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codeName="Šios_darbaknygės"/>
  <xr:revisionPtr revIDLastSave="70" documentId="13_ncr:1_{98D080BE-F889-4049-A008-C72BC5B0F09E}" xr6:coauthVersionLast="47" xr6:coauthVersionMax="47" xr10:uidLastSave="{E2D0246F-C146-4C9B-9F54-FE4887A75AF9}"/>
  <bookViews>
    <workbookView xWindow="-120" yWindow="-120" windowWidth="29040" windowHeight="15720" tabRatio="700" xr2:uid="{00000000-000D-0000-FFFF-FFFF00000000}"/>
  </bookViews>
  <sheets>
    <sheet name="Turinys" sheetId="8" r:id="rId1"/>
    <sheet name="1. Duomenys" sheetId="14" r:id="rId2"/>
    <sheet name="2. Skaičiavimai" sheetId="6" r:id="rId3"/>
    <sheet name="Aktualūs įstatymų straipsniai" sheetId="11" r:id="rId4"/>
    <sheet name="D.U.K." sheetId="12" r:id="rId5"/>
  </sheets>
  <externalReferences>
    <externalReference r:id="rId6"/>
    <externalReference r:id="rId7"/>
  </externalReferences>
  <definedNames>
    <definedName name="_1_pav.________VS_skola" localSheetId="2">[1]Content!#REF!</definedName>
    <definedName name="_1_pav.________VS_skola">#REF!</definedName>
    <definedName name="_xlnm._FilterDatabase" localSheetId="2" hidden="1">'2. Skaičiavimai'!$A$19:$W$28</definedName>
    <definedName name="eps">#REF!</definedName>
    <definedName name="FirstYear">#REF!</definedName>
    <definedName name="Kalba" localSheetId="2">[2]Turinys!#REF!</definedName>
    <definedName name="Kalba">#REF!</definedName>
    <definedName name="Lang">[2]Tech!$A$1:$A$2</definedName>
    <definedName name="part_2296df0419644024b77d9691ab97212c" localSheetId="3">'Aktualūs įstatymų straipsniai'!$B$23</definedName>
    <definedName name="part_3b2cb3aeae6341f4adde07598585bf20" localSheetId="3">'Aktualūs įstatymų straipsniai'!$B$19</definedName>
    <definedName name="part_aba74645a9c54bb79e0e4f8a83de0bfc" localSheetId="3">'Aktualūs įstatymų straipsniai'!$B$24</definedName>
    <definedName name="part_e1d7fde12a624eaa9402aa352777e3fa" localSheetId="3">'Aktualūs įstatymų straipsniai'!$B$18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2" i="6" l="1"/>
  <c r="H29" i="6"/>
  <c r="C15" i="6" l="1"/>
  <c r="D15" i="6"/>
  <c r="E15" i="6"/>
  <c r="F15" i="6"/>
  <c r="B30" i="14"/>
  <c r="B15" i="6" l="1"/>
  <c r="F19" i="14"/>
  <c r="J26" i="14"/>
  <c r="F26" i="14"/>
  <c r="H26" i="14"/>
  <c r="E33" i="6"/>
  <c r="E29" i="6"/>
  <c r="H23" i="14"/>
  <c r="H22" i="14"/>
  <c r="D23" i="14"/>
  <c r="D29" i="6"/>
  <c r="D33" i="6"/>
  <c r="C33" i="6"/>
  <c r="F33" i="6" s="1"/>
  <c r="D22" i="14"/>
  <c r="D20" i="14"/>
  <c r="C29" i="6"/>
  <c r="D37" i="14"/>
  <c r="E22" i="6" s="1"/>
  <c r="D36" i="14"/>
  <c r="B33" i="6"/>
  <c r="C31" i="6"/>
  <c r="B31" i="6"/>
  <c r="K22" i="6"/>
  <c r="I18" i="14"/>
  <c r="I26" i="14"/>
  <c r="G33" i="6" l="1"/>
  <c r="E2" i="6" s="1"/>
  <c r="H20" i="14" l="1"/>
  <c r="D19" i="14"/>
  <c r="H19" i="14" l="1"/>
  <c r="D21" i="14"/>
  <c r="D26" i="14"/>
  <c r="H16" i="14"/>
  <c r="D16" i="14"/>
  <c r="B29" i="6"/>
  <c r="F29" i="6" s="1"/>
  <c r="C27" i="6"/>
  <c r="B27" i="6"/>
  <c r="H25" i="14"/>
  <c r="H24" i="14"/>
  <c r="D25" i="14"/>
  <c r="D24" i="14"/>
  <c r="G29" i="6" l="1"/>
  <c r="C8" i="6" l="1"/>
  <c r="M21" i="6"/>
  <c r="J19" i="14"/>
  <c r="G22" i="6" l="1"/>
  <c r="H21" i="14"/>
  <c r="B9" i="14" l="1"/>
  <c r="H17" i="14" l="1"/>
  <c r="H9" i="14"/>
  <c r="D11" i="14"/>
  <c r="H18" i="14"/>
  <c r="H15" i="14"/>
  <c r="H14" i="14"/>
  <c r="H13" i="14"/>
  <c r="H12" i="14"/>
  <c r="H11" i="14"/>
  <c r="B36" i="14"/>
  <c r="F22" i="6"/>
  <c r="B22" i="6"/>
  <c r="D18" i="14" l="1"/>
  <c r="D17" i="14" l="1"/>
  <c r="D15" i="14"/>
  <c r="D14" i="14"/>
  <c r="D13" i="14"/>
  <c r="D12" i="14"/>
  <c r="D39" i="14" l="1"/>
  <c r="J22" i="6" l="1"/>
  <c r="I22" i="6"/>
  <c r="C22" i="6" l="1"/>
  <c r="D6" i="6" s="1"/>
  <c r="D22" i="6" l="1"/>
  <c r="C6" i="6"/>
  <c r="H22" i="6" l="1"/>
  <c r="L22" i="6" s="1"/>
  <c r="B6" i="6"/>
</calcChain>
</file>

<file path=xl/sharedStrings.xml><?xml version="1.0" encoding="utf-8"?>
<sst xmlns="http://schemas.openxmlformats.org/spreadsheetml/2006/main" count="191" uniqueCount="145">
  <si>
    <t xml:space="preserve"> </t>
  </si>
  <si>
    <t>SAVIVALDYBIŲ FISKALINĖS DRAUSMĖS TAISYKLĖS LAIKYMOSI SKAIČIUOKLĖ</t>
  </si>
  <si>
    <t xml:space="preserve">APRAŠYMAS </t>
  </si>
  <si>
    <r>
      <t>Fiskalinės sutarties įgyvendinimo konstituciniame įstatyme Nr. XII-1289 (toliau − KĮ) nustatytos fiskalinės drausmės taisyklės skaičiuoklė skirta skaidriai parodyti kaip fiskalinės drausmės taisyklė turi būti praktiškai pritaikoma savivaldybių biudžetams. 1 dalis pateikia skaičiavimams reikalingų duomenų įvestis ir nurodo šių duomenų šaltinius. 2 dalyje pateikiami fiskalinės drausmės taisyklės vertinimo metu atliekami skaičiavimai. Skaičiuoklė gali būti naudojama tiek išankstiniam (</t>
    </r>
    <r>
      <rPr>
        <i/>
        <sz val="11"/>
        <rFont val="Arial"/>
        <family val="2"/>
        <charset val="186"/>
      </rPr>
      <t>ex-ante</t>
    </r>
    <r>
      <rPr>
        <sz val="11"/>
        <rFont val="Arial"/>
        <family val="2"/>
      </rPr>
      <t>), tiek faktiniam (</t>
    </r>
    <r>
      <rPr>
        <i/>
        <sz val="11"/>
        <rFont val="Arial"/>
        <family val="2"/>
        <charset val="186"/>
      </rPr>
      <t>ex-post</t>
    </r>
    <r>
      <rPr>
        <sz val="11"/>
        <rFont val="Arial"/>
        <family val="2"/>
      </rPr>
      <t xml:space="preserve">) taisyklės įsivertinimui.
Skaičiuoklė yra pagalbinė priemonė savivaldybėms. Valstybės kontrolės fiskalinės stebėsenos centro oficialus vertinimas ir rezultatai gauti naudojant šią skaičiuoklę gali skirtis.
</t>
    </r>
    <r>
      <rPr>
        <b/>
        <sz val="11"/>
        <rFont val="Arial"/>
        <family val="2"/>
      </rPr>
      <t>Rezultatai gaunami naudojant skaičiuoklę yra preliminarūs!</t>
    </r>
  </si>
  <si>
    <t>FISKALINĖS DRAUSMĖS TAISYKLĖS TAIKYMAS</t>
  </si>
  <si>
    <t>1. Duomenys</t>
  </si>
  <si>
    <t>2. Skaičiavimai</t>
  </si>
  <si>
    <t>Aktualūs įstatymų straipsniai</t>
  </si>
  <si>
    <t>D.U.K.</t>
  </si>
  <si>
    <t>NUORODOS</t>
  </si>
  <si>
    <t>KĮ</t>
  </si>
  <si>
    <t>Lietuvos Respublikos fiskalinės sutarties įgyvendinimo konstitucinis įstatymas</t>
  </si>
  <si>
    <t>BSĮ</t>
  </si>
  <si>
    <t>Lietuvos Respublikos biudžeto sandaros įstatymas</t>
  </si>
  <si>
    <t xml:space="preserve">↖ Turinys  </t>
  </si>
  <si>
    <t>Instrukcija</t>
  </si>
  <si>
    <t>1.</t>
  </si>
  <si>
    <r>
      <t xml:space="preserve">Excel lape nr.1 </t>
    </r>
    <r>
      <rPr>
        <u/>
        <sz val="10"/>
        <color theme="1"/>
        <rFont val="Arial"/>
        <family val="2"/>
      </rPr>
      <t>Duomenys</t>
    </r>
    <r>
      <rPr>
        <sz val="10"/>
        <color theme="1"/>
        <rFont val="Arial"/>
        <family val="2"/>
      </rPr>
      <t xml:space="preserve"> užpildykite</t>
    </r>
    <r>
      <rPr>
        <b/>
        <sz val="10"/>
        <color theme="1"/>
        <rFont val="Arial"/>
        <family val="2"/>
      </rPr>
      <t xml:space="preserve"> </t>
    </r>
    <r>
      <rPr>
        <b/>
        <sz val="10"/>
        <rFont val="Arial"/>
        <family val="2"/>
      </rPr>
      <t>žalius langelius</t>
    </r>
  </si>
  <si>
    <t>2.</t>
  </si>
  <si>
    <r>
      <t xml:space="preserve">Excel lape nr.2 </t>
    </r>
    <r>
      <rPr>
        <u/>
        <sz val="10"/>
        <color theme="1"/>
        <rFont val="Arial"/>
        <family val="2"/>
      </rPr>
      <t>Skaičiavimai</t>
    </r>
    <r>
      <rPr>
        <sz val="10"/>
        <color theme="1"/>
        <rFont val="Arial"/>
        <family val="2"/>
      </rPr>
      <t xml:space="preserve"> rodomi skaičiavimai ir rezultatas</t>
    </r>
  </si>
  <si>
    <t>Langelis užsipildys, nieko daryti nereikia</t>
  </si>
  <si>
    <t>Užpildykite šį langelį</t>
  </si>
  <si>
    <t>Įrašyti metus, kuriems tikrinama taisyklė</t>
  </si>
  <si>
    <t xml:space="preserve">Pasirinkti savivaldybę </t>
  </si>
  <si>
    <t>"Kita savivaldybė"</t>
  </si>
  <si>
    <t>Pavadinimas</t>
  </si>
  <si>
    <t>Kurio laikotarpio duomenys naudojami</t>
  </si>
  <si>
    <t>Duomenų šaltinis</t>
  </si>
  <si>
    <t>Papildoma informacija</t>
  </si>
  <si>
    <t>Reikšmė įvedimui, tūkst. EUR</t>
  </si>
  <si>
    <t>2. Išlaidos</t>
  </si>
  <si>
    <t xml:space="preserve">FM įsakymo Nr. 1K-265 forma SB-3-išlaidos </t>
  </si>
  <si>
    <t>1 eilutė</t>
  </si>
  <si>
    <t>FM įsakymo Nr. 1K-63 forma Nr. 2-sav, I skyrius</t>
  </si>
  <si>
    <t xml:space="preserve">3.1. Materialiojo ir nematerialiojo turto įsigijimo išlaidos </t>
  </si>
  <si>
    <t>FM įsakymo Nr. 1K-265 forma SB-3-išlaidos</t>
  </si>
  <si>
    <t>73 eilutė</t>
  </si>
  <si>
    <t>Asignavimai, skirti Europos Sąjungos ir kitai tarptautinei finansinei paramai bendrai finansuoti, įskaitant tinkamų finansuoti išlaidų daliai tenkantį pridėtinės vertės mokestį**</t>
  </si>
  <si>
    <t>FM įsakymo Nr.1K-265 forma SB-2-suvestinė</t>
  </si>
  <si>
    <t>12 eilutė</t>
  </si>
  <si>
    <t>FM įsakymo Nr. 1K-63 forma Nr. 2-sav, II skyrius</t>
  </si>
  <si>
    <t>Asignavimai, skirti projektams, finansuojamiems iš Lietuvos nacionalinio plėtros banko pasiskolintomis lėšomis</t>
  </si>
  <si>
    <t>-</t>
  </si>
  <si>
    <t>Iš viso pajamų</t>
  </si>
  <si>
    <t>FM įsakymo Nr. 1K-265 forma SB-1-pajamos</t>
  </si>
  <si>
    <t>FM įsakymo Nr. 1K-63 forma Nr. 1-sav</t>
  </si>
  <si>
    <t>101 eilutė</t>
  </si>
  <si>
    <t>Nepanaudota praėjusių metų pajamų dalis (sukaupta visų pasibaigusių metų), kuri einamaisiais metais panaudojama asignavimams</t>
  </si>
  <si>
    <t>118 eilutė, vertinant ex-post bus naudojama tik realiai panaudota sukaupto likučio dalis***"</t>
  </si>
  <si>
    <t>118 eilutė***</t>
  </si>
  <si>
    <t>Metinė įsiskolinimų (mokėtinų sumų, išskyrus sumas paskoloms grąžinti) pokyčio suma einamųjų metų 12-31 dienai****</t>
  </si>
  <si>
    <t xml:space="preserve">Biudžetas, kuris patvirtintas savivaldybės tarybos sprendimu </t>
  </si>
  <si>
    <t>Mokėtinų sumų ataskaita</t>
  </si>
  <si>
    <t>Sausio mėn. pajamos iš GPM</t>
  </si>
  <si>
    <t>Mokesčių, rinkliavų ir kitų įplaukų į biudžetus ataskaitos forma (1-VP) 4 priedas</t>
  </si>
  <si>
    <t>ES lėšų korekcija*****</t>
  </si>
  <si>
    <t>Prie pajamų pridedama arba iš jų atimama tokia ES lėšų suma, kad ES lėšos neveiktų balanso.</t>
  </si>
  <si>
    <r>
      <t xml:space="preserve">Nurodykite ES išlaidų ir ES pajamų skirtumą
</t>
    </r>
    <r>
      <rPr>
        <i/>
        <sz val="10"/>
        <rFont val="Arial"/>
        <family val="2"/>
        <charset val="186"/>
      </rPr>
      <t>ES lėšų korekcija = ES išlaidos - ES pajamos</t>
    </r>
  </si>
  <si>
    <t>ES lėšų korekcija (paskutinių pasibaigusių metų)</t>
  </si>
  <si>
    <t>Sausio mėn. pajamos iš GPM (paskutinių pasibaigusių metų)</t>
  </si>
  <si>
    <t>Skola (paskutinių pasibaigusių metų)</t>
  </si>
  <si>
    <t>Savivaldybių skolinių įsipareigojimų ataskaita</t>
  </si>
  <si>
    <t>Garantijos (paskutinių pasibaigusių metų)</t>
  </si>
  <si>
    <t>19 eilutė</t>
  </si>
  <si>
    <t>Iš viso pajamų (paskutinių pasibaigusių metų)</t>
  </si>
  <si>
    <t>* statistinės korekcijos</t>
  </si>
  <si>
    <t>** išskyrus iš valstybės biudžeto gautus asignavimus, skirtus Europos Sąjungos ir kitai tarptautinei finansinei paramai bendrai finansuoti</t>
  </si>
  <si>
    <t xml:space="preserve">***** ES paramos lėšų poveikis valdžios sektoriaus balansui neutralus, kadangi tai yra išorės pajamų šaltinis, finansuojamas iš ES biudžeto. </t>
  </si>
  <si>
    <t>Kiti aktualūs skaičiavimuose naudojami duomenys</t>
  </si>
  <si>
    <t>Prognozuojamas metinis pajamų iš GPM augimas (proc.)</t>
  </si>
  <si>
    <t>Kita savivaldybė</t>
  </si>
  <si>
    <t>taikomas ciklinės komponentės dydis</t>
  </si>
  <si>
    <t>Ekonominės raidos scenarijaus ir atotrūkio nuo potencialo</t>
  </si>
  <si>
    <t>metai</t>
  </si>
  <si>
    <t>atotrūkis nuo potencialo, proc. pot. BVP</t>
  </si>
  <si>
    <t>prielaida dėl sausio mėn. pajamų iš GPM augimo</t>
  </si>
  <si>
    <t>TAISYKLĖ</t>
  </si>
  <si>
    <t>Taikoma sąlyga*</t>
  </si>
  <si>
    <t>Taikomas KĮ straipsnis:</t>
  </si>
  <si>
    <t>5 str.</t>
  </si>
  <si>
    <t>*tikrinama įvertinus taikytiną lankstumą</t>
  </si>
  <si>
    <t>REZULTATAI. Rezultatai gaunami naudojant skaičiuoklę yra preliminarūs!</t>
  </si>
  <si>
    <t>Ar laikomasi fiskalinės drausmės taisyklės</t>
  </si>
  <si>
    <t>Kiek proc. asignavimai viršija (+) arba yra mažesni (-) už pajamas?</t>
  </si>
  <si>
    <t>Kiek asignavimai (tūkst. eurų) mažesni (+) arba didesni (-)  už leistinus?</t>
  </si>
  <si>
    <t>Ar taikomas lankstumas</t>
  </si>
  <si>
    <t>SKAIČIAVIMAI</t>
  </si>
  <si>
    <t xml:space="preserve">A. Apskaičiuojami asignavimai pinigų srautų principu </t>
  </si>
  <si>
    <t>Asignavimai</t>
  </si>
  <si>
    <t>Asignavimų apskaičiavimas pagal ekonominės klasifikacijos kodą</t>
  </si>
  <si>
    <t>3.1 Materialiojo ir nematerialiojo turto įsigijimo išlaidos</t>
  </si>
  <si>
    <t>Užsipildo duomenys iš excel lapo
 1. Duomenys</t>
  </si>
  <si>
    <t>** Statistinės korekcijos</t>
  </si>
  <si>
    <t>B. Apskaičiuojamas balansas kaupiamuoju*** principu, balansas įvertinus taikytiną lankstumą, taisyklių laikymasis</t>
  </si>
  <si>
    <t>Pajamos</t>
  </si>
  <si>
    <t>Balansas</t>
  </si>
  <si>
    <t>Sausio mėn. GPM korekcija</t>
  </si>
  <si>
    <t>Mokėtinų sumų metinis pokytis</t>
  </si>
  <si>
    <t>ES lėšų korekcija</t>
  </si>
  <si>
    <t>Balansas kaupiamuoju principu</t>
  </si>
  <si>
    <t>Asignavimai, skirti Europos Sąjungos ir kitai tarptautinei finansinei paramai bendrai finansuoti, įskaitant tinkamų finansuoti išlaidų daliai tenkantį pridėtinės vertės mokestį</t>
  </si>
  <si>
    <t xml:space="preserve">Balansas įvertinus taikytiną lankstumą
</t>
  </si>
  <si>
    <t>3=1-2</t>
  </si>
  <si>
    <t xml:space="preserve">*** Pagal kaupimo principą pajamos pripažįstamos tuomet, kai jos uždirbamos, o sąnaudos – kai jos patiriamos, nepriklausomai nuo to, kada gaunami arba išleidžiami pinigai. </t>
  </si>
  <si>
    <t>C. Ar taikomas lankstumas?</t>
  </si>
  <si>
    <t>Sausio mėn. GPM korekcija (paskutinių pasibaigusių metų)</t>
  </si>
  <si>
    <t>Garantijų ir pajamų santykis</t>
  </si>
  <si>
    <t>Ar taikomas lankstumas?</t>
  </si>
  <si>
    <t>Skolos ir pajamų santykis</t>
  </si>
  <si>
    <t>5 str. 1 d.</t>
  </si>
  <si>
    <t>Tam tikrų metų savivaldybės biudžeto išlaidos turi neviršyti jo pajamų (išlaidas ir pajamas vertinant kaupiamuoju principu), išskyrus metus, kuriais pagal Vyriausybės arba jos įgaliotos institucijos viešai paskelbtą ekonominės raidos scenarijų, dėl kurio nepriklausoma fiskalinė institucija skelbia išvadą, numatomas neigiamas produkcijos atotrūkis nuo potencialo. Šiuo atveju savivaldybės biudžeto išlaidos negali viršyti savivaldybės biudžeto pajamų daugiau kaip 1,5 procento.</t>
  </si>
  <si>
    <t>5 str. 2 d.</t>
  </si>
  <si>
    <t>Savivaldybės skola pagal įsipareigojamuosius skolos dokumentus, įskaitant paskolos sutartis, finansinės nuomos (lizingo) sutartis ar kitus įsipareigojamuosius skolos dokumentus, (toliau – savivaldybės skola) negali viršyti 60 procentų (Vilniaus miesto savivaldybės – 75 procentų) tam tikrų metų savivaldybės biudžeto pajamų.</t>
  </si>
  <si>
    <t>5 str. 3 d.</t>
  </si>
  <si>
    <t>Savivaldybės prisiimti įsipareigojimai pagal garantijas dėl savivaldybės valdomų įmonių prisiimtų, bet dar neįvykdytų įsipareigojimų grąžinti kreditoriams lėšas pagal paskolų sutartis, finansinės nuomos (lizingo) sutartis ar kitus įsipareigojamuosius skolos dokumentus (toliau – savivaldybės prisiimti įsipareigojimai pagal garantijas) negali viršyti 20 procentų tam tikrų metų savivaldybės biudžeto pajamų.</t>
  </si>
  <si>
    <t>6 str. 1 d.</t>
  </si>
  <si>
    <t>Savivaldybė, vertindama savo biudžeto atitiktį savivaldybės biudžeto fiskalinės drausmės taisyklei, gali:
1) iš savo biudžete patvirtintų asignavimų atimti asignavimus, skirtus Europos Sąjungos ir kitai tarptautinei finansinei paramai bendrai finansuoti, įskaitant tinkamų finansuoti išlaidų daliai tenkantį pridėtinės vertės mokestį, išskyrus iš valstybės biudžeto gautus asignavimus, skirtus Europos Sąjungos ir kitai tarptautinei finansinei paramai bendrai finansuoti;
2) iš savo biudžete patvirtintų asignavimų atimti asignavimus, skirtus projektams, finansuojamiems iš Lietuvos nacionalinio plėtros banko pasiskolintomis lėšomis;
3) prie einamųjų metų pajamų pridėti tokią dalį praėjusių metų gruodžio 31 dieną buvusių sukauptų savivaldybės biudžeto nepanaudotų pajamų (tai yra gautų, tačiau nepanaudotų pajamų, išskyrus nepanaudotas Europos Sąjungos ir kitos tarptautinės finansinės paramos lėšas), kuri einamaisiais metais panaudojama asignavimams.</t>
  </si>
  <si>
    <t>6 str. 2 d.</t>
  </si>
  <si>
    <t>Jeigu savivaldybės tam tikrų metų biudžeto balanso rodiklio reikšmė pagal faktinius duomenis neatitinka šio įstatymo 5 straipsnio 1 dalyje nustatytos biudžeto sudarymo taisyklės, atsižvelgiant į šio straipsnio 1 dalyje nurodytas lankstumo sąlygas, savivaldybė per ne daugiau kaip 2 metus turi visiškai kompensuoti šį nuokrypį. Jeigu šis nuokrypis per 2 metus nekompensuojamas, šio straipsnio 1 dalies 1 punkte nurodytos savivaldybės biudžeto sudarymo lankstumo sąlygos netaikomos savivaldybės biudžetui artimiausiais planuojamais, taip pat ir vėlesniais metais tol, kol nuokrypis kompensuojamas.</t>
  </si>
  <si>
    <t>6 str. 3 d.</t>
  </si>
  <si>
    <t>Jeigu pagal pastarųjų pasibaigusių metų faktinius duomenis nustatyta, kad savivaldybės skola viršija 60 procentų (Vilniaus miesto savivaldybės – 75 procentus) tų metų savivaldybės biudžeto pajamų, savivaldybės biudžetas turi būti subalansuotas arba perteklinis artimiausiais planuojamais, taip pat ir vėlesniais metais tol, kol, pagal statistinius duomenis, skolos ir pajamų santykis nebeviršija 60 procentų (Vilniaus miesto savivaldybės – 75 procentų).</t>
  </si>
  <si>
    <t>6 str. 4 d.</t>
  </si>
  <si>
    <t>Jeigu pagal pastarųjų pasibaigusių metų statistinius duomenis nustatyta, kad savivaldybės prisiimti įsipareigojimai pagal garantijas viršija 20 procentų tam tikrų metų savivaldybės biudžeto pajamų, šio straipsnio 1 dalyje nurodytos savivaldybės biudžeto sudarymo lankstumo sąlygos savivaldybės biudžetui netaikomos tol, kol savivaldybė viršija šią ribą.</t>
  </si>
  <si>
    <t>Biudžeto sandaros įstatymas</t>
  </si>
  <si>
    <t>16 str. 1 d. 1 p.</t>
  </si>
  <si>
    <t>Savivaldybės tarybos sprendimu tvirtinamame savivaldybės biudžete nurodoma:
1) vienų biudžetinių metų savivaldybės biudžeto rodikliai: &lt;...&gt;
c) planuojama metinė įsiskolinimų (mokėtinų sumų, išskyrus paskoloms grąžinti) pokyčio suma.</t>
  </si>
  <si>
    <t>D.U.K</t>
  </si>
  <si>
    <t>Šaltinis:</t>
  </si>
  <si>
    <t>https://finmin.lrv.lt/lt/veiklos-sritys/savivaldybiu-duk</t>
  </si>
  <si>
    <t>**** Mokėtinų sumų teigiamas metinis pokytis (padidėjimas per metus) mažina balansą, apskaičiuotą kaupiamuoju principu, o neigiamas (sumažėjimas per metus) jį didina.</t>
  </si>
  <si>
    <t>7=3-4+5+6</t>
  </si>
  <si>
    <t>3.2. Finansinio turto padidėjimo išlaidos (finansinio turto įsigijimo ar investavimo išlaidos)</t>
  </si>
  <si>
    <t>3.2.1.7 Kitos mokėtinos sumos (suteiktos)*</t>
  </si>
  <si>
    <t>78 eilutė</t>
  </si>
  <si>
    <t>111 eilutė</t>
  </si>
  <si>
    <t>114+115 eilutės</t>
  </si>
  <si>
    <t>3.2.1.7 Kitos mokėtinos sumos (suteiktos)**</t>
  </si>
  <si>
    <t>106 eilutė</t>
  </si>
  <si>
    <t>109+110 eilutės</t>
  </si>
  <si>
    <t>Ar viršyta garantijų riba?</t>
  </si>
  <si>
    <t>Ar viršyta skolos riba?</t>
  </si>
  <si>
    <t>1) garantijos neviršija nustatytos ribos savivaldybei pagal 5 str. 3 dalį</t>
  </si>
  <si>
    <t>2) skola neviršija nustatytos ribos savivaldybei pagal 5 str. 2 dalį</t>
  </si>
  <si>
    <t>Atnaujinta: 2026-06-08</t>
  </si>
  <si>
    <t>Nepanaudota visų praėjusių metų sukaupta pajamų dalis, kuri einamaisiais metais panaudojama asignavimams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</si>
</sst>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
    <numFmt numFmtId="165" formatCode="0.000"/>
    <numFmt numFmtId="166" formatCode="#,##0.0;\–#,##0.0"/>
    <numFmt numFmtId="167" formatCode="#,##0.00;\–#,##0.00"/>
    <numFmt numFmtId="168" formatCode="#,##0.000000000;\–#,##0.000000000"/>
    <numFmt numFmtId="169" formatCode="0.00000000000"/>
    <numFmt numFmtId="170" formatCode="0.00000000000000"/>
    <numFmt numFmtId="171" formatCode="0.00000000000000000"/>
    <numFmt numFmtId="172" formatCode="0.000000"/>
  </numFmts>
  <fonts count="58"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scheme val="minor"/>
    </font>
    <font>
      <u/>
      <sz val="11"/>
      <color theme="10"/>
      <name val="Calibri"/>
      <family val="2"/>
      <scheme val="minor"/>
    </font>
    <font>
      <sz val="11"/>
      <color theme="1"/>
      <name val="Calibri Light"/>
      <family val="2"/>
      <charset val="186"/>
      <scheme val="major"/>
    </font>
    <font>
      <sz val="11"/>
      <color rgb="FF00244D"/>
      <name val="Calibri Light"/>
      <family val="2"/>
      <charset val="186"/>
      <scheme val="major"/>
    </font>
    <font>
      <sz val="10"/>
      <name val="Arial"/>
      <family val="2"/>
      <charset val="186"/>
    </font>
    <font>
      <sz val="11"/>
      <color rgb="FF00244D"/>
      <name val="Arial"/>
      <family val="2"/>
      <charset val="186"/>
    </font>
    <font>
      <u/>
      <sz val="11"/>
      <color theme="10"/>
      <name val="Calibri"/>
      <family val="2"/>
      <charset val="186"/>
    </font>
    <font>
      <u/>
      <sz val="11"/>
      <color theme="10"/>
      <name val="Calibri"/>
      <family val="2"/>
      <charset val="186"/>
      <scheme val="minor"/>
    </font>
    <font>
      <sz val="11"/>
      <color theme="1"/>
      <name val="Arial"/>
      <family val="2"/>
      <charset val="186"/>
    </font>
    <font>
      <b/>
      <sz val="11"/>
      <color theme="1"/>
      <name val="Arial"/>
      <family val="2"/>
      <charset val="186"/>
    </font>
    <font>
      <b/>
      <sz val="11"/>
      <name val="Arial"/>
      <family val="2"/>
      <charset val="186"/>
    </font>
    <font>
      <sz val="11"/>
      <color theme="0"/>
      <name val="Arial"/>
      <family val="2"/>
      <charset val="186"/>
    </font>
    <font>
      <i/>
      <sz val="11"/>
      <color theme="1"/>
      <name val="Arial"/>
      <family val="2"/>
      <charset val="186"/>
    </font>
    <font>
      <sz val="8"/>
      <color rgb="FFFF0000"/>
      <name val="Arial"/>
      <family val="2"/>
      <charset val="186"/>
    </font>
    <font>
      <sz val="10"/>
      <color theme="1"/>
      <name val="Arial"/>
      <family val="2"/>
      <charset val="186"/>
    </font>
    <font>
      <sz val="11"/>
      <color rgb="FFFF0000"/>
      <name val="Calibri"/>
      <family val="2"/>
      <scheme val="minor"/>
    </font>
    <font>
      <sz val="10"/>
      <color rgb="FFFF0000"/>
      <name val="Arial"/>
      <family val="2"/>
      <charset val="186"/>
    </font>
    <font>
      <u/>
      <sz val="10"/>
      <color theme="10"/>
      <name val="Arial"/>
      <family val="2"/>
      <charset val="186"/>
    </font>
    <font>
      <sz val="10"/>
      <color rgb="FFFF0000"/>
      <name val="Calibri"/>
      <family val="2"/>
      <scheme val="minor"/>
    </font>
    <font>
      <b/>
      <sz val="11"/>
      <color theme="1"/>
      <name val="Calibri"/>
      <family val="2"/>
      <charset val="186"/>
      <scheme val="minor"/>
    </font>
    <font>
      <u/>
      <sz val="11"/>
      <color theme="1"/>
      <name val="Calibri"/>
      <family val="2"/>
      <scheme val="minor"/>
    </font>
    <font>
      <b/>
      <sz val="11"/>
      <color theme="2"/>
      <name val="Arial"/>
      <family val="2"/>
      <charset val="186"/>
    </font>
    <font>
      <b/>
      <i/>
      <sz val="11"/>
      <color theme="2"/>
      <name val="Arial"/>
      <family val="2"/>
      <charset val="186"/>
    </font>
    <font>
      <b/>
      <sz val="10"/>
      <color theme="2"/>
      <name val="Calibri"/>
      <family val="2"/>
      <charset val="186"/>
      <scheme val="minor"/>
    </font>
    <font>
      <b/>
      <sz val="11"/>
      <color theme="2"/>
      <name val="Calibri"/>
      <family val="2"/>
      <charset val="186"/>
      <scheme val="minor"/>
    </font>
    <font>
      <sz val="11"/>
      <color theme="2"/>
      <name val="Arial"/>
      <family val="2"/>
      <charset val="186"/>
    </font>
    <font>
      <sz val="11"/>
      <color theme="2"/>
      <name val="Calibri"/>
      <family val="2"/>
      <scheme val="minor"/>
    </font>
    <font>
      <b/>
      <sz val="10"/>
      <name val="Arial"/>
      <family val="2"/>
      <charset val="186"/>
    </font>
    <font>
      <sz val="12"/>
      <color rgb="FF000000"/>
      <name val="Times New Roman"/>
      <family val="1"/>
      <charset val="186"/>
    </font>
    <font>
      <i/>
      <sz val="10"/>
      <name val="Arial"/>
      <family val="2"/>
      <charset val="186"/>
    </font>
    <font>
      <sz val="11"/>
      <color theme="1"/>
      <name val="Calibri"/>
      <family val="2"/>
      <charset val="186"/>
    </font>
    <font>
      <sz val="11"/>
      <color rgb="FF00244D"/>
      <name val="Arial"/>
      <family val="2"/>
    </font>
    <font>
      <sz val="11"/>
      <color theme="1"/>
      <name val="Arial"/>
      <family val="2"/>
    </font>
    <font>
      <sz val="11"/>
      <color theme="4"/>
      <name val="Arial"/>
      <family val="2"/>
    </font>
    <font>
      <b/>
      <sz val="11"/>
      <color theme="4"/>
      <name val="Arial"/>
      <family val="2"/>
    </font>
    <font>
      <u/>
      <sz val="11"/>
      <color theme="4"/>
      <name val="Arial"/>
      <family val="2"/>
    </font>
    <font>
      <u/>
      <sz val="11"/>
      <color theme="10"/>
      <name val="Arial"/>
      <family val="2"/>
    </font>
    <font>
      <b/>
      <sz val="10"/>
      <color theme="1"/>
      <name val="Arial"/>
      <family val="2"/>
    </font>
    <font>
      <b/>
      <sz val="12"/>
      <name val="Arial"/>
      <family val="2"/>
      <charset val="186"/>
    </font>
    <font>
      <b/>
      <sz val="10"/>
      <name val="Arial"/>
      <family val="2"/>
    </font>
    <font>
      <sz val="10"/>
      <color theme="1"/>
      <name val="Arial"/>
      <family val="2"/>
    </font>
    <font>
      <sz val="10"/>
      <name val="Arial"/>
      <family val="2"/>
    </font>
    <font>
      <b/>
      <sz val="11"/>
      <name val="Arial"/>
      <family val="2"/>
    </font>
    <font>
      <sz val="11"/>
      <name val="Calibri"/>
      <family val="2"/>
      <scheme val="minor"/>
    </font>
    <font>
      <sz val="11"/>
      <name val="Arial"/>
      <family val="2"/>
    </font>
    <font>
      <u/>
      <sz val="10"/>
      <color theme="1"/>
      <name val="Arial"/>
      <family val="2"/>
    </font>
    <font>
      <sz val="11"/>
      <color rgb="FF000000"/>
      <name val="Times New Roman"/>
      <family val="1"/>
      <charset val="186"/>
    </font>
    <font>
      <i/>
      <sz val="10"/>
      <color rgb="FF000000"/>
      <name val="Times New Roman"/>
      <family val="1"/>
      <charset val="186"/>
    </font>
    <font>
      <b/>
      <sz val="14"/>
      <name val="Arial"/>
      <family val="2"/>
    </font>
    <font>
      <sz val="9"/>
      <color theme="1"/>
      <name val="Arial"/>
      <family val="2"/>
      <charset val="186"/>
    </font>
    <font>
      <sz val="9"/>
      <color theme="1"/>
      <name val="Arial"/>
      <family val="2"/>
    </font>
    <font>
      <b/>
      <u/>
      <sz val="12"/>
      <color theme="10"/>
      <name val="Arial"/>
      <family val="2"/>
      <charset val="186"/>
    </font>
    <font>
      <i/>
      <sz val="11"/>
      <name val="Arial"/>
      <family val="2"/>
      <charset val="186"/>
    </font>
    <font>
      <b/>
      <sz val="11"/>
      <name val="Calibri"/>
      <family val="2"/>
      <charset val="186"/>
      <scheme val="minor"/>
    </font>
    <font>
      <i/>
      <sz val="10"/>
      <color theme="1"/>
      <name val="Arial"/>
      <family val="2"/>
      <charset val="186"/>
    </font>
  </fonts>
  <fills count="8">
    <fill>
      <patternFill patternType="none"/>
    </fill>
    <fill>
      <patternFill patternType="gray125"/>
    </fill>
    <fill>
      <patternFill patternType="solid">
        <fgColor theme="7" tint="0.79998168889431442"/>
        <bgColor indexed="64"/>
      </patternFill>
    </fill>
    <fill>
      <patternFill patternType="solid">
        <fgColor theme="7" tint="0.39997558519241921"/>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2" tint="0.79998168889431442"/>
        <bgColor indexed="64"/>
      </patternFill>
    </fill>
    <fill>
      <patternFill patternType="solid">
        <fgColor theme="0"/>
        <bgColor indexed="64"/>
      </patternFill>
    </fill>
  </fills>
  <borders count="42">
    <border>
      <left/>
      <right/>
      <top/>
      <bottom/>
      <diagonal/>
    </border>
    <border>
      <left style="medium">
        <color rgb="FF00244D"/>
      </left>
      <right/>
      <top/>
      <bottom/>
      <diagonal/>
    </border>
    <border>
      <left/>
      <right style="medium">
        <color rgb="FF00244D"/>
      </right>
      <top/>
      <bottom/>
      <diagonal/>
    </border>
    <border>
      <left style="medium">
        <color rgb="FF00244D"/>
      </left>
      <right/>
      <top/>
      <bottom style="medium">
        <color rgb="FF00244D"/>
      </bottom>
      <diagonal/>
    </border>
    <border>
      <left/>
      <right/>
      <top/>
      <bottom style="medium">
        <color rgb="FF00244D"/>
      </bottom>
      <diagonal/>
    </border>
    <border>
      <left/>
      <right style="medium">
        <color rgb="FF00244D"/>
      </right>
      <top/>
      <bottom style="medium">
        <color rgb="FF00244D"/>
      </bottom>
      <diagonal/>
    </border>
    <border>
      <left style="medium">
        <color theme="7" tint="-0.499984740745262"/>
      </left>
      <right/>
      <top style="medium">
        <color theme="7" tint="-0.499984740745262"/>
      </top>
      <bottom style="medium">
        <color theme="7" tint="-0.499984740745262"/>
      </bottom>
      <diagonal/>
    </border>
    <border>
      <left/>
      <right/>
      <top style="medium">
        <color theme="7" tint="-0.499984740745262"/>
      </top>
      <bottom style="medium">
        <color theme="7" tint="-0.499984740745262"/>
      </bottom>
      <diagonal/>
    </border>
    <border>
      <left/>
      <right style="medium">
        <color theme="7" tint="-0.499984740745262"/>
      </right>
      <top style="medium">
        <color theme="7" tint="-0.499984740745262"/>
      </top>
      <bottom style="medium">
        <color theme="7" tint="-0.499984740745262"/>
      </bottom>
      <diagonal/>
    </border>
    <border>
      <left/>
      <right/>
      <top/>
      <bottom style="medium">
        <color theme="7"/>
      </bottom>
      <diagonal/>
    </border>
    <border>
      <left style="medium">
        <color theme="7"/>
      </left>
      <right/>
      <top style="medium">
        <color theme="7"/>
      </top>
      <bottom/>
      <diagonal/>
    </border>
    <border>
      <left/>
      <right/>
      <top style="medium">
        <color theme="7"/>
      </top>
      <bottom/>
      <diagonal/>
    </border>
    <border>
      <left/>
      <right style="medium">
        <color theme="7"/>
      </right>
      <top style="medium">
        <color theme="7"/>
      </top>
      <bottom/>
      <diagonal/>
    </border>
    <border>
      <left style="medium">
        <color theme="7"/>
      </left>
      <right style="dashed">
        <color theme="7"/>
      </right>
      <top style="dashed">
        <color theme="7"/>
      </top>
      <bottom style="medium">
        <color theme="7"/>
      </bottom>
      <diagonal/>
    </border>
    <border>
      <left style="dashed">
        <color theme="7"/>
      </left>
      <right style="dashed">
        <color theme="7"/>
      </right>
      <top style="dashed">
        <color theme="7"/>
      </top>
      <bottom style="medium">
        <color theme="7"/>
      </bottom>
      <diagonal/>
    </border>
    <border>
      <left style="dashed">
        <color theme="7"/>
      </left>
      <right style="medium">
        <color theme="7"/>
      </right>
      <top style="dashed">
        <color theme="7"/>
      </top>
      <bottom style="medium">
        <color theme="7"/>
      </bottom>
      <diagonal/>
    </border>
    <border>
      <left style="medium">
        <color theme="7"/>
      </left>
      <right/>
      <top style="medium">
        <color theme="7"/>
      </top>
      <bottom style="medium">
        <color theme="7"/>
      </bottom>
      <diagonal/>
    </border>
    <border>
      <left/>
      <right/>
      <top style="medium">
        <color theme="7"/>
      </top>
      <bottom style="medium">
        <color theme="7"/>
      </bottom>
      <diagonal/>
    </border>
    <border>
      <left style="medium">
        <color theme="7"/>
      </left>
      <right style="dashed">
        <color theme="7"/>
      </right>
      <top/>
      <bottom style="dashed">
        <color theme="7"/>
      </bottom>
      <diagonal/>
    </border>
    <border>
      <left style="dashed">
        <color theme="7"/>
      </left>
      <right style="medium">
        <color theme="7"/>
      </right>
      <top/>
      <bottom style="dashed">
        <color theme="7"/>
      </bottom>
      <diagonal/>
    </border>
    <border>
      <left style="dashed">
        <color theme="7"/>
      </left>
      <right style="medium">
        <color theme="7"/>
      </right>
      <top style="medium">
        <color theme="7"/>
      </top>
      <bottom style="medium">
        <color theme="7"/>
      </bottom>
      <diagonal/>
    </border>
    <border>
      <left style="medium">
        <color theme="7"/>
      </left>
      <right style="medium">
        <color theme="7"/>
      </right>
      <top style="medium">
        <color theme="7"/>
      </top>
      <bottom/>
      <diagonal/>
    </border>
    <border>
      <left style="medium">
        <color theme="7"/>
      </left>
      <right style="medium">
        <color theme="7"/>
      </right>
      <top/>
      <bottom style="medium">
        <color theme="7"/>
      </bottom>
      <diagonal/>
    </border>
    <border>
      <left style="dashed">
        <color theme="7"/>
      </left>
      <right style="dashed">
        <color theme="7"/>
      </right>
      <top/>
      <bottom style="dashed">
        <color theme="7"/>
      </bottom>
      <diagonal/>
    </border>
    <border>
      <left style="medium">
        <color theme="7"/>
      </left>
      <right style="medium">
        <color theme="7"/>
      </right>
      <top style="medium">
        <color theme="7"/>
      </top>
      <bottom style="medium">
        <color theme="7"/>
      </bottom>
      <diagonal/>
    </border>
    <border>
      <left/>
      <right style="medium">
        <color theme="7"/>
      </right>
      <top style="dashed">
        <color theme="7"/>
      </top>
      <bottom style="medium">
        <color theme="7"/>
      </bottom>
      <diagonal/>
    </border>
    <border>
      <left/>
      <right style="dashed">
        <color theme="7"/>
      </right>
      <top style="medium">
        <color theme="7"/>
      </top>
      <bottom style="medium">
        <color theme="7"/>
      </bottom>
      <diagonal/>
    </border>
    <border>
      <left/>
      <right style="medium">
        <color theme="7"/>
      </right>
      <top style="medium">
        <color theme="7"/>
      </top>
      <bottom style="medium">
        <color theme="7"/>
      </bottom>
      <diagonal/>
    </border>
    <border>
      <left style="medium">
        <color theme="7"/>
      </left>
      <right style="thin">
        <color theme="7"/>
      </right>
      <top style="medium">
        <color theme="7"/>
      </top>
      <bottom style="thin">
        <color theme="7"/>
      </bottom>
      <diagonal/>
    </border>
    <border>
      <left style="thin">
        <color theme="7"/>
      </left>
      <right style="thin">
        <color theme="7"/>
      </right>
      <top style="medium">
        <color theme="7"/>
      </top>
      <bottom style="thin">
        <color theme="7"/>
      </bottom>
      <diagonal/>
    </border>
    <border>
      <left style="thin">
        <color theme="7"/>
      </left>
      <right style="medium">
        <color theme="7"/>
      </right>
      <top style="medium">
        <color theme="7"/>
      </top>
      <bottom style="thin">
        <color theme="7"/>
      </bottom>
      <diagonal/>
    </border>
    <border>
      <left style="medium">
        <color theme="7"/>
      </left>
      <right style="thin">
        <color theme="7"/>
      </right>
      <top style="thin">
        <color theme="7"/>
      </top>
      <bottom style="thin">
        <color theme="7"/>
      </bottom>
      <diagonal/>
    </border>
    <border>
      <left style="thin">
        <color theme="7"/>
      </left>
      <right style="thin">
        <color theme="7"/>
      </right>
      <top style="thin">
        <color theme="7"/>
      </top>
      <bottom style="thin">
        <color theme="7"/>
      </bottom>
      <diagonal/>
    </border>
    <border>
      <left style="thin">
        <color theme="7"/>
      </left>
      <right style="medium">
        <color theme="7"/>
      </right>
      <top style="thin">
        <color theme="7"/>
      </top>
      <bottom style="thin">
        <color theme="7"/>
      </bottom>
      <diagonal/>
    </border>
    <border>
      <left style="medium">
        <color theme="7"/>
      </left>
      <right style="thin">
        <color theme="7"/>
      </right>
      <top style="thin">
        <color theme="7"/>
      </top>
      <bottom style="medium">
        <color theme="7"/>
      </bottom>
      <diagonal/>
    </border>
    <border>
      <left style="thin">
        <color theme="7"/>
      </left>
      <right style="thin">
        <color theme="7"/>
      </right>
      <top style="thin">
        <color theme="7"/>
      </top>
      <bottom style="medium">
        <color theme="7"/>
      </bottom>
      <diagonal/>
    </border>
    <border>
      <left style="thin">
        <color theme="7"/>
      </left>
      <right style="medium">
        <color theme="7"/>
      </right>
      <top style="thin">
        <color theme="7"/>
      </top>
      <bottom style="medium">
        <color theme="7"/>
      </bottom>
      <diagonal/>
    </border>
    <border>
      <left style="medium">
        <color theme="7"/>
      </left>
      <right style="medium">
        <color theme="7"/>
      </right>
      <top style="medium">
        <color theme="7"/>
      </top>
      <bottom style="thin">
        <color theme="7"/>
      </bottom>
      <diagonal/>
    </border>
    <border>
      <left style="medium">
        <color theme="7"/>
      </left>
      <right style="medium">
        <color theme="7"/>
      </right>
      <top style="thin">
        <color theme="7"/>
      </top>
      <bottom style="thin">
        <color theme="7"/>
      </bottom>
      <diagonal/>
    </border>
    <border>
      <left style="medium">
        <color theme="7"/>
      </left>
      <right style="medium">
        <color theme="7"/>
      </right>
      <top style="thin">
        <color theme="7"/>
      </top>
      <bottom style="medium">
        <color theme="7"/>
      </bottom>
      <diagonal/>
    </border>
    <border>
      <left style="medium">
        <color theme="7"/>
      </left>
      <right style="thin">
        <color theme="7"/>
      </right>
      <top style="medium">
        <color theme="7"/>
      </top>
      <bottom style="medium">
        <color theme="7"/>
      </bottom>
      <diagonal/>
    </border>
    <border>
      <left style="thin">
        <color theme="7"/>
      </left>
      <right style="medium">
        <color theme="7"/>
      </right>
      <top style="medium">
        <color theme="7"/>
      </top>
      <bottom style="medium">
        <color theme="7"/>
      </bottom>
      <diagonal/>
    </border>
  </borders>
  <cellStyleXfs count="9">
    <xf numFmtId="0" fontId="0" fillId="0" borderId="0"/>
    <xf numFmtId="0" fontId="4" fillId="0" borderId="0" applyNumberFormat="0" applyFill="0" applyBorder="0" applyAlignment="0" applyProtection="0"/>
    <xf numFmtId="0" fontId="7" fillId="0" borderId="0"/>
    <xf numFmtId="0" fontId="9" fillId="0" borderId="0" applyNumberFormat="0" applyFill="0" applyBorder="0" applyAlignment="0" applyProtection="0">
      <alignment vertical="top"/>
      <protection locked="0"/>
    </xf>
    <xf numFmtId="0" fontId="2" fillId="0" borderId="0"/>
    <xf numFmtId="0" fontId="9" fillId="0" borderId="0" applyNumberFormat="0" applyFill="0" applyBorder="0" applyAlignment="0" applyProtection="0">
      <alignment vertical="top"/>
      <protection locked="0"/>
    </xf>
    <xf numFmtId="0" fontId="10" fillId="0" borderId="0" applyNumberFormat="0" applyFill="0" applyBorder="0" applyAlignment="0" applyProtection="0"/>
    <xf numFmtId="0" fontId="3" fillId="0" borderId="0"/>
    <xf numFmtId="0" fontId="1" fillId="0" borderId="0"/>
  </cellStyleXfs>
  <cellXfs count="245">
    <xf numFmtId="0" fontId="0" fillId="0" borderId="0" xfId="0"/>
    <xf numFmtId="0" fontId="5" fillId="0" borderId="2" xfId="0" applyFont="1" applyBorder="1"/>
    <xf numFmtId="0" fontId="8" fillId="0" borderId="0" xfId="0" applyFont="1"/>
    <xf numFmtId="0" fontId="5" fillId="0" borderId="0" xfId="0" applyFont="1"/>
    <xf numFmtId="0" fontId="6" fillId="0" borderId="0" xfId="0" applyFont="1"/>
    <xf numFmtId="0" fontId="11" fillId="0" borderId="0" xfId="4" applyFont="1" applyProtection="1">
      <protection locked="0"/>
    </xf>
    <xf numFmtId="0" fontId="11" fillId="0" borderId="0" xfId="0" applyFont="1" applyProtection="1">
      <protection locked="0"/>
    </xf>
    <xf numFmtId="0" fontId="12" fillId="0" borderId="0" xfId="4" applyFont="1" applyProtection="1">
      <protection locked="0"/>
    </xf>
    <xf numFmtId="0" fontId="14" fillId="0" borderId="0" xfId="4" applyFont="1" applyProtection="1">
      <protection locked="0"/>
    </xf>
    <xf numFmtId="0" fontId="11" fillId="0" borderId="0" xfId="4" applyFont="1" applyAlignment="1" applyProtection="1">
      <alignment horizontal="right"/>
      <protection locked="0"/>
    </xf>
    <xf numFmtId="0" fontId="15" fillId="0" borderId="0" xfId="4" applyFont="1"/>
    <xf numFmtId="0" fontId="11" fillId="0" borderId="0" xfId="4" applyFont="1" applyAlignment="1">
      <alignment vertical="center" wrapText="1"/>
    </xf>
    <xf numFmtId="0" fontId="17" fillId="0" borderId="0" xfId="4" applyFont="1" applyProtection="1">
      <protection locked="0"/>
    </xf>
    <xf numFmtId="0" fontId="18" fillId="0" borderId="0" xfId="0" applyFont="1"/>
    <xf numFmtId="0" fontId="19" fillId="0" borderId="0" xfId="4" applyFont="1" applyAlignment="1" applyProtection="1">
      <alignment wrapText="1"/>
      <protection locked="0"/>
    </xf>
    <xf numFmtId="0" fontId="21" fillId="0" borderId="0" xfId="0" applyFont="1"/>
    <xf numFmtId="0" fontId="13" fillId="0" borderId="0" xfId="4" applyFont="1" applyAlignment="1" applyProtection="1">
      <alignment horizontal="center" vertical="top"/>
      <protection locked="0"/>
    </xf>
    <xf numFmtId="0" fontId="22" fillId="0" borderId="0" xfId="0" applyFont="1"/>
    <xf numFmtId="0" fontId="23" fillId="0" borderId="0" xfId="0" applyFont="1"/>
    <xf numFmtId="0" fontId="24" fillId="0" borderId="0" xfId="4" applyFont="1"/>
    <xf numFmtId="0" fontId="24" fillId="0" borderId="0" xfId="0" applyFont="1" applyProtection="1">
      <protection locked="0"/>
    </xf>
    <xf numFmtId="0" fontId="25" fillId="0" borderId="0" xfId="4" applyFont="1"/>
    <xf numFmtId="0" fontId="26" fillId="0" borderId="0" xfId="0" applyFont="1"/>
    <xf numFmtId="0" fontId="27" fillId="0" borderId="0" xfId="0" applyFont="1"/>
    <xf numFmtId="0" fontId="24" fillId="0" borderId="0" xfId="4" applyFont="1" applyProtection="1">
      <protection locked="0"/>
    </xf>
    <xf numFmtId="165" fontId="24" fillId="0" borderId="0" xfId="4" applyNumberFormat="1" applyFont="1" applyProtection="1">
      <protection locked="0"/>
    </xf>
    <xf numFmtId="0" fontId="28" fillId="0" borderId="0" xfId="4" applyFont="1" applyProtection="1">
      <protection locked="0"/>
    </xf>
    <xf numFmtId="0" fontId="28" fillId="0" borderId="0" xfId="0" applyFont="1" applyProtection="1">
      <protection locked="0"/>
    </xf>
    <xf numFmtId="0" fontId="29" fillId="0" borderId="0" xfId="0" applyFont="1"/>
    <xf numFmtId="0" fontId="17" fillId="0" borderId="0" xfId="0" applyFont="1"/>
    <xf numFmtId="0" fontId="16" fillId="0" borderId="0" xfId="4" applyFont="1" applyAlignment="1">
      <alignment vertical="top"/>
    </xf>
    <xf numFmtId="0" fontId="21" fillId="0" borderId="0" xfId="0" applyFont="1" applyAlignment="1">
      <alignment wrapText="1"/>
    </xf>
    <xf numFmtId="0" fontId="12" fillId="0" borderId="0" xfId="4" applyFont="1" applyAlignment="1" applyProtection="1">
      <alignment wrapText="1"/>
      <protection locked="0"/>
    </xf>
    <xf numFmtId="164" fontId="12" fillId="0" borderId="0" xfId="4" applyNumberFormat="1" applyFont="1" applyProtection="1">
      <protection locked="0"/>
    </xf>
    <xf numFmtId="0" fontId="6" fillId="0" borderId="1" xfId="0" applyFont="1" applyBorder="1"/>
    <xf numFmtId="0" fontId="34" fillId="0" borderId="1" xfId="0" applyFont="1" applyBorder="1"/>
    <xf numFmtId="0" fontId="34" fillId="0" borderId="0" xfId="0" applyFont="1"/>
    <xf numFmtId="0" fontId="35" fillId="0" borderId="2" xfId="0" applyFont="1" applyBorder="1"/>
    <xf numFmtId="0" fontId="36" fillId="0" borderId="1" xfId="0" applyFont="1" applyBorder="1"/>
    <xf numFmtId="0" fontId="36" fillId="0" borderId="0" xfId="0" applyFont="1"/>
    <xf numFmtId="0" fontId="36" fillId="0" borderId="2" xfId="0" applyFont="1" applyBorder="1"/>
    <xf numFmtId="0" fontId="38" fillId="0" borderId="0" xfId="1" applyFont="1" applyBorder="1" applyAlignment="1" applyProtection="1">
      <alignment horizontal="left" indent="4"/>
    </xf>
    <xf numFmtId="0" fontId="38" fillId="0" borderId="0" xfId="3" applyFont="1" applyBorder="1" applyAlignment="1" applyProtection="1">
      <alignment horizontal="left" indent="4"/>
    </xf>
    <xf numFmtId="0" fontId="38" fillId="0" borderId="0" xfId="3" applyFont="1" applyBorder="1" applyAlignment="1" applyProtection="1"/>
    <xf numFmtId="0" fontId="34" fillId="0" borderId="3" xfId="0" applyFont="1" applyBorder="1"/>
    <xf numFmtId="0" fontId="34" fillId="0" borderId="4" xfId="0" applyFont="1" applyBorder="1"/>
    <xf numFmtId="0" fontId="35" fillId="0" borderId="5" xfId="0" applyFont="1" applyBorder="1"/>
    <xf numFmtId="0" fontId="38" fillId="0" borderId="0" xfId="1" applyFont="1" applyFill="1" applyBorder="1" applyAlignment="1" applyProtection="1"/>
    <xf numFmtId="0" fontId="35" fillId="0" borderId="0" xfId="0" applyFont="1"/>
    <xf numFmtId="0" fontId="38" fillId="0" borderId="0" xfId="1" applyFont="1" applyBorder="1" applyAlignment="1" applyProtection="1">
      <alignment horizontal="left" indent="2"/>
    </xf>
    <xf numFmtId="0" fontId="13" fillId="0" borderId="0" xfId="4" applyFont="1" applyProtection="1">
      <protection locked="0"/>
    </xf>
    <xf numFmtId="0" fontId="41" fillId="0" borderId="0" xfId="0" applyFont="1"/>
    <xf numFmtId="0" fontId="41" fillId="0" borderId="0" xfId="4" applyFont="1" applyProtection="1">
      <protection locked="0"/>
    </xf>
    <xf numFmtId="0" fontId="7" fillId="0" borderId="0" xfId="4" applyFont="1" applyAlignment="1" applyProtection="1">
      <alignment horizontal="left" vertical="center" wrapText="1"/>
      <protection locked="0"/>
    </xf>
    <xf numFmtId="0" fontId="43" fillId="0" borderId="9" xfId="0" applyFont="1" applyBorder="1"/>
    <xf numFmtId="0" fontId="45" fillId="0" borderId="0" xfId="0" applyFont="1"/>
    <xf numFmtId="0" fontId="46" fillId="0" borderId="0" xfId="0" applyFont="1"/>
    <xf numFmtId="0" fontId="13" fillId="0" borderId="0" xfId="4" applyFont="1" applyAlignment="1" applyProtection="1">
      <alignment vertical="top"/>
      <protection locked="0"/>
    </xf>
    <xf numFmtId="164" fontId="17" fillId="2" borderId="15" xfId="0" applyNumberFormat="1" applyFont="1" applyFill="1" applyBorder="1"/>
    <xf numFmtId="0" fontId="49" fillId="0" borderId="0" xfId="0" applyFont="1" applyAlignment="1">
      <alignment horizontal="justify" vertical="center" wrapText="1"/>
    </xf>
    <xf numFmtId="0" fontId="50" fillId="0" borderId="0" xfId="0" applyFont="1" applyAlignment="1">
      <alignment vertical="center" wrapText="1"/>
    </xf>
    <xf numFmtId="0" fontId="4" fillId="0" borderId="0" xfId="1" applyAlignment="1">
      <alignment horizontal="justify" vertical="center" wrapText="1"/>
    </xf>
    <xf numFmtId="0" fontId="31" fillId="0" borderId="0" xfId="0" applyFont="1" applyAlignment="1">
      <alignment vertical="center" wrapText="1"/>
    </xf>
    <xf numFmtId="0" fontId="11" fillId="0" borderId="0" xfId="0" applyFont="1"/>
    <xf numFmtId="0" fontId="53" fillId="0" borderId="0" xfId="0" applyFont="1"/>
    <xf numFmtId="0" fontId="7" fillId="0" borderId="0" xfId="0" applyFont="1" applyAlignment="1">
      <alignment vertical="top" wrapText="1"/>
    </xf>
    <xf numFmtId="0" fontId="30" fillId="0" borderId="0" xfId="4" applyFont="1" applyAlignment="1" applyProtection="1">
      <alignment horizontal="center" vertical="center" wrapText="1"/>
      <protection locked="0"/>
    </xf>
    <xf numFmtId="0" fontId="52" fillId="0" borderId="0" xfId="4" applyFont="1" applyAlignment="1" applyProtection="1">
      <alignment vertical="top"/>
      <protection locked="0"/>
    </xf>
    <xf numFmtId="164" fontId="0" fillId="0" borderId="0" xfId="0" applyNumberFormat="1"/>
    <xf numFmtId="164" fontId="17" fillId="2" borderId="18" xfId="0" applyNumberFormat="1" applyFont="1" applyFill="1" applyBorder="1" applyAlignment="1">
      <alignment horizontal="left"/>
    </xf>
    <xf numFmtId="164" fontId="17" fillId="2" borderId="23" xfId="0" applyNumberFormat="1" applyFont="1" applyFill="1" applyBorder="1" applyAlignment="1">
      <alignment horizontal="left"/>
    </xf>
    <xf numFmtId="164" fontId="17" fillId="2" borderId="19" xfId="0" applyNumberFormat="1" applyFont="1" applyFill="1" applyBorder="1"/>
    <xf numFmtId="168" fontId="33" fillId="0" borderId="0" xfId="4" applyNumberFormat="1" applyFont="1" applyProtection="1">
      <protection locked="0"/>
    </xf>
    <xf numFmtId="164" fontId="11" fillId="0" borderId="0" xfId="4" applyNumberFormat="1" applyFont="1" applyProtection="1">
      <protection locked="0"/>
    </xf>
    <xf numFmtId="169" fontId="0" fillId="0" borderId="0" xfId="0" applyNumberFormat="1"/>
    <xf numFmtId="168" fontId="12" fillId="0" borderId="0" xfId="4" applyNumberFormat="1" applyFont="1" applyAlignment="1" applyProtection="1">
      <alignment wrapText="1"/>
      <protection locked="0"/>
    </xf>
    <xf numFmtId="170" fontId="11" fillId="0" borderId="0" xfId="4" applyNumberFormat="1" applyFont="1" applyProtection="1">
      <protection locked="0"/>
    </xf>
    <xf numFmtId="171" fontId="11" fillId="0" borderId="0" xfId="4" applyNumberFormat="1" applyFont="1" applyProtection="1">
      <protection locked="0"/>
    </xf>
    <xf numFmtId="166" fontId="12" fillId="0" borderId="0" xfId="4" applyNumberFormat="1" applyFont="1" applyProtection="1">
      <protection locked="0"/>
    </xf>
    <xf numFmtId="0" fontId="17" fillId="0" borderId="0" xfId="0" applyFont="1" applyAlignment="1">
      <alignment wrapText="1"/>
    </xf>
    <xf numFmtId="0" fontId="7" fillId="0" borderId="0" xfId="4" applyFont="1" applyProtection="1">
      <protection locked="0"/>
    </xf>
    <xf numFmtId="172" fontId="11" fillId="0" borderId="0" xfId="4" applyNumberFormat="1" applyFont="1" applyProtection="1">
      <protection locked="0"/>
    </xf>
    <xf numFmtId="0" fontId="13" fillId="0" borderId="0" xfId="4" applyFont="1" applyAlignment="1">
      <alignment horizontal="center" vertical="center" wrapText="1"/>
    </xf>
    <xf numFmtId="166" fontId="17" fillId="2" borderId="24" xfId="4" applyNumberFormat="1" applyFont="1" applyFill="1" applyBorder="1" applyAlignment="1" applyProtection="1">
      <alignment horizontal="center" vertical="center" wrapText="1"/>
      <protection locked="0"/>
    </xf>
    <xf numFmtId="0" fontId="4" fillId="0" borderId="0" xfId="1"/>
    <xf numFmtId="0" fontId="47" fillId="0" borderId="0" xfId="3" applyFont="1" applyBorder="1" applyAlignment="1" applyProtection="1">
      <alignment horizontal="justify" vertical="top" wrapText="1"/>
    </xf>
    <xf numFmtId="0" fontId="43" fillId="0" borderId="9" xfId="0" applyFont="1" applyBorder="1" applyAlignment="1">
      <alignment horizontal="justify"/>
    </xf>
    <xf numFmtId="0" fontId="47" fillId="0" borderId="2" xfId="3" applyFont="1" applyBorder="1" applyAlignment="1" applyProtection="1">
      <alignment vertical="top" wrapText="1"/>
    </xf>
    <xf numFmtId="0" fontId="44" fillId="5" borderId="20" xfId="4" applyFont="1" applyFill="1" applyBorder="1" applyAlignment="1">
      <alignment horizontal="center"/>
    </xf>
    <xf numFmtId="0" fontId="0" fillId="0" borderId="0" xfId="0" quotePrefix="1"/>
    <xf numFmtId="0" fontId="17" fillId="5" borderId="25" xfId="4" quotePrefix="1" applyFont="1" applyFill="1" applyBorder="1" applyAlignment="1" applyProtection="1">
      <alignment horizontal="center" vertical="center" wrapText="1"/>
      <protection locked="0"/>
    </xf>
    <xf numFmtId="0" fontId="43" fillId="0" borderId="0" xfId="0" applyFont="1"/>
    <xf numFmtId="0" fontId="43" fillId="0" borderId="0" xfId="0" applyFont="1" applyAlignment="1">
      <alignment horizontal="justify"/>
    </xf>
    <xf numFmtId="0" fontId="7" fillId="0" borderId="0" xfId="0" applyFont="1" applyAlignment="1">
      <alignment wrapText="1"/>
    </xf>
    <xf numFmtId="0" fontId="57" fillId="0" borderId="0" xfId="0" applyFont="1"/>
    <xf numFmtId="0" fontId="13" fillId="0" borderId="16" xfId="4" applyFont="1" applyBorder="1" applyAlignment="1" applyProtection="1">
      <alignment vertical="center"/>
      <protection locked="0"/>
    </xf>
    <xf numFmtId="0" fontId="13" fillId="0" borderId="17" xfId="4" applyFont="1" applyBorder="1" applyAlignment="1" applyProtection="1">
      <alignment vertical="center"/>
      <protection locked="0"/>
    </xf>
    <xf numFmtId="0" fontId="13" fillId="0" borderId="27" xfId="4" applyFont="1" applyBorder="1" applyAlignment="1" applyProtection="1">
      <alignment vertical="center"/>
      <protection locked="0"/>
    </xf>
    <xf numFmtId="0" fontId="43" fillId="0" borderId="28" xfId="0" applyFont="1" applyBorder="1" applyAlignment="1">
      <alignment horizontal="center" vertical="center"/>
    </xf>
    <xf numFmtId="0" fontId="43" fillId="5" borderId="29" xfId="4" applyFont="1" applyFill="1" applyBorder="1" applyProtection="1">
      <protection locked="0"/>
    </xf>
    <xf numFmtId="0" fontId="43" fillId="5" borderId="30" xfId="4" applyFont="1" applyFill="1" applyBorder="1" applyProtection="1">
      <protection locked="0"/>
    </xf>
    <xf numFmtId="0" fontId="43" fillId="0" borderId="31" xfId="0" applyFont="1" applyBorder="1" applyAlignment="1">
      <alignment horizontal="center" vertical="center"/>
    </xf>
    <xf numFmtId="0" fontId="43" fillId="0" borderId="34" xfId="0" applyFont="1" applyBorder="1" applyAlignment="1">
      <alignment horizontal="left" vertical="top" indent="1"/>
    </xf>
    <xf numFmtId="166" fontId="44" fillId="2" borderId="35" xfId="4" applyNumberFormat="1" applyFont="1" applyFill="1" applyBorder="1" applyAlignment="1">
      <alignment horizontal="left"/>
    </xf>
    <xf numFmtId="166" fontId="44" fillId="5" borderId="36" xfId="4" applyNumberFormat="1" applyFont="1" applyFill="1" applyBorder="1" applyAlignment="1">
      <alignment horizontal="center"/>
    </xf>
    <xf numFmtId="0" fontId="30" fillId="0" borderId="31" xfId="4" applyFont="1" applyBorder="1" applyAlignment="1" applyProtection="1">
      <alignment horizontal="center" vertical="center" wrapText="1"/>
      <protection locked="0"/>
    </xf>
    <xf numFmtId="0" fontId="30" fillId="0" borderId="32" xfId="4" applyFont="1" applyBorder="1" applyAlignment="1" applyProtection="1">
      <alignment horizontal="center" vertical="center" wrapText="1"/>
      <protection locked="0"/>
    </xf>
    <xf numFmtId="0" fontId="30" fillId="0" borderId="33" xfId="4" applyFont="1" applyBorder="1" applyAlignment="1" applyProtection="1">
      <alignment horizontal="center" vertical="center" wrapText="1"/>
      <protection locked="0"/>
    </xf>
    <xf numFmtId="0" fontId="7" fillId="0" borderId="31" xfId="4" applyFont="1" applyBorder="1" applyAlignment="1" applyProtection="1">
      <alignment horizontal="left" vertical="center" wrapText="1"/>
      <protection locked="0"/>
    </xf>
    <xf numFmtId="0" fontId="7" fillId="0" borderId="32" xfId="4" applyFont="1" applyBorder="1" applyAlignment="1" applyProtection="1">
      <alignment horizontal="left" vertical="center" wrapText="1"/>
      <protection locked="0"/>
    </xf>
    <xf numFmtId="0" fontId="7" fillId="0" borderId="33" xfId="4" applyFont="1" applyBorder="1" applyAlignment="1" applyProtection="1">
      <alignment horizontal="center" vertical="center" wrapText="1"/>
      <protection locked="0"/>
    </xf>
    <xf numFmtId="0" fontId="17" fillId="0" borderId="32" xfId="4" applyFont="1" applyBorder="1" applyAlignment="1" applyProtection="1">
      <alignment horizontal="left" vertical="center" wrapText="1"/>
      <protection locked="0"/>
    </xf>
    <xf numFmtId="0" fontId="17" fillId="0" borderId="33" xfId="4" applyFont="1" applyBorder="1" applyAlignment="1" applyProtection="1">
      <alignment horizontal="center" vertical="center" wrapText="1"/>
      <protection locked="0"/>
    </xf>
    <xf numFmtId="0" fontId="17" fillId="7" borderId="32" xfId="4" applyFont="1" applyFill="1" applyBorder="1" applyAlignment="1" applyProtection="1">
      <alignment horizontal="center" vertical="center" wrapText="1"/>
      <protection locked="0"/>
    </xf>
    <xf numFmtId="0" fontId="7" fillId="7" borderId="33" xfId="4" applyFont="1" applyFill="1" applyBorder="1" applyAlignment="1" applyProtection="1">
      <alignment horizontal="center" vertical="center" wrapText="1"/>
      <protection locked="0"/>
    </xf>
    <xf numFmtId="0" fontId="7" fillId="7" borderId="32" xfId="4" applyFont="1" applyFill="1" applyBorder="1" applyAlignment="1" applyProtection="1">
      <alignment horizontal="left" vertical="center" wrapText="1"/>
      <protection locked="0"/>
    </xf>
    <xf numFmtId="0" fontId="17" fillId="7" borderId="32" xfId="4" applyFont="1" applyFill="1" applyBorder="1" applyAlignment="1" applyProtection="1">
      <alignment horizontal="left" vertical="center" wrapText="1"/>
      <protection locked="0"/>
    </xf>
    <xf numFmtId="0" fontId="7" fillId="0" borderId="34" xfId="4" applyFont="1" applyBorder="1" applyAlignment="1" applyProtection="1">
      <alignment horizontal="left" vertical="center" wrapText="1"/>
      <protection locked="0"/>
    </xf>
    <xf numFmtId="0" fontId="7" fillId="0" borderId="35" xfId="4" applyFont="1" applyBorder="1" applyAlignment="1" applyProtection="1">
      <alignment horizontal="left" vertical="center" wrapText="1"/>
      <protection locked="0"/>
    </xf>
    <xf numFmtId="0" fontId="17" fillId="0" borderId="35" xfId="4" applyFont="1" applyBorder="1" applyAlignment="1" applyProtection="1">
      <alignment horizontal="left" vertical="center" wrapText="1"/>
      <protection locked="0"/>
    </xf>
    <xf numFmtId="0" fontId="7" fillId="7" borderId="36" xfId="4" applyFont="1" applyFill="1" applyBorder="1" applyAlignment="1" applyProtection="1">
      <alignment horizontal="center" vertical="center" wrapText="1"/>
      <protection locked="0"/>
    </xf>
    <xf numFmtId="0" fontId="30" fillId="0" borderId="37" xfId="0" applyFont="1" applyBorder="1"/>
    <xf numFmtId="0" fontId="30" fillId="5" borderId="38" xfId="4" applyFont="1" applyFill="1" applyBorder="1" applyAlignment="1" applyProtection="1">
      <alignment horizontal="center" vertical="center" wrapText="1"/>
      <protection locked="0"/>
    </xf>
    <xf numFmtId="0" fontId="17" fillId="5" borderId="38" xfId="4" applyFont="1" applyFill="1" applyBorder="1" applyAlignment="1" applyProtection="1">
      <alignment horizontal="center" vertical="center" wrapText="1"/>
      <protection locked="0"/>
    </xf>
    <xf numFmtId="0" fontId="17" fillId="5" borderId="39" xfId="4" applyFont="1" applyFill="1" applyBorder="1" applyAlignment="1" applyProtection="1">
      <alignment horizontal="center" vertical="center" wrapText="1"/>
      <protection locked="0"/>
    </xf>
    <xf numFmtId="0" fontId="56" fillId="0" borderId="28" xfId="0" applyFont="1" applyBorder="1"/>
    <xf numFmtId="0" fontId="46" fillId="0" borderId="29" xfId="0" applyFont="1" applyBorder="1"/>
    <xf numFmtId="0" fontId="46" fillId="0" borderId="30" xfId="0" applyFont="1" applyBorder="1"/>
    <xf numFmtId="0" fontId="7" fillId="7" borderId="32" xfId="4" applyFont="1" applyFill="1" applyBorder="1" applyAlignment="1" applyProtection="1">
      <alignment horizontal="center" vertical="center" wrapText="1"/>
      <protection locked="0"/>
    </xf>
    <xf numFmtId="164" fontId="17" fillId="2" borderId="33" xfId="0" applyNumberFormat="1" applyFont="1" applyFill="1" applyBorder="1" applyAlignment="1">
      <alignment horizontal="right"/>
    </xf>
    <xf numFmtId="164" fontId="17" fillId="2" borderId="36" xfId="0" applyNumberFormat="1" applyFont="1" applyFill="1" applyBorder="1" applyAlignment="1">
      <alignment horizontal="right"/>
    </xf>
    <xf numFmtId="164" fontId="17" fillId="2" borderId="32" xfId="0" applyNumberFormat="1" applyFont="1" applyFill="1" applyBorder="1" applyAlignment="1">
      <alignment horizontal="right"/>
    </xf>
    <xf numFmtId="0" fontId="17" fillId="2" borderId="32" xfId="0" applyFont="1" applyFill="1" applyBorder="1" applyAlignment="1">
      <alignment horizontal="right"/>
    </xf>
    <xf numFmtId="0" fontId="17" fillId="2" borderId="33" xfId="0" applyFont="1" applyFill="1" applyBorder="1" applyAlignment="1">
      <alignment horizontal="right"/>
    </xf>
    <xf numFmtId="164" fontId="17" fillId="2" borderId="35" xfId="0" applyNumberFormat="1" applyFont="1" applyFill="1" applyBorder="1" applyAlignment="1">
      <alignment horizontal="right"/>
    </xf>
    <xf numFmtId="0" fontId="13" fillId="2" borderId="28" xfId="4" applyFont="1" applyFill="1" applyBorder="1" applyAlignment="1">
      <alignment horizontal="center" vertical="center" wrapText="1"/>
    </xf>
    <xf numFmtId="166" fontId="13" fillId="2" borderId="29" xfId="4" applyNumberFormat="1" applyFont="1" applyFill="1" applyBorder="1" applyAlignment="1">
      <alignment horizontal="center" vertical="center" wrapText="1"/>
    </xf>
    <xf numFmtId="0" fontId="13" fillId="2" borderId="30" xfId="4" applyFont="1" applyFill="1" applyBorder="1" applyAlignment="1">
      <alignment horizontal="center" vertical="center" wrapText="1"/>
    </xf>
    <xf numFmtId="166" fontId="17" fillId="2" borderId="34" xfId="4" applyNumberFormat="1" applyFont="1" applyFill="1" applyBorder="1" applyAlignment="1" applyProtection="1">
      <alignment horizontal="center" vertical="center" wrapText="1"/>
      <protection locked="0"/>
    </xf>
    <xf numFmtId="167" fontId="7" fillId="2" borderId="35" xfId="4" applyNumberFormat="1" applyFont="1" applyFill="1" applyBorder="1" applyAlignment="1" applyProtection="1">
      <alignment horizontal="center" vertical="center" wrapText="1"/>
      <protection locked="0"/>
    </xf>
    <xf numFmtId="166" fontId="7" fillId="2" borderId="36" xfId="4" applyNumberFormat="1" applyFont="1" applyFill="1" applyBorder="1" applyAlignment="1" applyProtection="1">
      <alignment horizontal="center" vertical="center" wrapText="1"/>
      <protection locked="0"/>
    </xf>
    <xf numFmtId="0" fontId="13" fillId="2" borderId="40" xfId="4" applyFont="1" applyFill="1" applyBorder="1" applyAlignment="1">
      <alignment horizontal="center" vertical="center" wrapText="1"/>
    </xf>
    <xf numFmtId="166" fontId="17" fillId="2" borderId="41" xfId="4" applyNumberFormat="1" applyFont="1" applyFill="1" applyBorder="1" applyAlignment="1" applyProtection="1">
      <alignment horizontal="center" vertical="center" wrapText="1"/>
      <protection locked="0"/>
    </xf>
    <xf numFmtId="0" fontId="11" fillId="2" borderId="40" xfId="4" applyFont="1" applyFill="1" applyBorder="1" applyAlignment="1" applyProtection="1">
      <alignment horizontal="center" vertical="center" wrapText="1"/>
      <protection locked="0"/>
    </xf>
    <xf numFmtId="166" fontId="11" fillId="2" borderId="41" xfId="4" applyNumberFormat="1" applyFont="1" applyFill="1" applyBorder="1" applyAlignment="1">
      <alignment horizontal="center" vertical="center"/>
    </xf>
    <xf numFmtId="0" fontId="17" fillId="0" borderId="31" xfId="4" applyFont="1" applyBorder="1" applyAlignment="1" applyProtection="1">
      <alignment horizontal="center" vertical="center" wrapText="1"/>
      <protection locked="0"/>
    </xf>
    <xf numFmtId="0" fontId="17" fillId="0" borderId="32" xfId="4" applyFont="1" applyBorder="1" applyAlignment="1" applyProtection="1">
      <alignment horizontal="center" vertical="center" wrapText="1"/>
      <protection locked="0"/>
    </xf>
    <xf numFmtId="166" fontId="17" fillId="0" borderId="34" xfId="4" applyNumberFormat="1" applyFont="1" applyBorder="1" applyAlignment="1" applyProtection="1">
      <alignment horizontal="center" vertical="center"/>
      <protection locked="0"/>
    </xf>
    <xf numFmtId="166" fontId="7" fillId="6" borderId="35" xfId="4" applyNumberFormat="1" applyFont="1" applyFill="1" applyBorder="1" applyAlignment="1">
      <alignment horizontal="center" vertical="center"/>
    </xf>
    <xf numFmtId="166" fontId="7" fillId="6" borderId="36" xfId="4" applyNumberFormat="1" applyFont="1" applyFill="1" applyBorder="1" applyAlignment="1">
      <alignment horizontal="center" vertical="center"/>
    </xf>
    <xf numFmtId="0" fontId="7" fillId="0" borderId="32" xfId="4" applyFont="1" applyBorder="1" applyAlignment="1" applyProtection="1">
      <alignment horizontal="center" vertical="center" wrapText="1"/>
      <protection locked="0"/>
    </xf>
    <xf numFmtId="0" fontId="17" fillId="0" borderId="32" xfId="4" applyFont="1" applyBorder="1" applyAlignment="1">
      <alignment horizontal="center" vertical="center" wrapText="1"/>
    </xf>
    <xf numFmtId="166" fontId="17" fillId="6" borderId="34" xfId="4" applyNumberFormat="1" applyFont="1" applyFill="1" applyBorder="1" applyAlignment="1" applyProtection="1">
      <alignment horizontal="center" vertical="center"/>
      <protection locked="0"/>
    </xf>
    <xf numFmtId="166" fontId="17" fillId="0" borderId="35" xfId="4" applyNumberFormat="1" applyFont="1" applyBorder="1" applyAlignment="1" applyProtection="1">
      <alignment horizontal="center" vertical="center"/>
      <protection locked="0"/>
    </xf>
    <xf numFmtId="166" fontId="7" fillId="0" borderId="35" xfId="4" applyNumberFormat="1" applyFont="1" applyBorder="1" applyAlignment="1">
      <alignment horizontal="center" vertical="center"/>
    </xf>
    <xf numFmtId="166" fontId="17" fillId="0" borderId="35" xfId="4" applyNumberFormat="1" applyFont="1" applyBorder="1" applyAlignment="1">
      <alignment horizontal="center" vertical="center"/>
    </xf>
    <xf numFmtId="166" fontId="17" fillId="6" borderId="35" xfId="4" applyNumberFormat="1" applyFont="1" applyFill="1" applyBorder="1" applyAlignment="1">
      <alignment horizontal="center" vertical="center"/>
    </xf>
    <xf numFmtId="166" fontId="17" fillId="0" borderId="36" xfId="4" applyNumberFormat="1" applyFont="1" applyBorder="1" applyAlignment="1" applyProtection="1">
      <alignment horizontal="center" vertical="center"/>
      <protection locked="0"/>
    </xf>
    <xf numFmtId="0" fontId="13" fillId="0" borderId="28" xfId="4" applyFont="1" applyBorder="1" applyProtection="1">
      <protection locked="0"/>
    </xf>
    <xf numFmtId="0" fontId="13" fillId="0" borderId="29" xfId="4" applyFont="1" applyBorder="1" applyAlignment="1" applyProtection="1">
      <alignment horizontal="center" vertical="top"/>
      <protection locked="0"/>
    </xf>
    <xf numFmtId="0" fontId="13" fillId="0" borderId="30" xfId="4" applyFont="1" applyBorder="1" applyAlignment="1" applyProtection="1">
      <alignment horizontal="center" vertical="top"/>
      <protection locked="0"/>
    </xf>
    <xf numFmtId="166" fontId="7" fillId="6" borderId="34" xfId="4" applyNumberFormat="1" applyFont="1" applyFill="1" applyBorder="1" applyAlignment="1">
      <alignment horizontal="center" vertical="center"/>
    </xf>
    <xf numFmtId="166" fontId="17" fillId="0" borderId="35" xfId="4" applyNumberFormat="1" applyFont="1" applyBorder="1" applyAlignment="1">
      <alignment horizontal="center" vertical="center" wrapText="1"/>
    </xf>
    <xf numFmtId="166" fontId="17" fillId="0" borderId="36" xfId="4" applyNumberFormat="1" applyFont="1" applyBorder="1" applyAlignment="1">
      <alignment horizontal="center" vertical="center" wrapText="1"/>
    </xf>
    <xf numFmtId="0" fontId="42" fillId="4" borderId="28" xfId="0" applyFont="1" applyFill="1" applyBorder="1"/>
    <xf numFmtId="0" fontId="54" fillId="4" borderId="30" xfId="1" applyFont="1" applyFill="1" applyBorder="1"/>
    <xf numFmtId="0" fontId="43" fillId="0" borderId="31" xfId="0" applyFont="1" applyBorder="1"/>
    <xf numFmtId="0" fontId="43" fillId="0" borderId="33" xfId="0" applyFont="1" applyBorder="1"/>
    <xf numFmtId="0" fontId="43" fillId="0" borderId="33" xfId="0" applyFont="1" applyBorder="1" applyAlignment="1">
      <alignment horizontal="justify" vertical="center" wrapText="1"/>
    </xf>
    <xf numFmtId="0" fontId="43" fillId="7" borderId="33" xfId="0" applyFont="1" applyFill="1" applyBorder="1" applyAlignment="1">
      <alignment horizontal="justify" vertical="center" wrapText="1"/>
    </xf>
    <xf numFmtId="0" fontId="43" fillId="0" borderId="34" xfId="0" applyFont="1" applyBorder="1" applyAlignment="1">
      <alignment horizontal="center" vertical="center"/>
    </xf>
    <xf numFmtId="0" fontId="43" fillId="0" borderId="36" xfId="0" applyFont="1" applyBorder="1" applyAlignment="1">
      <alignment horizontal="justify" vertical="center" wrapText="1"/>
    </xf>
    <xf numFmtId="0" fontId="40" fillId="4" borderId="28" xfId="0" applyFont="1" applyFill="1" applyBorder="1"/>
    <xf numFmtId="0" fontId="44" fillId="0" borderId="36" xfId="0" applyFont="1" applyBorder="1" applyAlignment="1">
      <alignment horizontal="justify" vertical="center" wrapText="1"/>
    </xf>
    <xf numFmtId="0" fontId="47" fillId="0" borderId="37" xfId="0" applyFont="1" applyBorder="1"/>
    <xf numFmtId="0" fontId="39" fillId="0" borderId="39" xfId="1" applyFont="1" applyBorder="1"/>
    <xf numFmtId="0" fontId="55" fillId="0" borderId="0" xfId="3" applyFont="1" applyBorder="1" applyAlignment="1" applyProtection="1">
      <alignment horizontal="left" vertical="top" wrapText="1"/>
    </xf>
    <xf numFmtId="0" fontId="37" fillId="2" borderId="1" xfId="2" applyFont="1" applyFill="1" applyBorder="1" applyAlignment="1">
      <alignment horizontal="left" vertical="center" indent="3"/>
    </xf>
    <xf numFmtId="0" fontId="37" fillId="2" borderId="0" xfId="2" applyFont="1" applyFill="1" applyAlignment="1">
      <alignment horizontal="left" vertical="center" indent="3"/>
    </xf>
    <xf numFmtId="0" fontId="37" fillId="2" borderId="2" xfId="2" applyFont="1" applyFill="1" applyBorder="1" applyAlignment="1">
      <alignment horizontal="left" vertical="center" indent="3"/>
    </xf>
    <xf numFmtId="0" fontId="6" fillId="3" borderId="6" xfId="0" applyFont="1" applyFill="1" applyBorder="1" applyAlignment="1">
      <alignment horizontal="center"/>
    </xf>
    <xf numFmtId="0" fontId="6" fillId="3" borderId="7" xfId="0" applyFont="1" applyFill="1" applyBorder="1" applyAlignment="1">
      <alignment horizontal="center"/>
    </xf>
    <xf numFmtId="0" fontId="6" fillId="3" borderId="8" xfId="0" applyFont="1" applyFill="1" applyBorder="1" applyAlignment="1">
      <alignment horizontal="center"/>
    </xf>
    <xf numFmtId="0" fontId="37" fillId="2" borderId="1" xfId="2" applyFont="1" applyFill="1" applyBorder="1" applyAlignment="1">
      <alignment horizontal="center" vertical="center" wrapText="1"/>
    </xf>
    <xf numFmtId="0" fontId="37" fillId="2" borderId="0" xfId="2" applyFont="1" applyFill="1" applyAlignment="1">
      <alignment horizontal="center" vertical="center" wrapText="1"/>
    </xf>
    <xf numFmtId="0" fontId="37" fillId="2" borderId="2" xfId="2" applyFont="1" applyFill="1" applyBorder="1" applyAlignment="1">
      <alignment horizontal="center" vertical="center" wrapText="1"/>
    </xf>
    <xf numFmtId="0" fontId="37" fillId="2" borderId="1" xfId="0" applyFont="1" applyFill="1" applyBorder="1" applyAlignment="1">
      <alignment horizontal="left" indent="3"/>
    </xf>
    <xf numFmtId="0" fontId="37" fillId="2" borderId="0" xfId="0" applyFont="1" applyFill="1" applyAlignment="1">
      <alignment horizontal="left" indent="3"/>
    </xf>
    <xf numFmtId="0" fontId="37" fillId="2" borderId="2" xfId="0" applyFont="1" applyFill="1" applyBorder="1" applyAlignment="1">
      <alignment horizontal="left" indent="3"/>
    </xf>
    <xf numFmtId="164" fontId="17" fillId="2" borderId="34" xfId="0" applyNumberFormat="1" applyFont="1" applyFill="1" applyBorder="1" applyAlignment="1">
      <alignment horizontal="left"/>
    </xf>
    <xf numFmtId="164" fontId="17" fillId="2" borderId="35" xfId="0" applyNumberFormat="1" applyFont="1" applyFill="1" applyBorder="1" applyAlignment="1">
      <alignment horizontal="left"/>
    </xf>
    <xf numFmtId="164" fontId="17" fillId="2" borderId="31" xfId="0" applyNumberFormat="1" applyFont="1" applyFill="1" applyBorder="1" applyAlignment="1">
      <alignment horizontal="left"/>
    </xf>
    <xf numFmtId="164" fontId="17" fillId="2" borderId="32" xfId="0" applyNumberFormat="1" applyFont="1" applyFill="1" applyBorder="1" applyAlignment="1">
      <alignment horizontal="left"/>
    </xf>
    <xf numFmtId="0" fontId="7" fillId="0" borderId="31" xfId="4" applyFont="1" applyBorder="1" applyAlignment="1" applyProtection="1">
      <alignment horizontal="left" vertical="center" wrapText="1"/>
      <protection locked="0"/>
    </xf>
    <xf numFmtId="0" fontId="7" fillId="0" borderId="32" xfId="4" applyFont="1" applyBorder="1" applyAlignment="1" applyProtection="1">
      <alignment horizontal="left" vertical="center" wrapText="1"/>
      <protection locked="0"/>
    </xf>
    <xf numFmtId="164" fontId="42" fillId="2" borderId="28" xfId="0" applyNumberFormat="1" applyFont="1" applyFill="1" applyBorder="1" applyAlignment="1">
      <alignment horizontal="left" vertical="top"/>
    </xf>
    <xf numFmtId="164" fontId="42" fillId="2" borderId="29" xfId="0" applyNumberFormat="1" applyFont="1" applyFill="1" applyBorder="1" applyAlignment="1">
      <alignment horizontal="left" vertical="top"/>
    </xf>
    <xf numFmtId="164" fontId="42" fillId="2" borderId="30" xfId="0" applyNumberFormat="1" applyFont="1" applyFill="1" applyBorder="1" applyAlignment="1">
      <alignment horizontal="left" vertical="top"/>
    </xf>
    <xf numFmtId="0" fontId="7" fillId="0" borderId="34" xfId="4" applyFont="1" applyBorder="1" applyAlignment="1" applyProtection="1">
      <alignment horizontal="left" vertical="center" wrapText="1"/>
      <protection locked="0"/>
    </xf>
    <xf numFmtId="0" fontId="7" fillId="0" borderId="35" xfId="4" applyFont="1" applyBorder="1" applyAlignment="1" applyProtection="1">
      <alignment horizontal="left" vertical="center" wrapText="1"/>
      <protection locked="0"/>
    </xf>
    <xf numFmtId="0" fontId="17" fillId="0" borderId="31" xfId="4" applyFont="1" applyBorder="1" applyAlignment="1" applyProtection="1">
      <alignment horizontal="left" vertical="center" wrapText="1"/>
      <protection locked="0"/>
    </xf>
    <xf numFmtId="0" fontId="17" fillId="0" borderId="32" xfId="4" applyFont="1" applyBorder="1" applyAlignment="1" applyProtection="1">
      <alignment horizontal="left" vertical="center" wrapText="1"/>
      <protection locked="0"/>
    </xf>
    <xf numFmtId="164" fontId="17" fillId="2" borderId="31" xfId="0" applyNumberFormat="1" applyFont="1" applyFill="1" applyBorder="1" applyAlignment="1">
      <alignment horizontal="right"/>
    </xf>
    <xf numFmtId="164" fontId="17" fillId="2" borderId="32" xfId="0" applyNumberFormat="1" applyFont="1" applyFill="1" applyBorder="1" applyAlignment="1">
      <alignment horizontal="right"/>
    </xf>
    <xf numFmtId="164" fontId="42" fillId="2" borderId="28" xfId="0" applyNumberFormat="1" applyFont="1" applyFill="1" applyBorder="1" applyAlignment="1">
      <alignment horizontal="left" vertical="center"/>
    </xf>
    <xf numFmtId="164" fontId="42" fillId="2" borderId="29" xfId="0" applyNumberFormat="1" applyFont="1" applyFill="1" applyBorder="1" applyAlignment="1">
      <alignment horizontal="left" vertical="center"/>
    </xf>
    <xf numFmtId="164" fontId="42" fillId="2" borderId="30" xfId="0" applyNumberFormat="1" applyFont="1" applyFill="1" applyBorder="1" applyAlignment="1">
      <alignment horizontal="left" vertical="center"/>
    </xf>
    <xf numFmtId="164" fontId="17" fillId="2" borderId="13" xfId="0" applyNumberFormat="1" applyFont="1" applyFill="1" applyBorder="1" applyAlignment="1">
      <alignment horizontal="left"/>
    </xf>
    <xf numFmtId="164" fontId="17" fillId="2" borderId="14" xfId="0" applyNumberFormat="1" applyFont="1" applyFill="1" applyBorder="1" applyAlignment="1">
      <alignment horizontal="left"/>
    </xf>
    <xf numFmtId="0" fontId="20" fillId="2" borderId="31" xfId="1" applyFont="1" applyFill="1" applyBorder="1" applyAlignment="1">
      <alignment horizontal="left"/>
    </xf>
    <xf numFmtId="0" fontId="20" fillId="2" borderId="32" xfId="1" applyFont="1" applyFill="1" applyBorder="1" applyAlignment="1">
      <alignment horizontal="left"/>
    </xf>
    <xf numFmtId="0" fontId="51" fillId="0" borderId="10" xfId="0" applyFont="1" applyBorder="1" applyAlignment="1">
      <alignment horizontal="center"/>
    </xf>
    <xf numFmtId="0" fontId="51" fillId="0" borderId="11" xfId="0" applyFont="1" applyBorder="1" applyAlignment="1">
      <alignment horizontal="center"/>
    </xf>
    <xf numFmtId="0" fontId="51" fillId="0" borderId="12" xfId="0" applyFont="1" applyBorder="1" applyAlignment="1">
      <alignment horizontal="center"/>
    </xf>
    <xf numFmtId="0" fontId="17" fillId="0" borderId="16" xfId="4" applyFont="1" applyBorder="1" applyAlignment="1" applyProtection="1">
      <alignment horizontal="left" vertical="center" wrapText="1"/>
      <protection locked="0"/>
    </xf>
    <xf numFmtId="0" fontId="17" fillId="0" borderId="26" xfId="4" applyFont="1" applyBorder="1" applyAlignment="1" applyProtection="1">
      <alignment horizontal="left" vertical="center" wrapText="1"/>
      <protection locked="0"/>
    </xf>
    <xf numFmtId="0" fontId="7" fillId="0" borderId="16" xfId="4" applyFont="1" applyBorder="1" applyAlignment="1">
      <alignment horizontal="left" wrapText="1"/>
    </xf>
    <xf numFmtId="0" fontId="7" fillId="0" borderId="17" xfId="4" applyFont="1" applyBorder="1" applyAlignment="1">
      <alignment horizontal="left" wrapText="1"/>
    </xf>
    <xf numFmtId="0" fontId="30" fillId="0" borderId="28" xfId="0" applyFont="1" applyBorder="1" applyAlignment="1">
      <alignment horizontal="left"/>
    </xf>
    <xf numFmtId="0" fontId="30" fillId="0" borderId="29" xfId="0" applyFont="1" applyBorder="1" applyAlignment="1">
      <alignment horizontal="left"/>
    </xf>
    <xf numFmtId="0" fontId="30" fillId="0" borderId="30" xfId="0" applyFont="1" applyBorder="1" applyAlignment="1">
      <alignment horizontal="left"/>
    </xf>
    <xf numFmtId="0" fontId="30" fillId="0" borderId="31" xfId="4" applyFont="1" applyBorder="1" applyAlignment="1" applyProtection="1">
      <alignment horizontal="center" vertical="center" wrapText="1"/>
      <protection locked="0"/>
    </xf>
    <xf numFmtId="0" fontId="30" fillId="0" borderId="32" xfId="4" applyFont="1" applyBorder="1" applyAlignment="1" applyProtection="1">
      <alignment horizontal="center" vertical="center" wrapText="1"/>
      <protection locked="0"/>
    </xf>
    <xf numFmtId="0" fontId="43" fillId="0" borderId="32" xfId="4" applyFont="1" applyBorder="1" applyAlignment="1" applyProtection="1">
      <alignment horizontal="left" vertical="center" wrapText="1"/>
      <protection locked="0"/>
    </xf>
    <xf numFmtId="0" fontId="43" fillId="0" borderId="33" xfId="4" applyFont="1" applyBorder="1" applyAlignment="1" applyProtection="1">
      <alignment horizontal="left" vertical="center" wrapText="1"/>
      <protection locked="0"/>
    </xf>
    <xf numFmtId="0" fontId="17" fillId="0" borderId="31" xfId="4" applyFont="1" applyBorder="1" applyAlignment="1">
      <alignment horizontal="center" vertical="center" wrapText="1"/>
    </xf>
    <xf numFmtId="0" fontId="17" fillId="0" borderId="32" xfId="4" applyFont="1" applyBorder="1" applyAlignment="1">
      <alignment horizontal="center" vertical="center" wrapText="1"/>
    </xf>
    <xf numFmtId="0" fontId="17" fillId="0" borderId="33" xfId="4" applyFont="1" applyBorder="1" applyAlignment="1">
      <alignment horizontal="center" vertical="center" wrapText="1"/>
    </xf>
    <xf numFmtId="0" fontId="13" fillId="0" borderId="28" xfId="4" applyFont="1" applyBorder="1" applyAlignment="1" applyProtection="1">
      <alignment horizontal="center" vertical="center"/>
      <protection locked="0"/>
    </xf>
    <xf numFmtId="0" fontId="13" fillId="0" borderId="29" xfId="4" applyFont="1" applyBorder="1" applyAlignment="1" applyProtection="1">
      <alignment horizontal="center" vertical="center"/>
      <protection locked="0"/>
    </xf>
    <xf numFmtId="0" fontId="13" fillId="0" borderId="30" xfId="4" applyFont="1" applyBorder="1" applyAlignment="1" applyProtection="1">
      <alignment horizontal="center" vertical="center"/>
      <protection locked="0"/>
    </xf>
    <xf numFmtId="0" fontId="17" fillId="0" borderId="32" xfId="4" applyFont="1" applyBorder="1" applyAlignment="1" applyProtection="1">
      <alignment horizontal="center" vertical="center" wrapText="1"/>
      <protection locked="0"/>
    </xf>
    <xf numFmtId="0" fontId="17" fillId="0" borderId="33" xfId="4" applyFont="1" applyBorder="1" applyAlignment="1" applyProtection="1">
      <alignment horizontal="center" vertical="center" wrapText="1"/>
      <protection locked="0"/>
    </xf>
    <xf numFmtId="0" fontId="17" fillId="0" borderId="31" xfId="4" applyFont="1" applyBorder="1" applyAlignment="1" applyProtection="1">
      <alignment horizontal="center" vertical="center" wrapText="1"/>
      <protection locked="0"/>
    </xf>
    <xf numFmtId="0" fontId="17" fillId="0" borderId="28" xfId="4" applyFont="1" applyBorder="1" applyAlignment="1" applyProtection="1">
      <alignment horizontal="center" vertical="center" wrapText="1"/>
      <protection locked="0"/>
    </xf>
    <xf numFmtId="0" fontId="17" fillId="0" borderId="29" xfId="4" applyFont="1" applyBorder="1" applyAlignment="1" applyProtection="1">
      <alignment horizontal="center" vertical="center" wrapText="1"/>
      <protection locked="0"/>
    </xf>
    <xf numFmtId="0" fontId="17" fillId="6" borderId="21" xfId="0" applyFont="1" applyFill="1" applyBorder="1" applyAlignment="1">
      <alignment horizontal="center" vertical="center" wrapText="1"/>
    </xf>
    <xf numFmtId="0" fontId="17" fillId="6" borderId="22" xfId="0" applyFont="1" applyFill="1" applyBorder="1" applyAlignment="1">
      <alignment horizontal="center" vertical="center" wrapText="1"/>
    </xf>
    <xf numFmtId="0" fontId="7" fillId="0" borderId="29" xfId="4" applyFont="1" applyBorder="1" applyAlignment="1" applyProtection="1">
      <alignment horizontal="center" vertical="center" wrapText="1"/>
      <protection locked="0"/>
    </xf>
    <xf numFmtId="0" fontId="7" fillId="0" borderId="32" xfId="4" applyFont="1" applyBorder="1" applyAlignment="1" applyProtection="1">
      <alignment horizontal="center" vertical="center" wrapText="1"/>
      <protection locked="0"/>
    </xf>
    <xf numFmtId="0" fontId="17" fillId="0" borderId="30" xfId="4" applyFont="1" applyBorder="1" applyAlignment="1" applyProtection="1">
      <alignment horizontal="center" vertical="center" wrapText="1"/>
      <protection locked="0"/>
    </xf>
    <xf numFmtId="0" fontId="13" fillId="0" borderId="16" xfId="4" applyFont="1" applyBorder="1" applyAlignment="1" applyProtection="1">
      <alignment horizontal="left" vertical="top"/>
      <protection locked="0"/>
    </xf>
    <xf numFmtId="0" fontId="13" fillId="0" borderId="17" xfId="4" applyFont="1" applyBorder="1" applyAlignment="1" applyProtection="1">
      <alignment horizontal="left" vertical="top"/>
      <protection locked="0"/>
    </xf>
    <xf numFmtId="0" fontId="13" fillId="0" borderId="27" xfId="4" applyFont="1" applyBorder="1" applyAlignment="1" applyProtection="1">
      <alignment horizontal="left" vertical="top"/>
      <protection locked="0"/>
    </xf>
    <xf numFmtId="0" fontId="17" fillId="0" borderId="33" xfId="4" applyFont="1" applyBorder="1" applyAlignment="1">
      <alignment horizontal="center" vertical="center"/>
    </xf>
  </cellXfs>
  <cellStyles count="9">
    <cellStyle name="Hipersaitas" xfId="1" builtinId="8"/>
    <cellStyle name="Hipersaitas 2" xfId="3" xr:uid="{5931E07A-7B8F-44F8-B91A-192AEDEC42B3}"/>
    <cellStyle name="Hipersaitas 2 2" xfId="5" xr:uid="{70E89679-B3EA-48E0-A6AB-BD40F45AC3EF}"/>
    <cellStyle name="Hipersaitas 2 3" xfId="6" xr:uid="{1B2F4423-E74C-4668-A947-63D68E196E0B}"/>
    <cellStyle name="Įprastas" xfId="0" builtinId="0"/>
    <cellStyle name="Įprastas 2 3" xfId="7" xr:uid="{F514B1CA-3574-4DB8-A335-5DC383DF4AFA}"/>
    <cellStyle name="Įprastas 5" xfId="2" xr:uid="{557F2153-BF62-4D57-ACF8-FE290150AB2A}"/>
    <cellStyle name="Įprastas 6" xfId="4" xr:uid="{EE4D0A42-7A6A-4558-B24B-C5E22CA63C0C}"/>
    <cellStyle name="Įprastas 6 2" xfId="8" xr:uid="{EE4D0A42-7A6A-4558-B24B-C5E22CA63C0C}"/>
  </cellStyles>
  <dxfs count="0"/>
  <tableStyles count="0" defaultTableStyle="TableStyleMedium2" defaultPivotStyle="PivotStyleLight16"/>
  <colors>
    <mruColors>
      <color rgb="FFD1D1D1"/>
      <color rgb="FF47ABD9"/>
      <color rgb="FFB5DDF0"/>
      <color rgb="FF00244D"/>
      <color rgb="FFF39E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https://www.valstybeskontrole.lt/LT/FiskalineStebesena"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250858</xdr:colOff>
      <xdr:row>0</xdr:row>
      <xdr:rowOff>76200</xdr:rowOff>
    </xdr:from>
    <xdr:to>
      <xdr:col>2</xdr:col>
      <xdr:colOff>1930322</xdr:colOff>
      <xdr:row>0</xdr:row>
      <xdr:rowOff>1125855</xdr:rowOff>
    </xdr:to>
    <xdr:pic>
      <xdr:nvPicPr>
        <xdr:cNvPr id="5" name="Paveikslėlis 4">
          <a:hlinkClick xmlns:r="http://schemas.openxmlformats.org/officeDocument/2006/relationships" r:id="rId1"/>
          <a:extLst>
            <a:ext uri="{FF2B5EF4-FFF2-40B4-BE49-F238E27FC236}">
              <a16:creationId xmlns:a16="http://schemas.microsoft.com/office/drawing/2014/main" id="{A269FA50-A4B0-49D6-BB33-CB043696794D}"/>
            </a:ext>
          </a:extLst>
        </xdr:cNvPr>
        <xdr:cNvPicPr>
          <a:picLocks noChangeAspect="1" noChangeArrowheads="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bwMode="auto">
        <a:xfrm>
          <a:off x="869983" y="76200"/>
          <a:ext cx="1993789" cy="10496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11%20Isvados%20ir%20ataskaitos/I&#353;vados%202019/Stabilumo%202019%20m.%20programos%20vertinimas/02.%20Ataskait&#261;%20sudaran&#269;ios%20dalys/Ex-post%20taisykli&#371;%20laikymasis/Kopija%20FDT%20LT+EN%202019%20GALUTINIS%2005%2002.xlsm" TargetMode="External"/><Relationship Id="rId1" Type="http://schemas.openxmlformats.org/officeDocument/2006/relationships/externalLinkPath" Target="/11%20Isvados%20ir%20ataskaitos/I&#353;vados%202019/Stabilumo%202019%20m.%20programos%20vertinimas/02.%20Ataskait&#261;%20sudaran&#269;ios%20dalys/Ex-post%20taisykli&#371;%20laikymasis/Kopija%20FDT%20LT+EN%202019%20GALUTINIS%2005%2002.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Users/ribelhauptaite/Desktop/skai&#269;iuokl&#279;%20lt%20ir%20eng/skaiciuokle%20ex-post_v4%20LT.XLSM" TargetMode="External"/><Relationship Id="rId1" Type="http://schemas.openxmlformats.org/officeDocument/2006/relationships/externalLinkPath" Target="/Users/ribelhauptaite/Desktop/skai&#269;iuokl&#279;%20lt%20ir%20eng/skaiciuokle%20ex-post_v4%20L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Tech"/>
      <sheetName val="Content"/>
      <sheetName val="1. Summary"/>
      <sheetName val="2. Macro"/>
      <sheetName val="3. GGbudget"/>
      <sheetName val="4. Municipalities"/>
      <sheetName val="5. SurplusGG"/>
      <sheetName val="6. GGexpenditure"/>
      <sheetName val="7. GGbudgets"/>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Tech"/>
      <sheetName val="Turinys"/>
      <sheetName val="Savivaldybės"/>
      <sheetName val="1 lentelė"/>
      <sheetName val="2 lentelė "/>
      <sheetName val="3 lentelė"/>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par">
      <a:dk1>
        <a:sysClr val="windowText" lastClr="000000"/>
      </a:dk1>
      <a:lt1>
        <a:sysClr val="window" lastClr="FFFFFF"/>
      </a:lt1>
      <a:dk2>
        <a:srgbClr val="44546A"/>
      </a:dk2>
      <a:lt2>
        <a:srgbClr val="D2A0A0"/>
      </a:lt2>
      <a:accent1>
        <a:srgbClr val="192850"/>
      </a:accent1>
      <a:accent2>
        <a:srgbClr val="1469AA"/>
      </a:accent2>
      <a:accent3>
        <a:srgbClr val="64B4CD"/>
      </a:accent3>
      <a:accent4>
        <a:srgbClr val="8C6E87"/>
      </a:accent4>
      <a:accent5>
        <a:srgbClr val="A0BEDC"/>
      </a:accent5>
      <a:accent6>
        <a:srgbClr val="B9CDAA"/>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seimas.lrs.lt/portal/legalAct/lt/TAD/TAIS.428/asr" TargetMode="External"/><Relationship Id="rId1" Type="http://schemas.openxmlformats.org/officeDocument/2006/relationships/hyperlink" Target="https://e-seimas.lrs.lt/portal/legalAct/lt/TAD/6be2c020699a11e48710f0162bf7b9c5/asr"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finmin.lrv.lt/lt/aktualus-valstybes-finansu-duomenys/ekonomines-raidos-scenarijus/pranesimai-apie-potencialaus-bvp-rodikliu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hyperlink" Target="https://e-seimas.lrs.lt/portal/legalAct/lt/TAD/6be2c020699a11e48710f0162bf7b9c5/asr" TargetMode="External"/><Relationship Id="rId1" Type="http://schemas.openxmlformats.org/officeDocument/2006/relationships/hyperlink" Target="https://e-seimas.lrs.lt/portal/legalAct/lt/TAD/TAIS.428/asr"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finmin.lrv.lt/lt/veiklos-sritys/savivaldybiu-d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27964-63BC-40E8-A6AA-7110678A111B}">
  <sheetPr codeName="Lapas1">
    <tabColor theme="7" tint="-0.499984740745262"/>
  </sheetPr>
  <dimension ref="B1:E24"/>
  <sheetViews>
    <sheetView showGridLines="0" showRowColHeaders="0" tabSelected="1" zoomScaleNormal="100" workbookViewId="0">
      <selection activeCell="B3" sqref="B3:D3"/>
    </sheetView>
  </sheetViews>
  <sheetFormatPr defaultColWidth="10" defaultRowHeight="15" x14ac:dyDescent="0.25"/>
  <cols>
    <col min="1" max="1" width="9" style="3" customWidth="1"/>
    <col min="2" max="2" width="4.5703125" style="4" customWidth="1"/>
    <col min="3" max="3" width="103.140625" style="4" customWidth="1"/>
    <col min="4" max="4" width="4.5703125" style="3" customWidth="1"/>
    <col min="5" max="5" width="10" style="3"/>
    <col min="6" max="6" width="10.5703125" style="3" customWidth="1"/>
    <col min="7" max="16384" width="10" style="3"/>
  </cols>
  <sheetData>
    <row r="1" spans="2:5" ht="109.9" customHeight="1" thickBot="1" x14ac:dyDescent="0.3">
      <c r="B1" s="180"/>
      <c r="C1" s="181"/>
      <c r="D1" s="182"/>
      <c r="E1" s="3" t="s">
        <v>0</v>
      </c>
    </row>
    <row r="2" spans="2:5" ht="9.6" customHeight="1" x14ac:dyDescent="0.25">
      <c r="B2" s="34"/>
      <c r="D2" s="1"/>
    </row>
    <row r="3" spans="2:5" ht="30.6" customHeight="1" x14ac:dyDescent="0.25">
      <c r="B3" s="183" t="s">
        <v>1</v>
      </c>
      <c r="C3" s="184"/>
      <c r="D3" s="185"/>
    </row>
    <row r="4" spans="2:5" ht="9.6" customHeight="1" x14ac:dyDescent="0.25">
      <c r="B4" s="35"/>
      <c r="C4" s="36"/>
      <c r="D4" s="37"/>
    </row>
    <row r="5" spans="2:5" ht="9.6" customHeight="1" x14ac:dyDescent="0.25">
      <c r="B5" s="38"/>
      <c r="C5" s="39"/>
      <c r="D5" s="40"/>
    </row>
    <row r="6" spans="2:5" x14ac:dyDescent="0.25">
      <c r="B6" s="186" t="s">
        <v>2</v>
      </c>
      <c r="C6" s="187"/>
      <c r="D6" s="188"/>
    </row>
    <row r="7" spans="2:5" ht="9.6" customHeight="1" x14ac:dyDescent="0.25">
      <c r="B7" s="38"/>
      <c r="C7" s="39"/>
      <c r="D7" s="40"/>
    </row>
    <row r="8" spans="2:5" ht="114.75" customHeight="1" x14ac:dyDescent="0.25">
      <c r="B8" s="38"/>
      <c r="C8" s="85" t="s">
        <v>3</v>
      </c>
      <c r="D8" s="87"/>
    </row>
    <row r="9" spans="2:5" ht="9.6" customHeight="1" x14ac:dyDescent="0.25">
      <c r="B9" s="38"/>
      <c r="C9" s="39"/>
      <c r="D9" s="40"/>
    </row>
    <row r="10" spans="2:5" ht="8.25" customHeight="1" x14ac:dyDescent="0.25">
      <c r="B10" s="38"/>
      <c r="C10" s="41"/>
      <c r="D10" s="40"/>
    </row>
    <row r="11" spans="2:5" ht="18" customHeight="1" x14ac:dyDescent="0.25">
      <c r="B11" s="177" t="s">
        <v>4</v>
      </c>
      <c r="C11" s="178"/>
      <c r="D11" s="179"/>
    </row>
    <row r="12" spans="2:5" ht="9.6" customHeight="1" x14ac:dyDescent="0.25">
      <c r="B12" s="38"/>
      <c r="C12" s="41"/>
      <c r="D12" s="40"/>
    </row>
    <row r="13" spans="2:5" x14ac:dyDescent="0.25">
      <c r="B13" s="38"/>
      <c r="C13" s="49" t="s">
        <v>5</v>
      </c>
      <c r="D13" s="40"/>
    </row>
    <row r="14" spans="2:5" x14ac:dyDescent="0.25">
      <c r="B14" s="38"/>
      <c r="C14" s="49" t="s">
        <v>6</v>
      </c>
      <c r="D14" s="40"/>
    </row>
    <row r="15" spans="2:5" x14ac:dyDescent="0.25">
      <c r="B15" s="38"/>
      <c r="C15" s="49" t="s">
        <v>7</v>
      </c>
      <c r="D15" s="40"/>
    </row>
    <row r="16" spans="2:5" x14ac:dyDescent="0.25">
      <c r="B16" s="38"/>
      <c r="C16" s="49" t="s">
        <v>8</v>
      </c>
      <c r="D16" s="40"/>
    </row>
    <row r="17" spans="2:4" ht="13.5" customHeight="1" x14ac:dyDescent="0.25">
      <c r="B17" s="38"/>
      <c r="C17" s="42"/>
      <c r="D17" s="40"/>
    </row>
    <row r="18" spans="2:4" ht="18" customHeight="1" x14ac:dyDescent="0.25">
      <c r="B18" s="177" t="s">
        <v>9</v>
      </c>
      <c r="C18" s="178"/>
      <c r="D18" s="179"/>
    </row>
    <row r="19" spans="2:4" ht="9.6" customHeight="1" x14ac:dyDescent="0.25">
      <c r="B19" s="38"/>
      <c r="C19" s="39"/>
      <c r="D19" s="40"/>
    </row>
    <row r="20" spans="2:4" x14ac:dyDescent="0.25">
      <c r="B20" s="38" t="s">
        <v>10</v>
      </c>
      <c r="C20" s="43" t="s">
        <v>11</v>
      </c>
      <c r="D20" s="40"/>
    </row>
    <row r="21" spans="2:4" x14ac:dyDescent="0.25">
      <c r="B21" s="38" t="s">
        <v>12</v>
      </c>
      <c r="C21" s="43" t="s">
        <v>13</v>
      </c>
      <c r="D21" s="40"/>
    </row>
    <row r="22" spans="2:4" ht="9.6" customHeight="1" thickBot="1" x14ac:dyDescent="0.3">
      <c r="B22" s="44"/>
      <c r="C22" s="45"/>
      <c r="D22" s="46"/>
    </row>
    <row r="23" spans="2:4" x14ac:dyDescent="0.25">
      <c r="B23" s="2"/>
      <c r="C23" s="2"/>
    </row>
    <row r="24" spans="2:4" x14ac:dyDescent="0.25">
      <c r="B24" s="176" t="s">
        <v>143</v>
      </c>
      <c r="C24" s="176"/>
    </row>
  </sheetData>
  <mergeCells count="6">
    <mergeCell ref="B24:C24"/>
    <mergeCell ref="B18:D18"/>
    <mergeCell ref="B1:D1"/>
    <mergeCell ref="B3:D3"/>
    <mergeCell ref="B11:D11"/>
    <mergeCell ref="B6:D6"/>
  </mergeCells>
  <hyperlinks>
    <hyperlink ref="C20" r:id="rId1" xr:uid="{F75ADD19-BFBD-4F52-BE4C-BF43D6CED170}"/>
    <hyperlink ref="C21" r:id="rId2" xr:uid="{40D818DF-4B5F-4AD2-800F-5D1183014FE2}"/>
    <hyperlink ref="C13" location="'1. Duomenys'!A1" display="1. Duomenys" xr:uid="{DF4654E7-1E79-4E35-BE61-98F6A28AB661}"/>
    <hyperlink ref="C16" location="D.U.K.!A1" display="D.U.K." xr:uid="{7AC4AA17-CE86-46F3-B72D-9B53CA4DC3BB}"/>
    <hyperlink ref="C15" location="'Aktualūs įstatymų straipsniai'!A1" display="Aktualūs įstatymų straipsniai" xr:uid="{01E6E7FA-01A0-402C-8B1D-ED52A50DD3EA}"/>
    <hyperlink ref="C14" location="'2. Skaičiavimai'!A1" display="2. Skaičiavimai" xr:uid="{F8C4E5AA-391B-408E-AA22-138D3B53AD17}"/>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C70E1-57B8-4255-B594-7C6D306342E8}">
  <sheetPr>
    <tabColor theme="7"/>
  </sheetPr>
  <dimension ref="A1:L53"/>
  <sheetViews>
    <sheetView showRowColHeaders="0" zoomScale="90" zoomScaleNormal="90" workbookViewId="0">
      <selection activeCell="E54" sqref="E54"/>
    </sheetView>
  </sheetViews>
  <sheetFormatPr defaultRowHeight="15" x14ac:dyDescent="0.25"/>
  <cols>
    <col min="1" max="1" width="15.42578125" customWidth="1"/>
    <col min="2" max="2" width="12.42578125" customWidth="1"/>
    <col min="3" max="3" width="38.28515625" bestFit="1" customWidth="1"/>
    <col min="4" max="4" width="30.7109375" customWidth="1"/>
    <col min="5" max="5" width="28.7109375" customWidth="1"/>
    <col min="6" max="6" width="29.7109375" customWidth="1"/>
    <col min="7" max="7" width="30.7109375" customWidth="1"/>
    <col min="8" max="8" width="21" customWidth="1"/>
    <col min="9" max="9" width="45.140625" customWidth="1"/>
    <col min="10" max="10" width="23.42578125" customWidth="1"/>
    <col min="11" max="11" width="15.5703125" customWidth="1"/>
    <col min="12" max="12" width="27.42578125" customWidth="1"/>
    <col min="13" max="13" width="24.5703125" customWidth="1"/>
  </cols>
  <sheetData>
    <row r="1" spans="1:11" ht="18.75" thickBot="1" x14ac:dyDescent="0.3">
      <c r="A1" s="47" t="s">
        <v>14</v>
      </c>
      <c r="B1" s="211" t="s">
        <v>15</v>
      </c>
      <c r="C1" s="212"/>
      <c r="D1" s="213"/>
      <c r="F1" s="29"/>
    </row>
    <row r="2" spans="1:11" ht="18.600000000000001" customHeight="1" x14ac:dyDescent="0.25">
      <c r="B2" s="98" t="s">
        <v>16</v>
      </c>
      <c r="C2" s="99" t="s">
        <v>17</v>
      </c>
      <c r="D2" s="100"/>
    </row>
    <row r="3" spans="1:11" ht="22.9" customHeight="1" x14ac:dyDescent="0.25">
      <c r="B3" s="101" t="s">
        <v>18</v>
      </c>
      <c r="C3" s="223" t="s">
        <v>19</v>
      </c>
      <c r="D3" s="224"/>
    </row>
    <row r="4" spans="1:11" ht="18.600000000000001" customHeight="1" thickBot="1" x14ac:dyDescent="0.3">
      <c r="B4" s="102"/>
      <c r="C4" s="103" t="s">
        <v>20</v>
      </c>
      <c r="D4" s="104" t="s">
        <v>21</v>
      </c>
      <c r="E4" s="13"/>
    </row>
    <row r="5" spans="1:11" ht="15.75" thickBot="1" x14ac:dyDescent="0.3"/>
    <row r="6" spans="1:11" ht="15.75" customHeight="1" thickBot="1" x14ac:dyDescent="0.3">
      <c r="B6" s="216" t="s">
        <v>22</v>
      </c>
      <c r="C6" s="217"/>
      <c r="D6" s="88">
        <v>2026</v>
      </c>
      <c r="H6" s="17"/>
    </row>
    <row r="7" spans="1:11" ht="15.75" thickBot="1" x14ac:dyDescent="0.3">
      <c r="B7" s="214" t="s">
        <v>23</v>
      </c>
      <c r="C7" s="215"/>
      <c r="D7" s="90" t="s">
        <v>24</v>
      </c>
      <c r="H7" s="17"/>
    </row>
    <row r="8" spans="1:11" ht="15.75" thickBot="1" x14ac:dyDescent="0.3">
      <c r="F8" s="17"/>
      <c r="H8" s="13"/>
    </row>
    <row r="9" spans="1:11" x14ac:dyDescent="0.25">
      <c r="B9" s="218" t="str">
        <f>CONCATENATE("Duomenys naudojami ex-ante ", TEXT('1. Duomenys'!D6, "0000")," m. biudžetui įvertinti. Rezultatai gaunami naudojant skaičiuoklę yra preliminarūs! ")</f>
        <v xml:space="preserve">Duomenys naudojami ex-ante 2026 m. biudžetui įvertinti. Rezultatai gaunami naudojant skaičiuoklę yra preliminarūs! </v>
      </c>
      <c r="C9" s="219"/>
      <c r="D9" s="219"/>
      <c r="E9" s="219"/>
      <c r="F9" s="220"/>
      <c r="G9" s="121"/>
      <c r="H9" s="125" t="str">
        <f>CONCATENATE("", TEXT('1. Duomenys'!D6+1, "0000")," m. birželį vertinant ", TEXT('1. Duomenys'!D6, "0000"), " metų ex-post taisyklių laikymąsi bus naudojami šie duomenų šaltiniai ")</f>
        <v xml:space="preserve">2027 m. birželį vertinant 2026 metų ex-post taisyklių laikymąsi bus naudojami šie duomenų šaltiniai </v>
      </c>
      <c r="I9" s="126"/>
      <c r="J9" s="127"/>
    </row>
    <row r="10" spans="1:11" ht="25.5" x14ac:dyDescent="0.25">
      <c r="B10" s="221" t="s">
        <v>25</v>
      </c>
      <c r="C10" s="222"/>
      <c r="D10" s="106" t="s">
        <v>26</v>
      </c>
      <c r="E10" s="106" t="s">
        <v>27</v>
      </c>
      <c r="F10" s="107" t="s">
        <v>28</v>
      </c>
      <c r="G10" s="122" t="s">
        <v>29</v>
      </c>
      <c r="H10" s="105" t="s">
        <v>26</v>
      </c>
      <c r="I10" s="106" t="s">
        <v>27</v>
      </c>
      <c r="J10" s="107" t="s">
        <v>28</v>
      </c>
      <c r="K10" s="66"/>
    </row>
    <row r="11" spans="1:11" ht="25.5" x14ac:dyDescent="0.25">
      <c r="B11" s="193" t="s">
        <v>30</v>
      </c>
      <c r="C11" s="194"/>
      <c r="D11" s="109" t="str">
        <f>CONCATENATE("Prognozuojama ", TEXT('1. Duomenys'!D6,"0000")," metams ")</f>
        <v xml:space="preserve">Prognozuojama 2026 metams </v>
      </c>
      <c r="E11" s="109" t="s">
        <v>31</v>
      </c>
      <c r="F11" s="110" t="s">
        <v>32</v>
      </c>
      <c r="G11" s="123"/>
      <c r="H11" s="108" t="str">
        <f>CONCATENATE("Faktiniai ", TEXT('1. Duomenys'!D6,"0000")," metų")</f>
        <v>Faktiniai 2026 metų</v>
      </c>
      <c r="I11" s="109" t="s">
        <v>33</v>
      </c>
      <c r="J11" s="110" t="s">
        <v>32</v>
      </c>
      <c r="K11" s="68"/>
    </row>
    <row r="12" spans="1:11" ht="25.5" x14ac:dyDescent="0.25">
      <c r="B12" s="200" t="s">
        <v>34</v>
      </c>
      <c r="C12" s="201"/>
      <c r="D12" s="111" t="str">
        <f>CONCATENATE("Prognozuojama ", TEXT('1. Duomenys'!D6,"0000")," metams ")</f>
        <v xml:space="preserve">Prognozuojama 2026 metams </v>
      </c>
      <c r="E12" s="109" t="s">
        <v>35</v>
      </c>
      <c r="F12" s="112" t="s">
        <v>133</v>
      </c>
      <c r="G12" s="123"/>
      <c r="H12" s="108" t="str">
        <f>CONCATENATE("Faktiniai ", TEXT('1. Duomenys'!D6,"0000")," metų")</f>
        <v>Faktiniai 2026 metų</v>
      </c>
      <c r="I12" s="109" t="s">
        <v>33</v>
      </c>
      <c r="J12" s="110" t="s">
        <v>36</v>
      </c>
      <c r="K12" s="68"/>
    </row>
    <row r="13" spans="1:11" ht="25.5" x14ac:dyDescent="0.25">
      <c r="B13" s="193" t="s">
        <v>131</v>
      </c>
      <c r="C13" s="194"/>
      <c r="D13" s="109" t="str">
        <f>CONCATENATE("Prognozuojama ", TEXT('1. Duomenys'!D6,"0000")," metams ")</f>
        <v xml:space="preserve">Prognozuojama 2026 metams </v>
      </c>
      <c r="E13" s="109" t="s">
        <v>31</v>
      </c>
      <c r="F13" s="110" t="s">
        <v>134</v>
      </c>
      <c r="G13" s="123"/>
      <c r="H13" s="108" t="str">
        <f>CONCATENATE("Faktiniai ", TEXT('1. Duomenys'!D6,"0000")," metų")</f>
        <v>Faktiniai 2026 metų</v>
      </c>
      <c r="I13" s="109" t="s">
        <v>33</v>
      </c>
      <c r="J13" s="110" t="s">
        <v>137</v>
      </c>
      <c r="K13" s="68"/>
    </row>
    <row r="14" spans="1:11" ht="25.5" x14ac:dyDescent="0.25">
      <c r="B14" s="200" t="s">
        <v>132</v>
      </c>
      <c r="C14" s="201"/>
      <c r="D14" s="111" t="str">
        <f>CONCATENATE("Prognozuojama ", TEXT('1. Duomenys'!D6,"0000")," metams ")</f>
        <v xml:space="preserve">Prognozuojama 2026 metams </v>
      </c>
      <c r="E14" s="109" t="s">
        <v>35</v>
      </c>
      <c r="F14" s="112" t="s">
        <v>135</v>
      </c>
      <c r="G14" s="123"/>
      <c r="H14" s="108" t="str">
        <f>CONCATENATE("Faktiniai ", TEXT('1. Duomenys'!D6,"0000")," metų")</f>
        <v>Faktiniai 2026 metų</v>
      </c>
      <c r="I14" s="109" t="s">
        <v>33</v>
      </c>
      <c r="J14" s="110" t="s">
        <v>138</v>
      </c>
      <c r="K14" s="68"/>
    </row>
    <row r="15" spans="1:11" ht="49.5" customHeight="1" x14ac:dyDescent="0.25">
      <c r="B15" s="193" t="s">
        <v>37</v>
      </c>
      <c r="C15" s="194"/>
      <c r="D15" s="109" t="str">
        <f>CONCATENATE("Prognozuojama ", TEXT('1. Duomenys'!D6,"0000")," metams ")</f>
        <v xml:space="preserve">Prognozuojama 2026 metams </v>
      </c>
      <c r="E15" s="109" t="s">
        <v>38</v>
      </c>
      <c r="F15" s="110" t="s">
        <v>39</v>
      </c>
      <c r="G15" s="123"/>
      <c r="H15" s="108" t="str">
        <f>CONCATENATE("Faktiniai ", TEXT('1. Duomenys'!D6,"0000")," metų")</f>
        <v>Faktiniai 2026 metų</v>
      </c>
      <c r="I15" s="109" t="s">
        <v>40</v>
      </c>
      <c r="J15" s="110" t="s">
        <v>39</v>
      </c>
      <c r="K15" s="68"/>
    </row>
    <row r="16" spans="1:11" ht="27" customHeight="1" x14ac:dyDescent="0.25">
      <c r="B16" s="193" t="s">
        <v>41</v>
      </c>
      <c r="C16" s="194"/>
      <c r="D16" s="109" t="str">
        <f>CONCATENATE("Prognozuojama ", TEXT('1. Duomenys'!D6,"0000")," metams ")</f>
        <v xml:space="preserve">Prognozuojama 2026 metams </v>
      </c>
      <c r="E16" s="113" t="s">
        <v>42</v>
      </c>
      <c r="F16" s="114" t="s">
        <v>42</v>
      </c>
      <c r="G16" s="123"/>
      <c r="H16" s="108" t="str">
        <f>CONCATENATE("Faktiniai ", TEXT('1. Duomenys'!D6,"0000")," metų")</f>
        <v>Faktiniai 2026 metų</v>
      </c>
      <c r="I16" s="128" t="s">
        <v>42</v>
      </c>
      <c r="J16" s="114" t="s">
        <v>42</v>
      </c>
      <c r="K16" s="68"/>
    </row>
    <row r="17" spans="2:12" ht="25.5" x14ac:dyDescent="0.25">
      <c r="B17" s="200" t="s">
        <v>43</v>
      </c>
      <c r="C17" s="201"/>
      <c r="D17" s="111" t="str">
        <f>CONCATENATE("Prognozuojama ", TEXT('1. Duomenys'!D6,"0000")," metams ")</f>
        <v xml:space="preserve">Prognozuojama 2026 metams </v>
      </c>
      <c r="E17" s="109" t="s">
        <v>44</v>
      </c>
      <c r="F17" s="112" t="s">
        <v>36</v>
      </c>
      <c r="G17" s="123"/>
      <c r="H17" s="108" t="str">
        <f>CONCATENATE("Faktiniai ", TEXT('1. Duomenys'!D6,"0000")," metų")</f>
        <v>Faktiniai 2026 metų</v>
      </c>
      <c r="I17" s="109" t="s">
        <v>45</v>
      </c>
      <c r="J17" s="110" t="s">
        <v>46</v>
      </c>
      <c r="K17" s="68"/>
    </row>
    <row r="18" spans="2:12" ht="48.75" customHeight="1" x14ac:dyDescent="0.25">
      <c r="B18" s="193" t="s">
        <v>47</v>
      </c>
      <c r="C18" s="194"/>
      <c r="D18" s="109" t="str">
        <f>CONCATENATE("Prognozuojama ", TEXT('1. Duomenys'!D6,"0000")," metais panaudoti asignavimams likučio dalis")</f>
        <v>Prognozuojama 2026 metais panaudoti asignavimams likučio dalis</v>
      </c>
      <c r="E18" s="109" t="s">
        <v>45</v>
      </c>
      <c r="F18" s="110" t="s">
        <v>48</v>
      </c>
      <c r="G18" s="123"/>
      <c r="H18" s="108" t="str">
        <f>CONCATENATE(TEXT('1. Duomenys'!D6,"0000")," metais asignavimams panaudota likučio dalis")</f>
        <v>2026 metais asignavimams panaudota likučio dalis</v>
      </c>
      <c r="I18" s="109" t="str">
        <f>CONCATENATE("FM įsakymo Nr. 1K-63 forma Nr.1-sav (", TEXT('1. Duomenys'!D6,"0000"),"-12-31)",CHAR(10),"FM įsakymo Nr. 1K-63 forma Nr.1-sav (",TEXT('1. Duomenys'!D6+1,"0000"),"-03-31)")</f>
        <v>FM įsakymo Nr. 1K-63 forma Nr.1-sav (2026-12-31)
FM įsakymo Nr. 1K-63 forma Nr.1-sav (2027-03-31)</v>
      </c>
      <c r="J18" s="110" t="s">
        <v>49</v>
      </c>
      <c r="K18" s="68"/>
      <c r="L18" s="84"/>
    </row>
    <row r="19" spans="2:12" ht="51.6" customHeight="1" x14ac:dyDescent="0.25">
      <c r="B19" s="193" t="s">
        <v>50</v>
      </c>
      <c r="C19" s="194"/>
      <c r="D19" s="109" t="str">
        <f>CONCATENATE("Prognozuojama ", TEXT('1. Duomenys'!D6,"0000")," metams ")</f>
        <v xml:space="preserve">Prognozuojama 2026 metams </v>
      </c>
      <c r="E19" s="109" t="s">
        <v>51</v>
      </c>
      <c r="F19" s="110" t="str">
        <f>CONCATENATE("Iš sumos ", TEXT('1. Duomenys'!D6,"0000")," m. pabaigoje atimama suma ",TEXT('1. Duomenys'!D6,"0000")," m. pradžioje")</f>
        <v>Iš sumos 2026 m. pabaigoje atimama suma 2026 m. pradžioje</v>
      </c>
      <c r="G19" s="123"/>
      <c r="H19" s="108" t="str">
        <f>CONCATENATE("Faktiniai ", TEXT('1. Duomenys'!D6,"0000")," metų")</f>
        <v>Faktiniai 2026 metų</v>
      </c>
      <c r="I19" s="109" t="s">
        <v>52</v>
      </c>
      <c r="J19" s="110" t="str">
        <f>CONCATENATE("1 eilutė: iš sumos  ", TEXT('1. Duomenys'!D6,"0000")," m. pradžioje atimama suma ", TEXT('1. Duomenys'!D6,"0000"),"  m. pabaigoje")</f>
        <v>1 eilutė: iš sumos  2026 m. pradžioje atimama suma 2026  m. pabaigoje</v>
      </c>
      <c r="K19" s="68"/>
    </row>
    <row r="20" spans="2:12" ht="51.6" customHeight="1" x14ac:dyDescent="0.25">
      <c r="B20" s="193" t="s">
        <v>53</v>
      </c>
      <c r="C20" s="194"/>
      <c r="D20" s="109" t="str">
        <f>CONCATENATE("Faktiniai ",TEXT('1. Duomenys'!D6,"0000")," metų")</f>
        <v>Faktiniai 2026 metų</v>
      </c>
      <c r="E20" s="115" t="s">
        <v>54</v>
      </c>
      <c r="F20" s="114"/>
      <c r="G20" s="123"/>
      <c r="H20" s="108" t="str">
        <f>CONCATENATE("Faktiniai ",TEXT('1. Duomenys'!D6,"0000")," metų")</f>
        <v>Faktiniai 2026 metų</v>
      </c>
      <c r="I20" s="115" t="s">
        <v>54</v>
      </c>
      <c r="J20" s="114"/>
      <c r="K20" s="68"/>
    </row>
    <row r="21" spans="2:12" ht="56.45" customHeight="1" x14ac:dyDescent="0.25">
      <c r="B21" s="193" t="s">
        <v>55</v>
      </c>
      <c r="C21" s="194"/>
      <c r="D21" s="109" t="str">
        <f>CONCATENATE("Prognozuojama ", TEXT('1. Duomenys'!D6,"0000")," metams ")</f>
        <v xml:space="preserve">Prognozuojama 2026 metams </v>
      </c>
      <c r="E21" s="109" t="s">
        <v>56</v>
      </c>
      <c r="F21" s="110" t="s">
        <v>57</v>
      </c>
      <c r="G21" s="123"/>
      <c r="H21" s="108" t="str">
        <f>CONCATENATE("Faktiniai ", TEXT('1. Duomenys'!D6,"0000")," metų")</f>
        <v>Faktiniai 2026 metų</v>
      </c>
      <c r="I21" s="115"/>
      <c r="J21" s="110"/>
      <c r="K21" s="68"/>
    </row>
    <row r="22" spans="2:12" ht="56.45" customHeight="1" x14ac:dyDescent="0.25">
      <c r="B22" s="193" t="s">
        <v>58</v>
      </c>
      <c r="C22" s="194"/>
      <c r="D22" s="109" t="str">
        <f>CONCATENATE("Faktiniai ",TEXT('1. Duomenys'!D6-1,"0000")," metų")</f>
        <v>Faktiniai 2025 metų</v>
      </c>
      <c r="E22" s="109" t="s">
        <v>56</v>
      </c>
      <c r="F22" s="110" t="s">
        <v>57</v>
      </c>
      <c r="G22" s="123"/>
      <c r="H22" s="108" t="str">
        <f>CONCATENATE("Faktiniai ",TEXT('1. Duomenys'!D6-1,"0000")," metų")</f>
        <v>Faktiniai 2025 metų</v>
      </c>
      <c r="I22" s="115"/>
      <c r="J22" s="110"/>
      <c r="K22" s="68"/>
    </row>
    <row r="23" spans="2:12" ht="51.6" customHeight="1" x14ac:dyDescent="0.25">
      <c r="B23" s="193" t="s">
        <v>59</v>
      </c>
      <c r="C23" s="194"/>
      <c r="D23" s="109" t="str">
        <f>CONCATENATE("Faktiniai ",TEXT('1. Duomenys'!D6-1,"0000")," metų")</f>
        <v>Faktiniai 2025 metų</v>
      </c>
      <c r="E23" s="115" t="s">
        <v>54</v>
      </c>
      <c r="F23" s="114"/>
      <c r="G23" s="123"/>
      <c r="H23" s="108" t="str">
        <f>CONCATENATE("Faktiniai ",TEXT('1. Duomenys'!D6-1,"0000")," metų")</f>
        <v>Faktiniai 2025 metų</v>
      </c>
      <c r="I23" s="115" t="s">
        <v>54</v>
      </c>
      <c r="J23" s="114"/>
      <c r="K23" s="68"/>
    </row>
    <row r="24" spans="2:12" ht="30.75" customHeight="1" x14ac:dyDescent="0.25">
      <c r="B24" s="200" t="s">
        <v>60</v>
      </c>
      <c r="C24" s="201"/>
      <c r="D24" s="111" t="str">
        <f>CONCATENATE("Faktiniai ", TEXT('1. Duomenys'!D6-1,"0000")," metų pabaigoje")</f>
        <v>Faktiniai 2025 metų pabaigoje</v>
      </c>
      <c r="E24" s="116" t="s">
        <v>61</v>
      </c>
      <c r="F24" s="110" t="s">
        <v>32</v>
      </c>
      <c r="G24" s="123"/>
      <c r="H24" s="108" t="str">
        <f>CONCATENATE("Faktiniai ", TEXT('1. Duomenys'!D6-1,"0000")," metų pabaigoje")</f>
        <v>Faktiniai 2025 metų pabaigoje</v>
      </c>
      <c r="I24" s="116" t="s">
        <v>61</v>
      </c>
      <c r="J24" s="110" t="s">
        <v>32</v>
      </c>
      <c r="K24" s="68"/>
    </row>
    <row r="25" spans="2:12" ht="30.75" customHeight="1" x14ac:dyDescent="0.25">
      <c r="B25" s="200" t="s">
        <v>62</v>
      </c>
      <c r="C25" s="201"/>
      <c r="D25" s="111" t="str">
        <f>CONCATENATE("Faktiniai ", TEXT('1. Duomenys'!D6-1,"0000")," metų pabaigoje")</f>
        <v>Faktiniai 2025 metų pabaigoje</v>
      </c>
      <c r="E25" s="116" t="s">
        <v>61</v>
      </c>
      <c r="F25" s="114" t="s">
        <v>63</v>
      </c>
      <c r="G25" s="123"/>
      <c r="H25" s="108" t="str">
        <f>CONCATENATE("Faktiniai ", TEXT('1. Duomenys'!D6-1,"0000")," metų pabaigoje")</f>
        <v>Faktiniai 2025 metų pabaigoje</v>
      </c>
      <c r="I25" s="116" t="s">
        <v>61</v>
      </c>
      <c r="J25" s="110" t="s">
        <v>63</v>
      </c>
      <c r="K25" s="68"/>
    </row>
    <row r="26" spans="2:12" ht="26.25" thickBot="1" x14ac:dyDescent="0.3">
      <c r="B26" s="198" t="s">
        <v>64</v>
      </c>
      <c r="C26" s="199"/>
      <c r="D26" s="118" t="str">
        <f>CONCATENATE("Faktiniai ",TEXT('1. Duomenys'!D6-1,"0000")," metų")</f>
        <v>Faktiniai 2025 metų</v>
      </c>
      <c r="E26" s="119" t="s">
        <v>45</v>
      </c>
      <c r="F26" s="120" t="str">
        <f>IF(D6=2026, "89 eilutė", "101 eilutė")</f>
        <v>89 eilutė</v>
      </c>
      <c r="G26" s="124"/>
      <c r="H26" s="117" t="str">
        <f>CONCATENATE("Faktiniai ", TEXT('1. Duomenys'!D6-1,"0000")," metų")</f>
        <v>Faktiniai 2025 metų</v>
      </c>
      <c r="I26" s="118" t="str">
        <f>E26</f>
        <v>FM įsakymo Nr. 1K-63 forma Nr. 1-sav</v>
      </c>
      <c r="J26" s="120" t="str">
        <f>F26</f>
        <v>89 eilutė</v>
      </c>
      <c r="K26" s="68"/>
    </row>
    <row r="27" spans="2:12" x14ac:dyDescent="0.25">
      <c r="F27" s="89"/>
    </row>
    <row r="28" spans="2:12" x14ac:dyDescent="0.25">
      <c r="B28" s="29" t="s">
        <v>65</v>
      </c>
      <c r="C28" s="63"/>
    </row>
    <row r="29" spans="2:12" x14ac:dyDescent="0.25">
      <c r="B29" s="29" t="s">
        <v>66</v>
      </c>
      <c r="C29" s="63"/>
    </row>
    <row r="30" spans="2:12" x14ac:dyDescent="0.25">
      <c r="B30" s="29" t="str">
        <f>CONCATENATE("*** vertinant ex-post bus naudojamas  ", TEXT('1. Duomenys'!D6+1,"0000"),"-03-31 ir ",TEXT('1. Duomenys'!D6,"0000"),"-12-31 ataskaitų šios eilutės pokytis. NFI ex-ante vertinime naudojama visa sukaupto likučio suma iš ",TEXT('1. Duomenys'!D6,"0000"),"-03-31 ataskaitos. ")</f>
        <v xml:space="preserve">*** vertinant ex-post bus naudojamas  2027-03-31 ir 2026-12-31 ataskaitų šios eilutės pokytis. NFI ex-ante vertinime naudojama visa sukaupto likučio suma iš 2026-03-31 ataskaitos. </v>
      </c>
      <c r="C30" s="63"/>
    </row>
    <row r="31" spans="2:12" x14ac:dyDescent="0.25">
      <c r="B31" s="29" t="s">
        <v>129</v>
      </c>
    </row>
    <row r="32" spans="2:12" x14ac:dyDescent="0.25">
      <c r="B32" s="29" t="s">
        <v>67</v>
      </c>
    </row>
    <row r="34" spans="1:9" ht="15.75" thickBot="1" x14ac:dyDescent="0.3">
      <c r="B34" s="29"/>
    </row>
    <row r="35" spans="1:9" ht="14.45" customHeight="1" x14ac:dyDescent="0.25">
      <c r="B35" s="204" t="s">
        <v>68</v>
      </c>
      <c r="C35" s="205"/>
      <c r="D35" s="206"/>
      <c r="F35" s="93"/>
      <c r="G35" s="93"/>
    </row>
    <row r="36" spans="1:9" ht="12.75" customHeight="1" x14ac:dyDescent="0.25">
      <c r="A36" s="29"/>
      <c r="B36" s="209" t="str">
        <f>CONCATENATE(TEXT('1. Duomenys'!D6,"0000")," m. atotrūkis nuo potencialo, proc. pot. BVP")</f>
        <v>2026 m. atotrūkis nuo potencialo, proc. pot. BVP</v>
      </c>
      <c r="C36" s="210"/>
      <c r="D36" s="129">
        <f>_xlfn.XLOOKUP(D6,D44:I44,D45:I45,)</f>
        <v>-0.4</v>
      </c>
      <c r="E36" s="94"/>
      <c r="F36" s="93"/>
      <c r="G36" s="93"/>
      <c r="H36" s="65"/>
      <c r="I36" s="65"/>
    </row>
    <row r="37" spans="1:9" ht="15.75" thickBot="1" x14ac:dyDescent="0.3">
      <c r="B37" s="189" t="s">
        <v>69</v>
      </c>
      <c r="C37" s="190"/>
      <c r="D37" s="130">
        <f>IF(ISNUMBER(_xlfn.XLOOKUP(D6+1,D44:I44,D46:I46,)),_xlfn.XLOOKUP(D6+1,D44:I44,D46:I46,),0)</f>
        <v>7.9</v>
      </c>
      <c r="E37" s="94"/>
    </row>
    <row r="38" spans="1:9" ht="11.25" hidden="1" customHeight="1" x14ac:dyDescent="0.25">
      <c r="B38" s="69" t="s">
        <v>70</v>
      </c>
      <c r="C38" s="70"/>
      <c r="D38" s="71"/>
    </row>
    <row r="39" spans="1:9" ht="15.75" hidden="1" thickBot="1" x14ac:dyDescent="0.3">
      <c r="B39" s="207" t="s">
        <v>71</v>
      </c>
      <c r="C39" s="208"/>
      <c r="D39" s="58" t="e">
        <f>IF(D7=#REF!,#REF!,IF(D7=#REF!,#REF!,IF(D7=#REF!,#REF!,IF(D7=#REF!,#REF!))))</f>
        <v>#REF!</v>
      </c>
    </row>
    <row r="42" spans="1:9" ht="15.75" thickBot="1" x14ac:dyDescent="0.3"/>
    <row r="43" spans="1:9" x14ac:dyDescent="0.25">
      <c r="B43" s="195" t="s">
        <v>72</v>
      </c>
      <c r="C43" s="196"/>
      <c r="D43" s="196"/>
      <c r="E43" s="196"/>
      <c r="F43" s="196"/>
      <c r="G43" s="196"/>
      <c r="H43" s="196"/>
      <c r="I43" s="197"/>
    </row>
    <row r="44" spans="1:9" x14ac:dyDescent="0.25">
      <c r="B44" s="202" t="s">
        <v>73</v>
      </c>
      <c r="C44" s="203"/>
      <c r="D44" s="132">
        <v>2023</v>
      </c>
      <c r="E44" s="132">
        <v>2024</v>
      </c>
      <c r="F44" s="132">
        <v>2025</v>
      </c>
      <c r="G44" s="132">
        <v>2026</v>
      </c>
      <c r="H44" s="132">
        <v>2027</v>
      </c>
      <c r="I44" s="133">
        <v>2028</v>
      </c>
    </row>
    <row r="45" spans="1:9" x14ac:dyDescent="0.25">
      <c r="B45" s="191" t="s">
        <v>74</v>
      </c>
      <c r="C45" s="192"/>
      <c r="D45" s="131" t="s">
        <v>42</v>
      </c>
      <c r="E45" s="131" t="s">
        <v>42</v>
      </c>
      <c r="F45" s="131">
        <v>-1</v>
      </c>
      <c r="G45" s="131">
        <v>-0.4</v>
      </c>
      <c r="H45" s="131">
        <v>-0.5</v>
      </c>
      <c r="I45" s="129">
        <v>-0.2</v>
      </c>
    </row>
    <row r="46" spans="1:9" ht="15.75" thickBot="1" x14ac:dyDescent="0.3">
      <c r="B46" s="189" t="s">
        <v>75</v>
      </c>
      <c r="C46" s="190"/>
      <c r="D46" s="134" t="s">
        <v>42</v>
      </c>
      <c r="E46" s="134" t="s">
        <v>42</v>
      </c>
      <c r="F46" s="134" t="s">
        <v>42</v>
      </c>
      <c r="G46" s="134" t="s">
        <v>42</v>
      </c>
      <c r="H46" s="134">
        <v>7.9</v>
      </c>
      <c r="I46" s="130">
        <v>5.8</v>
      </c>
    </row>
    <row r="47" spans="1:9" x14ac:dyDescent="0.25">
      <c r="E47" s="68"/>
      <c r="F47" s="68"/>
      <c r="G47" s="68"/>
      <c r="H47" s="68"/>
    </row>
    <row r="48" spans="1:9" x14ac:dyDescent="0.25">
      <c r="E48" s="68"/>
      <c r="F48" s="68"/>
      <c r="G48" s="68"/>
      <c r="H48" s="68"/>
    </row>
    <row r="49" spans="5:8" x14ac:dyDescent="0.25">
      <c r="E49" s="68"/>
      <c r="F49" s="68"/>
      <c r="G49" s="68"/>
      <c r="H49" s="68"/>
    </row>
    <row r="53" spans="5:8" x14ac:dyDescent="0.25">
      <c r="E53" s="68"/>
      <c r="F53" s="68"/>
      <c r="G53" s="68"/>
      <c r="H53" s="68"/>
    </row>
  </sheetData>
  <dataConsolidate/>
  <mergeCells count="30">
    <mergeCell ref="B16:C16"/>
    <mergeCell ref="B20:C20"/>
    <mergeCell ref="B1:D1"/>
    <mergeCell ref="B7:C7"/>
    <mergeCell ref="B13:C13"/>
    <mergeCell ref="B14:C14"/>
    <mergeCell ref="B15:C15"/>
    <mergeCell ref="B6:C6"/>
    <mergeCell ref="B9:F9"/>
    <mergeCell ref="B10:C10"/>
    <mergeCell ref="B11:C11"/>
    <mergeCell ref="B12:C12"/>
    <mergeCell ref="C3:D3"/>
    <mergeCell ref="B17:C17"/>
    <mergeCell ref="B19:C19"/>
    <mergeCell ref="B18:C18"/>
    <mergeCell ref="B46:C46"/>
    <mergeCell ref="B37:C37"/>
    <mergeCell ref="B45:C45"/>
    <mergeCell ref="B21:C21"/>
    <mergeCell ref="B22:C22"/>
    <mergeCell ref="B23:C23"/>
    <mergeCell ref="B43:I43"/>
    <mergeCell ref="B26:C26"/>
    <mergeCell ref="B25:C25"/>
    <mergeCell ref="B44:C44"/>
    <mergeCell ref="B35:D35"/>
    <mergeCell ref="B39:C39"/>
    <mergeCell ref="B36:C36"/>
    <mergeCell ref="B24:C24"/>
  </mergeCells>
  <dataValidations count="1">
    <dataValidation type="list" allowBlank="1" showInputMessage="1" showErrorMessage="1" sqref="D7" xr:uid="{23496554-B63B-4063-BAB9-FCEAB97E6C89}">
      <mc:AlternateContent xmlns:x12ac="http://schemas.microsoft.com/office/spreadsheetml/2011/1/ac" xmlns:mc="http://schemas.openxmlformats.org/markup-compatibility/2006">
        <mc:Choice Requires="x12ac">
          <x12ac:list>"""Kita savivaldybė"""," ""Vilniaus m. savivaldybė"""</x12ac:list>
        </mc:Choice>
        <mc:Fallback>
          <formula1>"""Kita savivaldybė"", ""Vilniaus m. savivaldybė"""</formula1>
        </mc:Fallback>
      </mc:AlternateContent>
    </dataValidation>
  </dataValidations>
  <hyperlinks>
    <hyperlink ref="B36" r:id="rId1" display="https://finmin.lrv.lt/lt/aktualus-valstybes-finansu-duomenys/ekonomines-raidos-scenarijus/pranesimai-apie-potencialaus-bvp-rodiklius" xr:uid="{DA37397F-BFB5-4B2F-850E-21B7F25E7239}"/>
    <hyperlink ref="A1" location="Turinys!A1" display="↖ Turinys  " xr:uid="{FE69E094-7147-40CB-B4D1-D229E4F5E447}"/>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2BD42-0DDC-436A-BD64-1C37AB0F3E44}">
  <sheetPr codeName="Lapas4">
    <tabColor theme="7"/>
  </sheetPr>
  <dimension ref="A1:Y218"/>
  <sheetViews>
    <sheetView showRowColHeaders="0" zoomScale="80" zoomScaleNormal="80" workbookViewId="0">
      <selection activeCell="G16" sqref="G16"/>
    </sheetView>
  </sheetViews>
  <sheetFormatPr defaultColWidth="9.140625" defaultRowHeight="15" x14ac:dyDescent="0.25"/>
  <cols>
    <col min="1" max="1" width="18.5703125" style="5" customWidth="1"/>
    <col min="2" max="2" width="21.7109375" style="5" customWidth="1"/>
    <col min="3" max="3" width="26.5703125" style="5" customWidth="1"/>
    <col min="4" max="4" width="22.7109375" style="5" customWidth="1"/>
    <col min="5" max="5" width="23.85546875" style="5" customWidth="1"/>
    <col min="6" max="6" width="21.140625" style="5" customWidth="1"/>
    <col min="7" max="7" width="23.5703125" style="5" customWidth="1"/>
    <col min="8" max="8" width="33.85546875" style="5" customWidth="1"/>
    <col min="9" max="9" width="16.85546875" style="5" customWidth="1"/>
    <col min="10" max="10" width="35.5703125" style="5" customWidth="1"/>
    <col min="11" max="11" width="15.28515625" customWidth="1"/>
    <col min="12" max="12" width="15.85546875" customWidth="1"/>
    <col min="13" max="13" width="30.42578125" customWidth="1"/>
    <col min="14" max="14" width="15.7109375" customWidth="1"/>
    <col min="15" max="16" width="15.85546875" customWidth="1"/>
    <col min="17" max="19" width="15" customWidth="1"/>
    <col min="20" max="20" width="15" style="5" customWidth="1"/>
    <col min="21" max="21" width="17.7109375" style="5" customWidth="1"/>
    <col min="22" max="22" width="16.28515625" style="5" customWidth="1"/>
    <col min="23" max="24" width="14.5703125" style="5" customWidth="1"/>
    <col min="25" max="25" width="5.7109375" style="5" customWidth="1"/>
    <col min="26" max="16384" width="9.140625" style="5"/>
  </cols>
  <sheetData>
    <row r="1" spans="1:25" ht="15.75" thickBot="1" x14ac:dyDescent="0.3">
      <c r="A1" s="47" t="s">
        <v>14</v>
      </c>
      <c r="B1" s="50" t="s">
        <v>76</v>
      </c>
      <c r="E1" s="82" t="s">
        <v>77</v>
      </c>
      <c r="H1"/>
      <c r="I1"/>
      <c r="J1"/>
      <c r="Q1" s="5"/>
      <c r="R1" s="5"/>
      <c r="S1" s="5"/>
    </row>
    <row r="2" spans="1:25" s="7" customFormat="1" ht="93" customHeight="1" thickBot="1" x14ac:dyDescent="0.3">
      <c r="B2" s="143" t="s">
        <v>78</v>
      </c>
      <c r="C2" s="144" t="s">
        <v>79</v>
      </c>
      <c r="E2" s="83" t="str">
        <f>IF('1. Duomenys'!D36&gt;=0,"asignavimai neviršija pajamų",
IF(G33="Taip","asignavimai neviršija pajamų",
IF(G33="yra neužpildytų langelių","yra neužpildytų langelių","asignavimai neviršija pajamų daugiau nei 1,5 proc.")))</f>
        <v>yra neužpildytų langelių</v>
      </c>
      <c r="F2"/>
      <c r="H2"/>
      <c r="I2"/>
      <c r="J2"/>
      <c r="K2"/>
      <c r="L2"/>
      <c r="M2"/>
      <c r="N2"/>
      <c r="O2"/>
      <c r="P2"/>
      <c r="Q2" s="5"/>
      <c r="R2" s="5"/>
      <c r="S2" s="5"/>
      <c r="T2" s="5"/>
      <c r="U2" s="5"/>
      <c r="V2" s="5"/>
    </row>
    <row r="3" spans="1:25" x14ac:dyDescent="0.25">
      <c r="E3" s="67" t="s">
        <v>80</v>
      </c>
      <c r="F3" s="12"/>
      <c r="G3" s="12"/>
      <c r="H3" s="12"/>
      <c r="I3"/>
      <c r="J3"/>
      <c r="Q3" s="5"/>
      <c r="R3" s="5"/>
      <c r="S3" s="5"/>
    </row>
    <row r="4" spans="1:25" ht="33" customHeight="1" thickBot="1" x14ac:dyDescent="0.3">
      <c r="B4" s="51" t="s">
        <v>81</v>
      </c>
      <c r="C4"/>
      <c r="D4"/>
      <c r="T4" s="7"/>
      <c r="U4" s="7"/>
      <c r="V4" s="7"/>
      <c r="W4" s="7"/>
      <c r="X4" s="7"/>
      <c r="Y4" s="7"/>
    </row>
    <row r="5" spans="1:25" ht="63" customHeight="1" x14ac:dyDescent="0.25">
      <c r="B5" s="135" t="s">
        <v>82</v>
      </c>
      <c r="C5" s="136" t="s">
        <v>83</v>
      </c>
      <c r="D5" s="137" t="s">
        <v>84</v>
      </c>
      <c r="T5" s="7"/>
      <c r="U5" s="7"/>
      <c r="V5" s="7"/>
      <c r="W5" s="7"/>
      <c r="X5" s="7"/>
      <c r="Y5" s="7"/>
    </row>
    <row r="6" spans="1:25" ht="43.5" customHeight="1" thickBot="1" x14ac:dyDescent="0.3">
      <c r="B6" s="138" t="str">
        <f>IF(OR('1. Duomenys'!G11="",'1. Duomenys'!G17="",'1. Duomenys'!G12="",'1. Duomenys'!G19=""),"yra neužpildytų langelių",
IF(E2="asignavimai neviršija pajamų",
IF(M22&gt;0, "Ne", "Taip"),
IF(M22&gt;1.5, "Ne", "Taip")))</f>
        <v>yra neužpildytų langelių</v>
      </c>
      <c r="C6" s="139" t="str">
        <f>IF(M22="neužpildyti duomenys apie pajamas",
    "neužpildyti duomenys apie pajamas",
    FIXED(M22,1)
    &amp; IF(M22 &gt; IF(E2="asignavimai neviršija pajamų", 0, 1.5),
        " &gt; "," ≤ ")
    &amp; IF(E2="asignavimai neviršija pajamų", 0, 1.5))</f>
        <v>neužpildyti duomenys apie pajamas</v>
      </c>
      <c r="D6" s="140" t="str">
        <f>IF(OR(B22="",B22=0),"yra neužpildytų langelių",
IF(E2="asignavimai neviršija pajamų daugiau nei 1,5 proc.",1.015,1)*(B22+E22+G22)-IF(H29="Taip",C22-F22-I22-J22-K22,C22-F22))</f>
        <v>yra neužpildytų langelių</v>
      </c>
      <c r="F6" s="32"/>
      <c r="G6" s="32"/>
      <c r="H6"/>
      <c r="T6" s="7"/>
      <c r="U6" s="7"/>
      <c r="V6" s="7"/>
      <c r="W6" s="7"/>
      <c r="X6" s="7"/>
      <c r="Y6" s="7"/>
    </row>
    <row r="7" spans="1:25" ht="43.5" customHeight="1" thickBot="1" x14ac:dyDescent="0.3">
      <c r="D7" s="72"/>
      <c r="F7" s="75"/>
      <c r="G7" s="32"/>
      <c r="H7" s="33"/>
      <c r="T7" s="7"/>
      <c r="U7" s="7"/>
      <c r="V7" s="7"/>
      <c r="W7" s="7"/>
      <c r="X7" s="7"/>
      <c r="Y7" s="7"/>
    </row>
    <row r="8" spans="1:25" ht="45" customHeight="1" thickBot="1" x14ac:dyDescent="0.3">
      <c r="B8" s="141" t="s">
        <v>85</v>
      </c>
      <c r="C8" s="142" t="str">
        <f>IF(H29="yra neužpildytų langelių", "yra neužpildytų langelių", IF(H29="Taip", "Taip", "Ne"))</f>
        <v>yra neužpildytų langelių</v>
      </c>
      <c r="D8" s="31"/>
      <c r="E8" s="73"/>
      <c r="F8" s="76"/>
      <c r="G8" s="77"/>
      <c r="T8" s="7"/>
      <c r="U8" s="7"/>
      <c r="V8" s="7"/>
      <c r="W8" s="7"/>
      <c r="X8" s="7"/>
      <c r="Y8" s="7"/>
    </row>
    <row r="9" spans="1:25" s="7" customFormat="1" ht="18" customHeight="1" x14ac:dyDescent="0.25">
      <c r="D9"/>
      <c r="G9" s="78"/>
      <c r="N9"/>
      <c r="O9"/>
      <c r="P9"/>
      <c r="Q9"/>
      <c r="R9"/>
      <c r="S9"/>
      <c r="T9" s="5"/>
      <c r="U9" s="5"/>
      <c r="V9" s="5"/>
      <c r="W9" s="5"/>
      <c r="X9" s="5"/>
      <c r="Y9" s="5"/>
    </row>
    <row r="10" spans="1:25" s="7" customFormat="1" ht="18" customHeight="1" x14ac:dyDescent="0.25">
      <c r="B10" s="30"/>
      <c r="D10"/>
      <c r="G10" s="78"/>
      <c r="N10"/>
      <c r="O10"/>
      <c r="P10"/>
      <c r="Q10"/>
      <c r="R10"/>
      <c r="S10"/>
      <c r="T10" s="5"/>
      <c r="U10" s="5"/>
      <c r="V10" s="5"/>
      <c r="W10" s="5"/>
      <c r="X10" s="5"/>
      <c r="Y10" s="5"/>
    </row>
    <row r="11" spans="1:25" s="7" customFormat="1" ht="81" customHeight="1" thickBot="1" x14ac:dyDescent="0.3">
      <c r="B11" s="52" t="s">
        <v>86</v>
      </c>
      <c r="C11" s="50"/>
      <c r="D11" s="50"/>
      <c r="E11" s="53"/>
      <c r="F11" s="53"/>
      <c r="G11"/>
      <c r="L11"/>
      <c r="M11"/>
      <c r="N11"/>
      <c r="O11"/>
      <c r="P11"/>
      <c r="Q11"/>
      <c r="R11"/>
      <c r="S11"/>
      <c r="T11" s="5"/>
      <c r="U11" s="5"/>
      <c r="V11" s="5"/>
      <c r="W11" s="5"/>
      <c r="X11" s="5"/>
      <c r="Y11" s="5"/>
    </row>
    <row r="12" spans="1:25" x14ac:dyDescent="0.25">
      <c r="A12" s="8"/>
      <c r="B12" s="228" t="s">
        <v>87</v>
      </c>
      <c r="C12" s="229"/>
      <c r="D12" s="229"/>
      <c r="E12" s="229"/>
      <c r="F12" s="230"/>
      <c r="G12"/>
      <c r="T12" s="7"/>
      <c r="U12" s="7"/>
      <c r="V12" s="7"/>
      <c r="W12" s="7"/>
      <c r="X12" s="7"/>
      <c r="Y12" s="7"/>
    </row>
    <row r="13" spans="1:25" ht="22.5" customHeight="1" thickBot="1" x14ac:dyDescent="0.3">
      <c r="B13" s="233" t="s">
        <v>88</v>
      </c>
      <c r="C13" s="231" t="s">
        <v>89</v>
      </c>
      <c r="D13" s="231"/>
      <c r="E13" s="231"/>
      <c r="F13" s="232"/>
      <c r="H13" s="11"/>
      <c r="I13" s="10"/>
    </row>
    <row r="14" spans="1:25" ht="58.9" customHeight="1" x14ac:dyDescent="0.25">
      <c r="B14" s="233"/>
      <c r="C14" s="146" t="s">
        <v>30</v>
      </c>
      <c r="D14" s="146" t="s">
        <v>90</v>
      </c>
      <c r="E14" s="146" t="s">
        <v>131</v>
      </c>
      <c r="F14" s="112" t="s">
        <v>136</v>
      </c>
      <c r="H14" s="236" t="s">
        <v>91</v>
      </c>
      <c r="I14"/>
    </row>
    <row r="15" spans="1:25" ht="24.75" customHeight="1" thickBot="1" x14ac:dyDescent="0.3">
      <c r="B15" s="147">
        <f>C15+D15+E15-F15</f>
        <v>0</v>
      </c>
      <c r="C15" s="148">
        <f>'1. Duomenys'!G11</f>
        <v>0</v>
      </c>
      <c r="D15" s="148">
        <f>'1. Duomenys'!G12</f>
        <v>0</v>
      </c>
      <c r="E15" s="148">
        <f>'1. Duomenys'!G13</f>
        <v>0</v>
      </c>
      <c r="F15" s="149">
        <f>'1. Duomenys'!G14</f>
        <v>0</v>
      </c>
      <c r="H15" s="237"/>
    </row>
    <row r="16" spans="1:25" ht="15" customHeight="1" x14ac:dyDescent="0.25">
      <c r="B16"/>
      <c r="C16"/>
      <c r="D16"/>
      <c r="F16" s="29" t="s">
        <v>92</v>
      </c>
    </row>
    <row r="17" spans="1:24" ht="15.75" thickBot="1" x14ac:dyDescent="0.3"/>
    <row r="18" spans="1:24" ht="14.25" customHeight="1" thickBot="1" x14ac:dyDescent="0.3">
      <c r="A18" s="8"/>
      <c r="B18" s="241" t="s">
        <v>93</v>
      </c>
      <c r="C18" s="242"/>
      <c r="D18" s="242"/>
      <c r="E18" s="242"/>
      <c r="F18" s="242"/>
      <c r="G18" s="242"/>
      <c r="H18" s="242"/>
      <c r="I18" s="242"/>
      <c r="J18" s="242"/>
      <c r="K18" s="242"/>
      <c r="L18" s="242"/>
      <c r="M18" s="243"/>
      <c r="S18" s="5"/>
    </row>
    <row r="19" spans="1:24" ht="63" customHeight="1" x14ac:dyDescent="0.25">
      <c r="B19" s="234" t="s">
        <v>94</v>
      </c>
      <c r="C19" s="235" t="s">
        <v>88</v>
      </c>
      <c r="D19" s="238" t="s">
        <v>95</v>
      </c>
      <c r="E19" s="238" t="s">
        <v>96</v>
      </c>
      <c r="F19" s="235" t="s">
        <v>97</v>
      </c>
      <c r="G19" s="235" t="s">
        <v>98</v>
      </c>
      <c r="H19" s="238" t="s">
        <v>99</v>
      </c>
      <c r="I19" s="238" t="s">
        <v>100</v>
      </c>
      <c r="J19" s="238" t="s">
        <v>144</v>
      </c>
      <c r="K19" s="238" t="s">
        <v>41</v>
      </c>
      <c r="L19" s="235" t="s">
        <v>101</v>
      </c>
      <c r="M19" s="240" t="s">
        <v>83</v>
      </c>
      <c r="T19"/>
      <c r="U19"/>
    </row>
    <row r="20" spans="1:24" ht="78" customHeight="1" x14ac:dyDescent="0.25">
      <c r="B20" s="233"/>
      <c r="C20" s="231"/>
      <c r="D20" s="239"/>
      <c r="E20" s="239"/>
      <c r="F20" s="231"/>
      <c r="G20" s="231"/>
      <c r="H20" s="239"/>
      <c r="I20" s="239"/>
      <c r="J20" s="239"/>
      <c r="K20" s="239"/>
      <c r="L20" s="231"/>
      <c r="M20" s="232"/>
      <c r="T20"/>
      <c r="U20"/>
    </row>
    <row r="21" spans="1:24" ht="38.25" customHeight="1" x14ac:dyDescent="0.25">
      <c r="A21" s="14"/>
      <c r="B21" s="145">
        <v>1</v>
      </c>
      <c r="C21" s="146">
        <v>2</v>
      </c>
      <c r="D21" s="146" t="s">
        <v>102</v>
      </c>
      <c r="E21" s="146">
        <v>4</v>
      </c>
      <c r="F21" s="146">
        <v>5</v>
      </c>
      <c r="G21" s="146">
        <v>6</v>
      </c>
      <c r="H21" s="150" t="s">
        <v>130</v>
      </c>
      <c r="I21" s="146">
        <v>8</v>
      </c>
      <c r="J21" s="151">
        <v>9</v>
      </c>
      <c r="K21" s="151">
        <v>10</v>
      </c>
      <c r="L21" s="146">
        <v>11</v>
      </c>
      <c r="M21" s="112" t="str">
        <f>IF(H29="Taip","12=((2-5-8-9-10)/(1+4+6)-1)*100","12=((2-5)/(1+4+6)-1)*100")</f>
        <v>12=((2-5)/(1+4+6)-1)*100</v>
      </c>
      <c r="T21"/>
      <c r="U21"/>
    </row>
    <row r="22" spans="1:24" ht="30" customHeight="1" thickBot="1" x14ac:dyDescent="0.3">
      <c r="B22" s="152">
        <f>'1. Duomenys'!G17</f>
        <v>0</v>
      </c>
      <c r="C22" s="153">
        <f>+B15</f>
        <v>0</v>
      </c>
      <c r="D22" s="154">
        <f>B22-C22</f>
        <v>0</v>
      </c>
      <c r="E22" s="148">
        <f>'1. Duomenys'!G20*(1+'1. Duomenys'!D37/100)-'1. Duomenys'!G20</f>
        <v>0</v>
      </c>
      <c r="F22" s="148">
        <f>'1. Duomenys'!G19</f>
        <v>0</v>
      </c>
      <c r="G22" s="148">
        <f>'1. Duomenys'!G21</f>
        <v>0</v>
      </c>
      <c r="H22" s="155">
        <f>D22-F22+G22+E22</f>
        <v>0</v>
      </c>
      <c r="I22" s="156">
        <f>'1. Duomenys'!G15</f>
        <v>0</v>
      </c>
      <c r="J22" s="156">
        <f>'1. Duomenys'!G18</f>
        <v>0</v>
      </c>
      <c r="K22" s="156">
        <f>'1. Duomenys'!G16</f>
        <v>0</v>
      </c>
      <c r="L22" s="153">
        <f>H22+IF(AND(H29="Taip", G33="Taip"), I22+J22+K22, 0)</f>
        <v>0</v>
      </c>
      <c r="M22" s="157" t="str">
        <f>IF(B22=0,"neužpildyti duomenys apie pajamas",IF(H29="Taip",ROUND(((C22-F22-I22-J22-K22)/(B22+E22+G22)-1)*100,4),ROUND(((C22-F22)/(B22+E22+G22)-1)*100,4)))</f>
        <v>neužpildyti duomenys apie pajamas</v>
      </c>
      <c r="T22"/>
      <c r="U22"/>
    </row>
    <row r="23" spans="1:24" ht="27" customHeight="1" x14ac:dyDescent="0.25">
      <c r="B23" s="80" t="s">
        <v>103</v>
      </c>
      <c r="J23" s="81"/>
      <c r="K23" s="74"/>
      <c r="L23" s="5"/>
      <c r="M23" s="68"/>
    </row>
    <row r="24" spans="1:24" ht="27" customHeight="1" thickBot="1" x14ac:dyDescent="0.3">
      <c r="B24" s="12"/>
      <c r="M24" s="68"/>
    </row>
    <row r="25" spans="1:24" ht="24" customHeight="1" thickBot="1" x14ac:dyDescent="0.3">
      <c r="B25" s="95" t="s">
        <v>104</v>
      </c>
      <c r="C25" s="96"/>
      <c r="D25" s="96"/>
      <c r="E25" s="96"/>
      <c r="F25" s="96"/>
      <c r="G25" s="96"/>
      <c r="H25" s="97"/>
      <c r="I25" s="57"/>
      <c r="J25"/>
      <c r="R25" s="5"/>
      <c r="S25" s="5"/>
    </row>
    <row r="26" spans="1:24" ht="24.6" customHeight="1" x14ac:dyDescent="0.25">
      <c r="B26" s="158" t="s">
        <v>141</v>
      </c>
      <c r="C26" s="159"/>
      <c r="D26" s="159"/>
      <c r="E26" s="159"/>
      <c r="F26" s="159"/>
      <c r="G26" s="159"/>
      <c r="H26" s="160"/>
      <c r="I26" s="6"/>
      <c r="K26" s="6"/>
      <c r="L26" s="6"/>
      <c r="T26"/>
      <c r="U26"/>
      <c r="V26" s="6"/>
    </row>
    <row r="27" spans="1:24" ht="15.75" customHeight="1" x14ac:dyDescent="0.25">
      <c r="A27" s="9"/>
      <c r="B27" s="225" t="str">
        <f>+'1. Duomenys'!B25:C25</f>
        <v>Garantijos (paskutinių pasibaigusių metų)</v>
      </c>
      <c r="C27" s="226" t="str">
        <f>+'1. Duomenys'!B26</f>
        <v>Iš viso pajamų (paskutinių pasibaigusių metų)</v>
      </c>
      <c r="D27" s="226" t="s">
        <v>58</v>
      </c>
      <c r="E27" s="226" t="s">
        <v>105</v>
      </c>
      <c r="F27" s="226" t="s">
        <v>106</v>
      </c>
      <c r="G27" s="226" t="s">
        <v>139</v>
      </c>
      <c r="H27" s="227" t="s">
        <v>107</v>
      </c>
      <c r="I27" s="6"/>
      <c r="K27" s="6"/>
      <c r="L27" s="6"/>
      <c r="M27" s="15"/>
      <c r="N27" s="5"/>
      <c r="O27" s="5"/>
      <c r="T27"/>
      <c r="U27"/>
    </row>
    <row r="28" spans="1:24" s="24" customFormat="1" ht="58.9" customHeight="1" x14ac:dyDescent="0.25">
      <c r="A28" s="19"/>
      <c r="B28" s="225"/>
      <c r="C28" s="226"/>
      <c r="D28" s="226"/>
      <c r="E28" s="226"/>
      <c r="F28" s="226"/>
      <c r="G28" s="226"/>
      <c r="H28" s="244"/>
      <c r="I28" s="20"/>
      <c r="J28" s="20"/>
      <c r="K28" s="20"/>
      <c r="L28" s="21"/>
      <c r="M28" s="22"/>
      <c r="N28" s="22"/>
      <c r="O28" s="22"/>
      <c r="P28" s="23"/>
      <c r="Q28" s="23"/>
      <c r="R28" s="23"/>
      <c r="S28" s="23"/>
      <c r="T28" s="23"/>
      <c r="U28" s="23"/>
      <c r="X28" s="25"/>
    </row>
    <row r="29" spans="1:24" s="26" customFormat="1" ht="29.25" customHeight="1" thickBot="1" x14ac:dyDescent="0.3">
      <c r="B29" s="161">
        <f>'1. Duomenys'!G25</f>
        <v>0</v>
      </c>
      <c r="C29" s="148">
        <f>'1. Duomenys'!G26</f>
        <v>0</v>
      </c>
      <c r="D29" s="148">
        <f>'1. Duomenys'!G22</f>
        <v>0</v>
      </c>
      <c r="E29" s="148">
        <f>'1. Duomenys'!G20-'1. Duomenys'!G23</f>
        <v>0</v>
      </c>
      <c r="F29" s="162" t="str">
        <f>IF(SUM(C29,B29)=0,"yra neužpildytų langelių",(B29/(C29+D29+E29))*100)</f>
        <v>yra neužpildytų langelių</v>
      </c>
      <c r="G29" s="162" t="str">
        <f>IF(F29="yra neužpildytų langelių","yra neužpildytų langelių", IF(F29&gt;20, "Taip", "Ne"))</f>
        <v>yra neužpildytų langelių</v>
      </c>
      <c r="H29" s="163" t="str">
        <f>IF(F29="yra neužpildytų langelių","yra neužpildytų langelių",IF(OR(G29="Taip",G33="Taip"),"Ne","Taip"))</f>
        <v>yra neužpildytų langelių</v>
      </c>
      <c r="I29" s="27"/>
      <c r="J29" s="27"/>
      <c r="K29" s="27"/>
      <c r="M29" s="28"/>
      <c r="N29" s="28"/>
      <c r="O29" s="28"/>
      <c r="P29" s="28"/>
      <c r="Q29" s="28"/>
      <c r="R29" s="28"/>
      <c r="S29" s="28"/>
      <c r="T29" s="28"/>
      <c r="U29" s="28"/>
    </row>
    <row r="30" spans="1:24" ht="24" customHeight="1" x14ac:dyDescent="0.25">
      <c r="B30" s="158" t="s">
        <v>142</v>
      </c>
      <c r="C30" s="159"/>
      <c r="D30" s="159"/>
      <c r="E30" s="159"/>
      <c r="F30" s="159"/>
      <c r="G30" s="160"/>
      <c r="H30" s="16"/>
      <c r="I30" s="16"/>
      <c r="J30"/>
      <c r="P30" s="5"/>
      <c r="Q30" s="5"/>
      <c r="R30" s="5"/>
      <c r="S30" s="5"/>
    </row>
    <row r="31" spans="1:24" x14ac:dyDescent="0.25">
      <c r="B31" s="225" t="str">
        <f>+'1. Duomenys'!B24:C24</f>
        <v>Skola (paskutinių pasibaigusių metų)</v>
      </c>
      <c r="C31" s="226" t="str">
        <f>+'1. Duomenys'!B26</f>
        <v>Iš viso pajamų (paskutinių pasibaigusių metų)</v>
      </c>
      <c r="D31" s="226" t="s">
        <v>58</v>
      </c>
      <c r="E31" s="226" t="s">
        <v>105</v>
      </c>
      <c r="F31" s="226" t="s">
        <v>108</v>
      </c>
      <c r="G31" s="227" t="s">
        <v>140</v>
      </c>
      <c r="H31"/>
      <c r="I31"/>
      <c r="J31"/>
      <c r="P31" s="5"/>
      <c r="Q31" s="5"/>
      <c r="R31" s="5"/>
      <c r="S31" s="5"/>
    </row>
    <row r="32" spans="1:24" ht="65.45" customHeight="1" x14ac:dyDescent="0.25">
      <c r="B32" s="225"/>
      <c r="C32" s="226"/>
      <c r="D32" s="226"/>
      <c r="E32" s="226"/>
      <c r="F32" s="226"/>
      <c r="G32" s="227"/>
      <c r="H32"/>
      <c r="I32"/>
      <c r="J32"/>
      <c r="P32" s="6"/>
      <c r="Q32" s="5"/>
      <c r="R32" s="5"/>
      <c r="S32" s="5"/>
    </row>
    <row r="33" spans="2:19" ht="36" customHeight="1" thickBot="1" x14ac:dyDescent="0.3">
      <c r="B33" s="161">
        <f>'1. Duomenys'!G24</f>
        <v>0</v>
      </c>
      <c r="C33" s="148">
        <f>'1. Duomenys'!G26</f>
        <v>0</v>
      </c>
      <c r="D33" s="148">
        <f>'1. Duomenys'!G22</f>
        <v>0</v>
      </c>
      <c r="E33" s="148">
        <f>'1. Duomenys'!G20-'1. Duomenys'!G23</f>
        <v>0</v>
      </c>
      <c r="F33" s="162" t="str">
        <f>IF(C33=0,"yra neužpildytų langelių",(B33/(C33+D33+E33))*100)</f>
        <v>yra neužpildytų langelių</v>
      </c>
      <c r="G33" s="163" t="str">
        <f>IF(F33="yra neužpildytų langelių","yra neužpildytų langelių",IF('1. Duomenys'!D7="Vilniaus m. savivaldybė", IF(F33&gt;75, "Taip", "Ne"), IF(F33&gt;60, "Taip", "Ne")))</f>
        <v>yra neužpildytų langelių</v>
      </c>
      <c r="H33"/>
      <c r="I33"/>
      <c r="J33"/>
      <c r="P33" s="6"/>
      <c r="Q33" s="5"/>
      <c r="R33" s="5"/>
      <c r="S33" s="5"/>
    </row>
    <row r="34" spans="2:19" customFormat="1" x14ac:dyDescent="0.25">
      <c r="D34" s="15"/>
    </row>
    <row r="35" spans="2:19" customFormat="1" x14ac:dyDescent="0.25"/>
    <row r="36" spans="2:19" customFormat="1" x14ac:dyDescent="0.25">
      <c r="B36" s="5"/>
      <c r="C36" s="5"/>
      <c r="D36" s="5"/>
      <c r="E36" s="5"/>
    </row>
    <row r="37" spans="2:19" customFormat="1" x14ac:dyDescent="0.25">
      <c r="B37" s="5"/>
      <c r="C37" s="5"/>
      <c r="D37" s="5"/>
      <c r="E37" s="5"/>
    </row>
    <row r="38" spans="2:19" customFormat="1" x14ac:dyDescent="0.25">
      <c r="B38" s="5"/>
      <c r="C38" s="5"/>
      <c r="D38" s="5"/>
      <c r="E38" s="5"/>
    </row>
    <row r="39" spans="2:19" customFormat="1" x14ac:dyDescent="0.25">
      <c r="B39" s="18"/>
      <c r="C39" s="18"/>
      <c r="D39" s="18"/>
      <c r="E39" s="18"/>
      <c r="F39" s="18"/>
    </row>
    <row r="40" spans="2:19" customFormat="1" x14ac:dyDescent="0.25">
      <c r="B40" s="5"/>
      <c r="C40" s="5"/>
      <c r="D40" s="5"/>
    </row>
    <row r="41" spans="2:19" customFormat="1" x14ac:dyDescent="0.25">
      <c r="B41" s="5"/>
      <c r="C41" s="5"/>
      <c r="D41" s="5"/>
    </row>
    <row r="42" spans="2:19" customFormat="1" x14ac:dyDescent="0.25">
      <c r="B42" s="5"/>
      <c r="C42" s="5"/>
      <c r="D42" s="5"/>
    </row>
    <row r="43" spans="2:19" customFormat="1" x14ac:dyDescent="0.25">
      <c r="B43" s="5"/>
      <c r="C43" s="5"/>
      <c r="D43" s="5"/>
    </row>
    <row r="44" spans="2:19" customFormat="1" x14ac:dyDescent="0.25">
      <c r="B44" s="5"/>
      <c r="C44" s="5"/>
      <c r="D44" s="5"/>
    </row>
    <row r="45" spans="2:19" customFormat="1" x14ac:dyDescent="0.25">
      <c r="B45" s="5"/>
      <c r="C45" s="5"/>
      <c r="D45" s="5"/>
    </row>
    <row r="46" spans="2:19" customFormat="1" x14ac:dyDescent="0.25"/>
    <row r="47" spans="2:19" customFormat="1" x14ac:dyDescent="0.25"/>
    <row r="48" spans="2:19"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spans="2:6" customFormat="1" x14ac:dyDescent="0.25"/>
    <row r="210" spans="2:6" customFormat="1" x14ac:dyDescent="0.25"/>
    <row r="211" spans="2:6" customFormat="1" x14ac:dyDescent="0.25"/>
    <row r="212" spans="2:6" customFormat="1" x14ac:dyDescent="0.25"/>
    <row r="213" spans="2:6" x14ac:dyDescent="0.25">
      <c r="B213"/>
      <c r="C213"/>
      <c r="D213"/>
      <c r="E213"/>
      <c r="F213"/>
    </row>
    <row r="214" spans="2:6" x14ac:dyDescent="0.25">
      <c r="B214"/>
      <c r="C214"/>
      <c r="D214"/>
      <c r="E214"/>
      <c r="F214"/>
    </row>
    <row r="215" spans="2:6" x14ac:dyDescent="0.25">
      <c r="B215"/>
      <c r="C215"/>
      <c r="D215"/>
      <c r="E215"/>
      <c r="F215"/>
    </row>
    <row r="216" spans="2:6" x14ac:dyDescent="0.25">
      <c r="B216"/>
      <c r="C216"/>
      <c r="D216"/>
      <c r="E216"/>
      <c r="F216"/>
    </row>
    <row r="217" spans="2:6" x14ac:dyDescent="0.25">
      <c r="B217"/>
      <c r="C217"/>
      <c r="D217"/>
      <c r="E217"/>
      <c r="F217"/>
    </row>
    <row r="218" spans="2:6" x14ac:dyDescent="0.25">
      <c r="B218"/>
      <c r="C218"/>
      <c r="D218"/>
      <c r="E218"/>
      <c r="F218"/>
    </row>
  </sheetData>
  <dataConsolidate/>
  <mergeCells count="30">
    <mergeCell ref="B27:B28"/>
    <mergeCell ref="C27:C28"/>
    <mergeCell ref="F27:F28"/>
    <mergeCell ref="G27:G28"/>
    <mergeCell ref="H27:H28"/>
    <mergeCell ref="E27:E28"/>
    <mergeCell ref="D27:D28"/>
    <mergeCell ref="H14:H15"/>
    <mergeCell ref="D19:D20"/>
    <mergeCell ref="F19:F20"/>
    <mergeCell ref="H19:H20"/>
    <mergeCell ref="M19:M20"/>
    <mergeCell ref="L19:L20"/>
    <mergeCell ref="I19:I20"/>
    <mergeCell ref="J19:J20"/>
    <mergeCell ref="E19:E20"/>
    <mergeCell ref="K19:K20"/>
    <mergeCell ref="G19:G20"/>
    <mergeCell ref="B18:M18"/>
    <mergeCell ref="B12:F12"/>
    <mergeCell ref="C13:F13"/>
    <mergeCell ref="B13:B14"/>
    <mergeCell ref="B19:B20"/>
    <mergeCell ref="C19:C20"/>
    <mergeCell ref="B31:B32"/>
    <mergeCell ref="C31:C32"/>
    <mergeCell ref="F31:F32"/>
    <mergeCell ref="G31:G32"/>
    <mergeCell ref="D31:D32"/>
    <mergeCell ref="E31:E32"/>
  </mergeCells>
  <hyperlinks>
    <hyperlink ref="A1" location="Turinys!A1" display="↖ Turinys  " xr:uid="{C139A195-D991-4306-BD96-C5962D0382D6}"/>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E916B-8EA2-4BEA-953C-03C65DCCE2D0}">
  <sheetPr>
    <tabColor theme="7" tint="0.79998168889431442"/>
  </sheetPr>
  <dimension ref="A1:C24"/>
  <sheetViews>
    <sheetView showGridLines="0" showRowColHeaders="0" zoomScaleNormal="100" workbookViewId="0">
      <selection activeCell="C11" sqref="C11"/>
    </sheetView>
  </sheetViews>
  <sheetFormatPr defaultRowHeight="15" x14ac:dyDescent="0.25"/>
  <cols>
    <col min="1" max="1" width="14.5703125" customWidth="1"/>
    <col min="2" max="2" width="106.85546875" customWidth="1"/>
    <col min="3" max="3" width="27.7109375" customWidth="1"/>
  </cols>
  <sheetData>
    <row r="1" spans="1:3" x14ac:dyDescent="0.25">
      <c r="A1" s="47" t="s">
        <v>14</v>
      </c>
    </row>
    <row r="2" spans="1:3" ht="15.75" thickBot="1" x14ac:dyDescent="0.3"/>
    <row r="3" spans="1:3" ht="15.75" x14ac:dyDescent="0.25">
      <c r="A3" s="164" t="s">
        <v>10</v>
      </c>
      <c r="B3" s="165" t="s">
        <v>11</v>
      </c>
    </row>
    <row r="4" spans="1:3" x14ac:dyDescent="0.25">
      <c r="A4" s="166"/>
      <c r="B4" s="167"/>
    </row>
    <row r="5" spans="1:3" ht="59.25" customHeight="1" x14ac:dyDescent="0.25">
      <c r="A5" s="101" t="s">
        <v>109</v>
      </c>
      <c r="B5" s="168" t="s">
        <v>110</v>
      </c>
    </row>
    <row r="6" spans="1:3" ht="56.45" customHeight="1" x14ac:dyDescent="0.25">
      <c r="A6" s="101" t="s">
        <v>111</v>
      </c>
      <c r="B6" s="168" t="s">
        <v>112</v>
      </c>
    </row>
    <row r="7" spans="1:3" ht="67.900000000000006" customHeight="1" x14ac:dyDescent="0.25">
      <c r="A7" s="101" t="s">
        <v>113</v>
      </c>
      <c r="B7" s="169" t="s">
        <v>114</v>
      </c>
      <c r="C7" s="79"/>
    </row>
    <row r="8" spans="1:3" ht="132.75" customHeight="1" x14ac:dyDescent="0.25">
      <c r="A8" s="101" t="s">
        <v>115</v>
      </c>
      <c r="B8" s="168" t="s">
        <v>116</v>
      </c>
      <c r="C8" s="79"/>
    </row>
    <row r="9" spans="1:3" ht="76.900000000000006" customHeight="1" x14ac:dyDescent="0.25">
      <c r="A9" s="101" t="s">
        <v>117</v>
      </c>
      <c r="B9" s="168" t="s">
        <v>118</v>
      </c>
      <c r="C9" s="79"/>
    </row>
    <row r="10" spans="1:3" ht="66" customHeight="1" x14ac:dyDescent="0.25">
      <c r="A10" s="101" t="s">
        <v>119</v>
      </c>
      <c r="B10" s="168" t="s">
        <v>120</v>
      </c>
      <c r="C10" s="79"/>
    </row>
    <row r="11" spans="1:3" ht="55.9" customHeight="1" thickBot="1" x14ac:dyDescent="0.3">
      <c r="A11" s="170" t="s">
        <v>121</v>
      </c>
      <c r="B11" s="171" t="s">
        <v>122</v>
      </c>
      <c r="C11" s="79"/>
    </row>
    <row r="12" spans="1:3" x14ac:dyDescent="0.25">
      <c r="A12" s="91"/>
      <c r="B12" s="92"/>
    </row>
    <row r="13" spans="1:3" ht="15.75" thickBot="1" x14ac:dyDescent="0.3">
      <c r="A13" s="54"/>
      <c r="B13" s="86"/>
    </row>
    <row r="14" spans="1:3" ht="15.75" x14ac:dyDescent="0.25">
      <c r="A14" s="172"/>
      <c r="B14" s="165" t="s">
        <v>123</v>
      </c>
    </row>
    <row r="15" spans="1:3" ht="56.25" customHeight="1" thickBot="1" x14ac:dyDescent="0.3">
      <c r="A15" s="170" t="s">
        <v>124</v>
      </c>
      <c r="B15" s="173" t="s">
        <v>125</v>
      </c>
      <c r="C15" s="79"/>
    </row>
    <row r="17" spans="2:2" x14ac:dyDescent="0.25">
      <c r="B17" s="59"/>
    </row>
    <row r="18" spans="2:2" x14ac:dyDescent="0.25">
      <c r="B18" s="59"/>
    </row>
    <row r="19" spans="2:2" x14ac:dyDescent="0.25">
      <c r="B19" s="59"/>
    </row>
    <row r="20" spans="2:2" x14ac:dyDescent="0.25">
      <c r="B20" s="60"/>
    </row>
    <row r="21" spans="2:2" x14ac:dyDescent="0.25">
      <c r="B21" s="61"/>
    </row>
    <row r="22" spans="2:2" ht="15.75" x14ac:dyDescent="0.25">
      <c r="B22" s="62"/>
    </row>
    <row r="23" spans="2:2" x14ac:dyDescent="0.25">
      <c r="B23" s="59"/>
    </row>
    <row r="24" spans="2:2" x14ac:dyDescent="0.25">
      <c r="B24" s="59"/>
    </row>
  </sheetData>
  <hyperlinks>
    <hyperlink ref="A1" location="Turinys!A1" display="↖ Turinys  " xr:uid="{02D4F9A7-EF5D-4C37-99CD-748168F07182}"/>
    <hyperlink ref="B14" r:id="rId1" xr:uid="{17168357-1EB0-4EF1-8C62-C27919867746}"/>
    <hyperlink ref="B3" r:id="rId2" xr:uid="{BE1FE448-B939-4C78-A873-3C404DE30F7D}"/>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B21DA-BF13-44F0-A1AF-8E0494619412}">
  <sheetPr>
    <tabColor theme="7" tint="0.79998168889431442"/>
  </sheetPr>
  <dimension ref="A1:B8"/>
  <sheetViews>
    <sheetView showGridLines="0" showRowColHeaders="0" workbookViewId="0">
      <selection activeCell="B5" sqref="B5:B6"/>
    </sheetView>
  </sheetViews>
  <sheetFormatPr defaultRowHeight="15" x14ac:dyDescent="0.25"/>
  <cols>
    <col min="2" max="2" width="47.28515625" customWidth="1"/>
  </cols>
  <sheetData>
    <row r="1" spans="1:2" x14ac:dyDescent="0.25">
      <c r="A1" s="47" t="s">
        <v>14</v>
      </c>
    </row>
    <row r="2" spans="1:2" x14ac:dyDescent="0.25">
      <c r="A2" s="47"/>
    </row>
    <row r="3" spans="1:2" x14ac:dyDescent="0.25">
      <c r="A3" s="47"/>
      <c r="B3" s="55" t="s">
        <v>126</v>
      </c>
    </row>
    <row r="4" spans="1:2" ht="15.75" thickBot="1" x14ac:dyDescent="0.3">
      <c r="A4" s="47"/>
      <c r="B4" s="56"/>
    </row>
    <row r="5" spans="1:2" ht="16.899999999999999" customHeight="1" x14ac:dyDescent="0.25">
      <c r="A5" s="47"/>
      <c r="B5" s="174" t="s">
        <v>127</v>
      </c>
    </row>
    <row r="6" spans="1:2" ht="18" customHeight="1" thickBot="1" x14ac:dyDescent="0.3">
      <c r="B6" s="175" t="s">
        <v>128</v>
      </c>
    </row>
    <row r="7" spans="1:2" x14ac:dyDescent="0.25">
      <c r="B7" s="64"/>
    </row>
    <row r="8" spans="1:2" x14ac:dyDescent="0.25">
      <c r="B8" s="48"/>
    </row>
  </sheetData>
  <hyperlinks>
    <hyperlink ref="B6" r:id="rId1" xr:uid="{42E23A22-87D0-4816-AF9A-83AFAD2A304B}"/>
    <hyperlink ref="A1" location="Turinys!A1" display="↖ Turinys  " xr:uid="{4D542076-B0A4-4D08-B97D-1832DD13CC38}"/>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ef9cdfa-f4fd-4645-9be5-758c49499792">
      <Terms xmlns="http://schemas.microsoft.com/office/infopath/2007/PartnerControls"/>
    </lcf76f155ced4ddcb4097134ff3c332f>
    <TaxCatchAll xmlns="c102cb31-f5d5-4956-a0cb-1590ba36978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F745BF3751E471449C35EB2B2D21EAD1" ma:contentTypeVersion="18" ma:contentTypeDescription="Kurkite naują dokumentą." ma:contentTypeScope="" ma:versionID="ca32cb424d56a78b90a4a7671fe972c3">
  <xsd:schema xmlns:xsd="http://www.w3.org/2001/XMLSchema" xmlns:xs="http://www.w3.org/2001/XMLSchema" xmlns:p="http://schemas.microsoft.com/office/2006/metadata/properties" xmlns:ns2="cef9cdfa-f4fd-4645-9be5-758c49499792" xmlns:ns3="c102cb31-f5d5-4956-a0cb-1590ba369788" targetNamespace="http://schemas.microsoft.com/office/2006/metadata/properties" ma:root="true" ma:fieldsID="c8b85e1310019e6308bc863f59104972" ns2:_="" ns3:_="">
    <xsd:import namespace="cef9cdfa-f4fd-4645-9be5-758c49499792"/>
    <xsd:import namespace="c102cb31-f5d5-4956-a0cb-1590ba36978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f9cdfa-f4fd-4645-9be5-758c494997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d2df5aa5-79f2-496f-895d-621c3e445b7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102cb31-f5d5-4956-a0cb-1590ba369788"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c498338a-4f16-43bb-80bf-f873077e62d1}" ma:internalName="TaxCatchAll" ma:showField="CatchAllData" ma:web="c102cb31-f5d5-4956-a0cb-1590ba36978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AD32B1-815F-4742-9DAA-19C650BB64D9}">
  <ds:schemaRefs>
    <ds:schemaRef ds:uri="http://schemas.microsoft.com/office/2006/metadata/properties"/>
    <ds:schemaRef ds:uri="http://schemas.microsoft.com/office/infopath/2007/PartnerControls"/>
    <ds:schemaRef ds:uri="cef9cdfa-f4fd-4645-9be5-758c49499792"/>
    <ds:schemaRef ds:uri="c102cb31-f5d5-4956-a0cb-1590ba369788"/>
  </ds:schemaRefs>
</ds:datastoreItem>
</file>

<file path=customXml/itemProps2.xml><?xml version="1.0" encoding="utf-8"?>
<ds:datastoreItem xmlns:ds="http://schemas.openxmlformats.org/officeDocument/2006/customXml" ds:itemID="{71C5769A-2274-4B82-BF42-01E11A193E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f9cdfa-f4fd-4645-9be5-758c49499792"/>
    <ds:schemaRef ds:uri="c102cb31-f5d5-4956-a0cb-1590ba3697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76A6C3A-7643-4451-9560-66B30E70D61F}">
  <ds:schemaRefs>
    <ds:schemaRef ds:uri="http://schemas.microsoft.com/sharepoint/v3/contenttype/forms"/>
  </ds:schemaRefs>
</ds:datastoreItem>
</file>

<file path=docMetadata/LabelInfo.xml><?xml version="1.0" encoding="utf-8"?>
<clbl:labelList xmlns:clbl="http://schemas.microsoft.com/office/2020/mipLabelMetadata">
  <clbl:label id="{c726ada4-eee0-43ea-be57-397a438ff30f}" enabled="1" method="Standard" siteId="{3ff45aa8-20e5-4053-a803-dbc4b63d971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5</vt:i4>
      </vt:variant>
      <vt:variant>
        <vt:lpstr>Įvardytieji diapazonai</vt:lpstr>
      </vt:variant>
      <vt:variant>
        <vt:i4>4</vt:i4>
      </vt:variant>
    </vt:vector>
  </HeadingPairs>
  <TitlesOfParts>
    <vt:vector size="9" baseType="lpstr">
      <vt:lpstr>Turinys</vt:lpstr>
      <vt:lpstr>1. Duomenys</vt:lpstr>
      <vt:lpstr>2. Skaičiavimai</vt:lpstr>
      <vt:lpstr>Aktualūs įstatymų straipsniai</vt:lpstr>
      <vt:lpstr>D.U.K.</vt:lpstr>
      <vt:lpstr>'Aktualūs įstatymų straipsniai'!part_2296df0419644024b77d9691ab97212c</vt:lpstr>
      <vt:lpstr>'Aktualūs įstatymų straipsniai'!part_3b2cb3aeae6341f4adde07598585bf20</vt:lpstr>
      <vt:lpstr>'Aktualūs įstatymų straipsniai'!part_aba74645a9c54bb79e0e4f8a83de0bfc</vt:lpstr>
      <vt:lpstr>'Aktualūs įstatymų straipsniai'!part_e1d7fde12a624eaa9402aa352777e3fa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2026-06-11T06:50:59Z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0x010100F745BF3751E471449C35EB2B2D21EAD1</vt:lpwstr>
  </property>
  <property fmtid="{D5CDD505-2E9C-101B-9397-08002B2CF9AE}" pid="3" name="MediaServiceImageTags">
    <vt:lpwstr/>
  </property>
</Properties>
</file>