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codeName="Šios_darbaknygės"/>
  <xr:revisionPtr revIDLastSave="417" documentId="8_{4A816F08-3267-45D0-8416-F620B91C1EC1}" xr6:coauthVersionLast="47" xr6:coauthVersionMax="47" xr10:uidLastSave="{DBABED98-571A-4769-83C2-78B9593A5665}"/>
  <bookViews>
    <workbookView xWindow="-28920" yWindow="-120" windowWidth="29040" windowHeight="15720" tabRatio="700" activeTab="1" xr2:uid="{00000000-000D-0000-FFFF-FFFF00000000}"/>
  </bookViews>
  <sheets>
    <sheet name="Turinys" sheetId="8" r:id="rId1"/>
    <sheet name="1. Duomenys" sheetId="14" r:id="rId2"/>
    <sheet name="2. Skaičiavimai" sheetId="6" r:id="rId3"/>
    <sheet name="Aktualūs įstatymų straipsniai" sheetId="11" r:id="rId4"/>
    <sheet name="D.U.K." sheetId="12" r:id="rId5"/>
  </sheets>
  <externalReferences>
    <externalReference r:id="rId6"/>
    <externalReference r:id="rId7"/>
  </externalReferences>
  <definedNames>
    <definedName name="_1_pav.________VS_skola" localSheetId="2">[1]Content!#REF!</definedName>
    <definedName name="_1_pav.________VS_skola">#REF!</definedName>
    <definedName name="_xlnm._FilterDatabase" localSheetId="2" hidden="1">'2. Skaičiavimai'!$A$19:$Z$32</definedName>
    <definedName name="eps">#REF!</definedName>
    <definedName name="FirstYear">#REF!</definedName>
    <definedName name="Kalba" localSheetId="2">[2]Turinys!#REF!</definedName>
    <definedName name="Kalba">#REF!</definedName>
    <definedName name="Lang">[2]Tech!$A$1:$A$2</definedName>
    <definedName name="part_2296df0419644024b77d9691ab97212c" localSheetId="3">'Aktualūs įstatymų straipsniai'!$B$22</definedName>
    <definedName name="part_3b2cb3aeae6341f4adde07598585bf20" localSheetId="3">'Aktualūs įstatymų straipsniai'!$B$18</definedName>
    <definedName name="part_aba74645a9c54bb79e0e4f8a83de0bfc" localSheetId="3">'Aktualūs įstatymų straipsniai'!$B$23</definedName>
    <definedName name="part_e1d7fde12a624eaa9402aa352777e3fa" localSheetId="3">'Aktualūs įstatymų straipsniai'!$B$17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2" i="6" l="1"/>
  <c r="F18" i="14"/>
  <c r="I17" i="14"/>
  <c r="J18" i="14"/>
  <c r="E22" i="14" l="1"/>
  <c r="F22" i="6" l="1"/>
  <c r="H19" i="14"/>
  <c r="D19" i="14"/>
  <c r="I22" i="14"/>
  <c r="J19" i="14"/>
  <c r="F19" i="14"/>
  <c r="H18" i="14"/>
  <c r="D18" i="14"/>
  <c r="D37" i="14" l="1"/>
  <c r="D36" i="14"/>
  <c r="D35" i="14"/>
  <c r="D43" i="14"/>
  <c r="D42" i="14"/>
  <c r="D41" i="14"/>
  <c r="D40" i="14"/>
  <c r="J25" i="14"/>
  <c r="I25" i="14"/>
  <c r="J23" i="14" l="1"/>
  <c r="F24" i="14"/>
  <c r="J24" i="14" s="1"/>
  <c r="F22" i="14"/>
  <c r="J22" i="14" s="1"/>
  <c r="B29" i="14"/>
  <c r="E24" i="14" l="1"/>
  <c r="I24" i="14" s="1"/>
  <c r="E23" i="14"/>
  <c r="I23" i="14" s="1"/>
  <c r="G22" i="6" l="1"/>
  <c r="H20" i="14"/>
  <c r="D20" i="14"/>
  <c r="B9" i="14" l="1"/>
  <c r="H16" i="14" l="1"/>
  <c r="H9" i="14"/>
  <c r="D39" i="14"/>
  <c r="D25" i="14"/>
  <c r="H25" i="14" s="1"/>
  <c r="D11" i="14"/>
  <c r="H17" i="14"/>
  <c r="H15" i="14"/>
  <c r="H14" i="14"/>
  <c r="H13" i="14"/>
  <c r="H12" i="14"/>
  <c r="H11" i="14"/>
  <c r="D24" i="14"/>
  <c r="D23" i="14"/>
  <c r="D22" i="14"/>
  <c r="H24" i="14"/>
  <c r="H23" i="14"/>
  <c r="H22" i="14"/>
  <c r="H21" i="14"/>
  <c r="D21" i="14"/>
  <c r="B37" i="14"/>
  <c r="E22" i="6"/>
  <c r="D15" i="6"/>
  <c r="B22" i="6"/>
  <c r="L22" i="6" s="1"/>
  <c r="C15" i="6"/>
  <c r="D17" i="14" l="1"/>
  <c r="G27" i="6" l="1"/>
  <c r="F27" i="6"/>
  <c r="E27" i="6"/>
  <c r="D27" i="6"/>
  <c r="B27" i="6"/>
  <c r="D16" i="14"/>
  <c r="D15" i="14"/>
  <c r="D14" i="14"/>
  <c r="D13" i="14"/>
  <c r="D12" i="14"/>
  <c r="D45" i="14" l="1"/>
  <c r="M22" i="6" s="1"/>
  <c r="F35" i="6" l="1"/>
  <c r="G29" i="6" l="1"/>
  <c r="F29" i="6"/>
  <c r="E29" i="6"/>
  <c r="D29" i="6"/>
  <c r="B29" i="6"/>
  <c r="J22" i="6"/>
  <c r="I22" i="6"/>
  <c r="F15" i="6"/>
  <c r="E15" i="6"/>
  <c r="C29" i="6" l="1"/>
  <c r="H29" i="6" s="1"/>
  <c r="B15" i="6"/>
  <c r="F2" i="6" s="1"/>
  <c r="C5" i="6" l="1"/>
  <c r="D5" i="6"/>
  <c r="C22" i="6"/>
  <c r="D2" i="6" l="1"/>
  <c r="H2" i="6" s="1"/>
  <c r="B35" i="14" l="1"/>
  <c r="B36" i="14"/>
  <c r="D22" i="6" l="1"/>
  <c r="C27" i="6"/>
  <c r="I29" i="6" l="1"/>
  <c r="J29" i="6" s="1"/>
  <c r="K22" i="6" s="1"/>
  <c r="N22" i="6" s="1"/>
  <c r="D6" i="6" l="1"/>
  <c r="C8" i="6"/>
  <c r="B6" i="6" l="1"/>
  <c r="C6" i="6"/>
  <c r="O22" i="6"/>
</calcChain>
</file>

<file path=xl/sharedStrings.xml><?xml version="1.0" encoding="utf-8"?>
<sst xmlns="http://schemas.openxmlformats.org/spreadsheetml/2006/main" count="199" uniqueCount="165">
  <si>
    <t xml:space="preserve"> </t>
  </si>
  <si>
    <t>SAVIVALDYBIŲ FISKALINĖS DRAUSMĖS TAISYKLIŲ LAIKYMOSI SKAIČIUOKLĖ</t>
  </si>
  <si>
    <t xml:space="preserve">APRAŠYMAS </t>
  </si>
  <si>
    <r>
      <t>Fiskalinės sutarties įgyvendinimo konstituciniame įstatyme Nr. XII-1289 (toliau − KĮ) nustatytų fiskalinės drausmės taisyklių skaičiuoklė skirta skaidriai parodyti kaip fiskalinės drausmės taisyklės turi būti praktiškai pritaikomos savivaldybių biudžetams. 1 dalis pateikia skaičiavimams reikalingų duomenų įvestis ir nurodo šių duomenų šaltinius. 2 dalyje pateikiami fiskalinės drausmės taisyklių vertinimo metu atliekami skaičiavimai. Skaičiuoklė gali būti naudojama tiek išankstiniam (</t>
    </r>
    <r>
      <rPr>
        <i/>
        <sz val="11"/>
        <rFont val="Arial"/>
        <family val="2"/>
        <charset val="186"/>
      </rPr>
      <t>ex-ante</t>
    </r>
    <r>
      <rPr>
        <sz val="11"/>
        <rFont val="Arial"/>
        <family val="2"/>
      </rPr>
      <t>), tiek faktiniam (</t>
    </r>
    <r>
      <rPr>
        <i/>
        <sz val="11"/>
        <rFont val="Arial"/>
        <family val="2"/>
        <charset val="186"/>
      </rPr>
      <t>ex-post</t>
    </r>
    <r>
      <rPr>
        <sz val="11"/>
        <rFont val="Arial"/>
        <family val="2"/>
      </rPr>
      <t xml:space="preserve">) taisyklių įsivertinimui.
Skaičiuoklė yra pagalbinė priemonė savivaldybėms. Valstybės kontrolės fiskalinės stebėsenos centro oficialus vertinimas ir rezultatai naudojant šią skaičiuoklę gali skirtis.
</t>
    </r>
    <r>
      <rPr>
        <b/>
        <sz val="11"/>
        <rFont val="Arial"/>
        <family val="2"/>
      </rPr>
      <t>Rezultatai gaunami naudojant skaičiuoklę yra preliminarūs!</t>
    </r>
  </si>
  <si>
    <t>FISKALINĖS DRAUSMĖS TAISYKLIŲ TAIKYMAS</t>
  </si>
  <si>
    <t>1. Duomenys</t>
  </si>
  <si>
    <t>2. Skaičiavimai</t>
  </si>
  <si>
    <t>Aktualūs įstatymų straipsniai</t>
  </si>
  <si>
    <t>D.U.K.</t>
  </si>
  <si>
    <t>NUORODOS</t>
  </si>
  <si>
    <t>KĮ</t>
  </si>
  <si>
    <t>Lietuvos Respublikos fiskalinės sutarties įgyvendinimo konstitucinis įstatymas</t>
  </si>
  <si>
    <t>BSĮ</t>
  </si>
  <si>
    <t>Lietuvos Respublikos biudžeto sandaros įstatymas</t>
  </si>
  <si>
    <t xml:space="preserve">↖ Turinys  </t>
  </si>
  <si>
    <t>Instrukcija</t>
  </si>
  <si>
    <t>1.</t>
  </si>
  <si>
    <r>
      <t xml:space="preserve">Excel lape nr.1 </t>
    </r>
    <r>
      <rPr>
        <u/>
        <sz val="10"/>
        <color theme="1"/>
        <rFont val="Arial"/>
        <family val="2"/>
      </rPr>
      <t>Duomenys</t>
    </r>
    <r>
      <rPr>
        <sz val="10"/>
        <color theme="1"/>
        <rFont val="Arial"/>
        <family val="2"/>
      </rPr>
      <t xml:space="preserve"> užpildykite</t>
    </r>
    <r>
      <rPr>
        <b/>
        <sz val="10"/>
        <color theme="1"/>
        <rFont val="Arial"/>
        <family val="2"/>
      </rPr>
      <t xml:space="preserve"> </t>
    </r>
    <r>
      <rPr>
        <b/>
        <sz val="10"/>
        <rFont val="Arial"/>
        <family val="2"/>
      </rPr>
      <t>žalius langelius</t>
    </r>
  </si>
  <si>
    <t>2.</t>
  </si>
  <si>
    <r>
      <t xml:space="preserve">Excel lape nr.2 </t>
    </r>
    <r>
      <rPr>
        <u/>
        <sz val="10"/>
        <color theme="1"/>
        <rFont val="Arial"/>
        <family val="2"/>
      </rPr>
      <t>Skaičiavimai</t>
    </r>
    <r>
      <rPr>
        <sz val="10"/>
        <color theme="1"/>
        <rFont val="Arial"/>
        <family val="2"/>
      </rPr>
      <t xml:space="preserve"> rodomi skaičiavimai ir rezultatas</t>
    </r>
  </si>
  <si>
    <t>Langelis užsipildys, nieko daryti nereikia</t>
  </si>
  <si>
    <t>Užpildykite šį langelį</t>
  </si>
  <si>
    <t>Įrašyti metus, kuriems tikrinama taisyklė</t>
  </si>
  <si>
    <t xml:space="preserve">Pasirinkti savivaldybę </t>
  </si>
  <si>
    <t>Kita savivaldybė</t>
  </si>
  <si>
    <t>Pavadinimas</t>
  </si>
  <si>
    <t>Kurio laikotarpio duomenys naudojami</t>
  </si>
  <si>
    <t>Duomenų šaltinis</t>
  </si>
  <si>
    <t>Papildoma informacija</t>
  </si>
  <si>
    <t>Reikšmė įvedimui, tūkst. EUR</t>
  </si>
  <si>
    <t>2. Išlaidos</t>
  </si>
  <si>
    <t xml:space="preserve">FM įsakymo Nr. 1K-006 forma SB-3-išlaidos </t>
  </si>
  <si>
    <t>1 eilutė</t>
  </si>
  <si>
    <t>FM įsakymo Nr. 1K-63 forma Nr. 2-sav, I skyrius</t>
  </si>
  <si>
    <t xml:space="preserve">3.1. Materialiojo ir nematerialiojo turto įsigijimo išlaidos </t>
  </si>
  <si>
    <t>FM įsakymo Nr. 1K-006 forma SB-3-išlaidos</t>
  </si>
  <si>
    <t>77 eilutė</t>
  </si>
  <si>
    <t>72 eilutė</t>
  </si>
  <si>
    <t>3.1.4. Ilgalaikio turto finansinės nuomos (lizingo) išlaidos*</t>
  </si>
  <si>
    <t>103 eilutė</t>
  </si>
  <si>
    <t>98 eilutė</t>
  </si>
  <si>
    <t>3.2.1.5.1.1. Akcijos (įsigytos iš rezidentų)*</t>
  </si>
  <si>
    <t>112 eilutė</t>
  </si>
  <si>
    <t>107 eilutė</t>
  </si>
  <si>
    <t>Asignavimai, skirti Europos Sąjungos ir kitai tarptautinei finansinei paramai bendrai finansuoti, įskaitant tinkamų finansuoti išlaidų daliai tenkantį pridėtinės vertės mokestį**</t>
  </si>
  <si>
    <t>FM įsakymo Nr.1K-006 forma SB-2-išlaidos</t>
  </si>
  <si>
    <t>12 eilutė</t>
  </si>
  <si>
    <t>FM įsakymo Nr. 1K-63 forma Nr. 2-sav, II skyrius</t>
  </si>
  <si>
    <t>Iš viso pajamų</t>
  </si>
  <si>
    <t>FM įsakymo Nr. 1K-006 forma SB-1-pajamos</t>
  </si>
  <si>
    <t>73 eilutė</t>
  </si>
  <si>
    <t>FM įsakymo Nr. 1K-63 forma Nr. 1-sav</t>
  </si>
  <si>
    <t>89 eilutė</t>
  </si>
  <si>
    <t>Nepanaudota praėjusių metų pajamų dalis (sukaupta visų pasibaigusių metų), kuri einamaisiais metais panaudojama asignavimams</t>
  </si>
  <si>
    <t>FM įsakymo Nr. 1K-126 forma 1 priedas</t>
  </si>
  <si>
    <t>106 eilutė, vertinant ex-post bus naudojama tik realiai panaudota sukaupto likučio dalis***</t>
  </si>
  <si>
    <t>106 eilutė***
118 eilutė</t>
  </si>
  <si>
    <t>Metinė įsiskolinimų (mokėtinų sumų, išskyrus sumas paskoloms grąžinti) pokyčio suma einamųjų metų 12-31 dienai****</t>
  </si>
  <si>
    <t xml:space="preserve">Biudžetas, kuris patvirtintas savivaldybės tarybos sprendimu </t>
  </si>
  <si>
    <t>Mokėtinų sumų ataskaita</t>
  </si>
  <si>
    <t>Sausio mėn. pajamų iš GPM korekcija</t>
  </si>
  <si>
    <t>Mokesčių, rinkliavų ir kitų įplaukų į biudžetus ataskaitos forma (1-VP) 4 priedas</t>
  </si>
  <si>
    <t>ES lėšų korekcija*****</t>
  </si>
  <si>
    <t>Prie pajamų pridedama arba iš jų atimama tokia ES lėšų suma, kad ES lėšos neveiktų balanso.</t>
  </si>
  <si>
    <r>
      <t xml:space="preserve">Nurodykite ES išlaidų ir ES pajamų skirtumą
</t>
    </r>
    <r>
      <rPr>
        <i/>
        <sz val="10"/>
        <rFont val="Arial"/>
        <family val="2"/>
        <charset val="186"/>
      </rPr>
      <t>ES lėšų korekcija = ES išlaidos - ES pajamos</t>
    </r>
  </si>
  <si>
    <t>Skola (paskutinių pasibaigusių metų)</t>
  </si>
  <si>
    <t>FM įsakymo 1K-8 priedas Nr. 10</t>
  </si>
  <si>
    <t>61 eilutė</t>
  </si>
  <si>
    <t>Iš viso pajamų (paskutinių pasibaigusių metų)</t>
  </si>
  <si>
    <t>1.1.1.1. Pajamos iš GPM (paskutinių pasibaigusių metų)</t>
  </si>
  <si>
    <t>3 eilutė</t>
  </si>
  <si>
    <t>1.3. Dotacijos (paskutinių pasibaigusių metų)</t>
  </si>
  <si>
    <t>Pajamos iš GPM (prognozuojamos)</t>
  </si>
  <si>
    <t>Valstybės biudžeto ir savivaldybių biudžetų finansinių rodiklių patvirtinimo įstatymas, 5 priedas</t>
  </si>
  <si>
    <t xml:space="preserve"> - </t>
  </si>
  <si>
    <t>* statistinės korekcijos</t>
  </si>
  <si>
    <t>** išskyrus iš valstybės biudžeto gautus asignavimus, skirtus Europos Sąjungos ir kitai tarptautinei finansinei paramai bendrai finansuoti</t>
  </si>
  <si>
    <t xml:space="preserve">***** ES paramos lėšų poveikis valdžios sektoriaus balansui neutralus, kadangi tai yra išorės pajamų šaltinis, finansuojamas iš ES biudžeto. </t>
  </si>
  <si>
    <t>Kiti aktualūs skaičiavimuose naudojami duomenys</t>
  </si>
  <si>
    <r>
      <t xml:space="preserve">Pastaba: </t>
    </r>
    <r>
      <rPr>
        <i/>
        <sz val="10"/>
        <rFont val="Arial"/>
        <family val="2"/>
        <charset val="186"/>
      </rPr>
      <t>ex-ante</t>
    </r>
    <r>
      <rPr>
        <sz val="10"/>
        <rFont val="Arial"/>
        <family val="2"/>
        <charset val="186"/>
      </rPr>
      <t xml:space="preserve"> vertinimui naudojami duomenys iš savivaldybės biudžeto sudarymo metu aktualaus ekonominės raidos scenarijaus, </t>
    </r>
    <r>
      <rPr>
        <i/>
        <sz val="10"/>
        <rFont val="Arial"/>
        <family val="2"/>
        <charset val="186"/>
      </rPr>
      <t xml:space="preserve">ex-post </t>
    </r>
    <r>
      <rPr>
        <sz val="10"/>
        <rFont val="Arial"/>
        <family val="2"/>
        <charset val="186"/>
      </rPr>
      <t>- naujausi faktiniai duomenys iš Valstybės duomenų agentūros (Statistikos departamento) statistinių duomenų bazės (Oficialiosios statistikos portalo).</t>
    </r>
  </si>
  <si>
    <t>Savivaldybė</t>
  </si>
  <si>
    <t>Vilniaus m.</t>
  </si>
  <si>
    <t>Pastaba: apskaičiuotos ciklinės komponentės gali pasikeisti pasikeitus ekonominės raidos scenarijui ir pagal jį apskaičiuotiems produkcijos atotrūkiui nuo potencialo bei ciklinei viso valdžios sektoriaus komponentei.</t>
  </si>
  <si>
    <t>Kauno m.</t>
  </si>
  <si>
    <t>Klaipėdos m.</t>
  </si>
  <si>
    <t>Šiaulių m.</t>
  </si>
  <si>
    <t>taikomas ciklinės komponentės dydis</t>
  </si>
  <si>
    <t>Ekonominės raidos scenarijaus, atotrūkio nuo potencialo ir ciklinių komponenčių duomenys</t>
  </si>
  <si>
    <t>metai</t>
  </si>
  <si>
    <t>BVP to meto kainomis, mln. EUR</t>
  </si>
  <si>
    <t>atotrūkis nuo potencialo, proc. pot. BVP</t>
  </si>
  <si>
    <t>-</t>
  </si>
  <si>
    <t>Ciklinės komponentės, mln. Eur</t>
  </si>
  <si>
    <t>TAISYKLĖ</t>
  </si>
  <si>
    <t>Taikoma sąlyga*</t>
  </si>
  <si>
    <t>Jei asignavimai  &gt; 0,3 proc. BVP taikoma 
4 str. 2 d. taisyklė, 
kitu atveju 4 str. 4 d. taisyklė</t>
  </si>
  <si>
    <t>Taikomas KĮ straipsnis:</t>
  </si>
  <si>
    <t>nes asignavimai proc. BVP yra:</t>
  </si>
  <si>
    <t>*tikrinama įvertinus taikytiną lankstumą</t>
  </si>
  <si>
    <t>REZULTATAI. Rezultatai gaunami naudojant skaičiuoklę yra preliminarūs!</t>
  </si>
  <si>
    <t>Ar laikomasi fiskalinės drausmės taisyklės</t>
  </si>
  <si>
    <t>Ar taikomas lankstumas</t>
  </si>
  <si>
    <t>SKAIČIAVIMAI</t>
  </si>
  <si>
    <t xml:space="preserve">A. Apskaičiuojami asignavimai pinigų srautų principu </t>
  </si>
  <si>
    <t>Asignavimai</t>
  </si>
  <si>
    <t>Asignavimų apskaičiavimas pagal ekonominės klasifikacijos kodą</t>
  </si>
  <si>
    <t>3.1 Materialiojo ir nematerialiojo turto įsigijimo išlaidos</t>
  </si>
  <si>
    <t>3.1.4. Ilgalaikio turto finansinės nuomos (lizingo) išlaidos**</t>
  </si>
  <si>
    <t>3.2.1.5.1.1. Akcijos (įsigytos iš rezidentų)**</t>
  </si>
  <si>
    <t>Užsipildo duomenys iš excel lapo
 1. Duomenys</t>
  </si>
  <si>
    <t>** Statistinės korekcijos</t>
  </si>
  <si>
    <t>B. Apskaičiuojamas balansas kaupiamuoju*** principu, balansas įvertinus taikytiną lankstumą, taisyklių laikymasis</t>
  </si>
  <si>
    <t>Pajamos</t>
  </si>
  <si>
    <t>Balansas</t>
  </si>
  <si>
    <t>Mokėtinų sumų metinis pokytis</t>
  </si>
  <si>
    <t>Sausio mėn. GPM korekcija</t>
  </si>
  <si>
    <t>ES lėšų korekcija</t>
  </si>
  <si>
    <t>Balansas kaupiamuoju principu</t>
  </si>
  <si>
    <t>Asignavimai, skirti Europos Sąjungos ir kitai tarptautinei finansinei paramai bendrai finansuoti, įskaitant tinkamų finansuoti išlaidų daliai tenkantį pridėtinės vertės mokestį</t>
  </si>
  <si>
    <t>Nepanaudota visų praėjusių metų sukaupta pajamų dalis,  kuri einamaisiais metais panaudojama asignavimams</t>
  </si>
  <si>
    <t xml:space="preserve">Balansas įvertinus taikytiną lankstumą
</t>
  </si>
  <si>
    <t>Kiek proc. asignavimai viršija (+) arba yra mažesni (-) už pajamas?</t>
  </si>
  <si>
    <t>Ciklinė biudžeto dedamoji, tūkst. Eur</t>
  </si>
  <si>
    <t>Struktūrinis balansas, tūkst. Eur</t>
  </si>
  <si>
    <t>Struktūrinis balansas, proc. BVP</t>
  </si>
  <si>
    <t>3=1-2</t>
  </si>
  <si>
    <t>11=((2-4-7-8)/(1+5+6)-1)*100</t>
  </si>
  <si>
    <t>13=10-12</t>
  </si>
  <si>
    <t xml:space="preserve">*** Pagal kaupimo principą pajamos pripažįstamos tuomet, kai jos uždirbamos, o sąnaudos – kai jos patiriamos, nepriklausomai nuo to, kada gaunami arba išleidžiami pinigai. </t>
  </si>
  <si>
    <t>C. Ar taikomas lankstumas? Dvi sąlygos:</t>
  </si>
  <si>
    <t>1) skola neviršija nustatyto limito savivaldybei pagal 4 str. 9 dalį</t>
  </si>
  <si>
    <t>Skolos ir pajamų santykis</t>
  </si>
  <si>
    <t>Ar viršytas skolos limitas?</t>
  </si>
  <si>
    <t>Ar taikomas lankstumas?</t>
  </si>
  <si>
    <t>2) biudžeto balanso rodiklis valdomas laikantis 4 str. 2 d. arba 4 str. 4 d. taisyklės (šiuo metu neaktualu)</t>
  </si>
  <si>
    <t>X metais taisyklės buvo laikomasi</t>
  </si>
  <si>
    <t>Y metais taisyklės buvo laikomasi</t>
  </si>
  <si>
    <t>Ar buvo nesilaikyta fiskalinės drausmės taisyklės t-2 metais?****</t>
  </si>
  <si>
    <t>Ar nuokrypis kompensuotas?</t>
  </si>
  <si>
    <t>Taip</t>
  </si>
  <si>
    <t>Ne</t>
  </si>
  <si>
    <t>****  taikoma biudžetams, kurie bus sudaryti nuo 2025 m.</t>
  </si>
  <si>
    <t>4 str. 2 d.</t>
  </si>
  <si>
    <r>
      <t xml:space="preserve">Kiekvienas valdžios sektoriui priskiriamas biudžetas, išskyrus Lietuvos Respublikos valstybinio socialinio draudimo fondo biudžetą, valstybės biudžetą ir biudžetus, kurių planuojami asignavimai neviršija 0,3 procento praėjusių metų BVP to meto kainomis, turi būti planuojamas, tvirtinamas, keičiamas ir vykdomas taip, kad, sprendžiant pagal to biudžeto </t>
    </r>
    <r>
      <rPr>
        <b/>
        <sz val="10"/>
        <color theme="1"/>
        <rFont val="Arial"/>
        <family val="2"/>
      </rPr>
      <t>struktūrinį balanso rodiklį</t>
    </r>
    <r>
      <rPr>
        <sz val="10"/>
        <color theme="1"/>
        <rFont val="Arial"/>
        <family val="2"/>
      </rPr>
      <t>, apskaičiuotą kaupiamuoju principu, jis būtų perteklinis arba subalansuotas.</t>
    </r>
  </si>
  <si>
    <t>4 str. 4 d.</t>
  </si>
  <si>
    <r>
      <t xml:space="preserve">Kiekvienas valdžios sektoriui priskiriamas biudžetas, kurio planuojami asignavimai neviršija 0,3 procento praėjusių metų BVP to meto kainomis, turi būti planuojamas, tvirtinamas, keičiamas ir vykdomas taip, kad to </t>
    </r>
    <r>
      <rPr>
        <b/>
        <sz val="10"/>
        <color theme="1"/>
        <rFont val="Arial"/>
        <family val="2"/>
      </rPr>
      <t>biudžeto asignavimai neviršytų jo pajamų</t>
    </r>
    <r>
      <rPr>
        <sz val="10"/>
        <color theme="1"/>
        <rFont val="Arial"/>
        <family val="2"/>
      </rPr>
      <t xml:space="preserve"> (asignavimus ir pajamas vertinant kaupiamuoju principu), išskyrus metus, kuriais pagal Vyriausybės arba jos įgaliotos institucijos viešai paskelbtą ekonominės raidos scenarijų, dėl kurio tvirtinimo kontrolės institucija paskelbė savo išvadą, numatomas </t>
    </r>
    <r>
      <rPr>
        <b/>
        <sz val="10"/>
        <color theme="1"/>
        <rFont val="Arial"/>
        <family val="2"/>
      </rPr>
      <t>neigiamas produkcijos atotrūkis nuo potencialo</t>
    </r>
    <r>
      <rPr>
        <sz val="10"/>
        <color theme="1"/>
        <rFont val="Arial"/>
        <family val="2"/>
      </rPr>
      <t xml:space="preserve">. Pastaruoju atveju asignavimai negali viršyti pajamų </t>
    </r>
    <r>
      <rPr>
        <b/>
        <sz val="10"/>
        <color theme="1"/>
        <rFont val="Arial"/>
        <family val="2"/>
      </rPr>
      <t>daugiau kaip 1,5 procento</t>
    </r>
    <r>
      <rPr>
        <sz val="10"/>
        <color theme="1"/>
        <rFont val="Arial"/>
        <family val="2"/>
      </rPr>
      <t>.</t>
    </r>
  </si>
  <si>
    <t>4 str. 5 d.</t>
  </si>
  <si>
    <t>Nustatoma tokia savivaldybės biudžeto sudarymo lankstumo taisyklė: savivaldybė, vertindama savo biudžeto atitiktį atitinkamai šio straipsnio 2 arba 4 dalyje nustatytai biudžeto sudarymo taisyklei, gali:
1) iš asignavimų atimti asignavimus, skirtus Europos Sąjungos ir kitai tarptautinei finansinei paramai bendrai finansuoti, įskaitant tinkamų finansuoti išlaidų daliai tenkantį pridėtinės vertės mokestį, išskyrus iš valstybės biudžeto gautus asignavimus, skirtus Europos Sąjungos ir kitai tarptautinei finansinei paramai bendrai finansuoti;
2) prie einamųjų metų pajamų pridėti tokią dalį praėjusių metų gruodžio 31 dieną buvusių sukauptų savivaldybės biudžeto nepanaudotų pajamų (t.y. gautų, tačiau nepanaudotų pajamų, išskyrus nepanaudotas Europos Sąjungos ir kitos tarptautinės finansinės paramos lėšas) kuri einamaisiais metais panaudojama asignavimams.</t>
  </si>
  <si>
    <t>Pagal naują 2023 m. sausio 1 d. įsigaliojusią KĮ redakciją.</t>
  </si>
  <si>
    <t>4 str. 6 d.</t>
  </si>
  <si>
    <r>
      <t xml:space="preserve">Savivaldybės skola pagal įsipareigojamuosius skolos dokumentus, įskaitant paskolos, finansinės nuomos (lizingo) sutartis, bet neapsiribojant jomis, negali viršyti 60 procentų (Vilniaus miesto savivaldybės – 75 procentų) valstybės biudžeto ir savivaldybių biudžetų finansinių rodiklių patvirtinimo įstatyme nurodytų </t>
    </r>
    <r>
      <rPr>
        <u/>
        <sz val="10"/>
        <color theme="1"/>
        <rFont val="Arial"/>
        <family val="2"/>
        <charset val="186"/>
      </rPr>
      <t xml:space="preserve">tiems </t>
    </r>
    <r>
      <rPr>
        <sz val="10"/>
        <color theme="1"/>
        <rFont val="Arial"/>
        <family val="2"/>
      </rPr>
      <t>metams prognozuojamų savivaldybės biudžeto pajamų iš gyventojų pajamų mokesčio ir paskutinių pasibaigusių metų savivaldybės biudžeto gautų pajamų,
išskyrus iš gyventojų pajamų mokesčio gautas pajamas, valstybės biudžeto dotacijas ir Europos Sąjungos ir kitą tarptautinę finansinę paramą, sumos.</t>
    </r>
  </si>
  <si>
    <t>4 str. 9 d.</t>
  </si>
  <si>
    <t>Jeigu, remiantis paskutinių pasibaigusių metų gruodžio 31 dienos duomenimis, savivaldybės skola viršija šio straipsnio 6 dalyje nustatytą limitą, savivaldybės biudžeto sudarymo lankstumo taisyklė savivaldybės biudžetui netaikoma tol, kol savivaldybė viršija limitą.</t>
  </si>
  <si>
    <t>4 str. 10 d.</t>
  </si>
  <si>
    <t>Jeigu paskutiniais pasibaigusiais metais savivaldybės biudžeto balanso rodiklis faktiškai nukrypsta nuo savivaldybės biudžeto balanso rodiklio, atitinkančio atitinkamai šio straipsnio 2 arba 4 dalyje nustatytą biudžeto sudarymo taisyklę (pritaikius savivaldybės biudžeto sudarymo lankstumo taisyklę), savivaldybė ne daugiau kaip per dvejus metus turi visiškai kompensuoti šį nukrypimą. Jeigu šis nukrypimas nekompensuojamas per dvejus metus, kitais ir vėlesniais metais savivaldybei netaikoma savivaldybės biudžeto sudarymo lankstumo taisyklė tol, kol nukrypimas bus kompensuotas. Savivaldybės biudžeto sudarymo lankstumo taisyklė pradedama taikyti po metų, kuriais savivaldybė kompensuoja biudžeto balanso rodiklio nukrypimą.</t>
  </si>
  <si>
    <t>Biudžeto sandaros įstatymas</t>
  </si>
  <si>
    <t>26 str. 4 d. 3 p.</t>
  </si>
  <si>
    <t>Savivaldybių biudžetus tvirtina savivaldybių tarybos. Biudžetas tvirtinamas savivaldybės tarybos sprendimu. Sprendime nurodoma:
 3) tais biudžetiniais metais planuojama metinė įsiskolinimų (mokėtinų sumų, išskyrus sumas paskoloms grąžinti) pokyčio suma.</t>
  </si>
  <si>
    <t>Pagal naują 2023 m. sausio 1 d. įsigaliojusią BSĮ redakciją.</t>
  </si>
  <si>
    <t>D.U.K</t>
  </si>
  <si>
    <t>Šaltinis:</t>
  </si>
  <si>
    <t>https://finmin.lrv.lt/lt/veiklos-sritys/savivaldybiu-duk</t>
  </si>
  <si>
    <t>7=3-4+5+6</t>
  </si>
  <si>
    <t>Atnaujinta: 2026-05-20</t>
  </si>
  <si>
    <t>**** Mokėtinų sumų teigiamas metinis pokytis (padidėjimas per metus) mažina balansą, apskaičiuotą kaupiamuoju principu, o neigiamas (sumažėjimas per metus) jį didina.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</si>
</sst>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
    <numFmt numFmtId="165" formatCode="0.000"/>
    <numFmt numFmtId="166" formatCode="#,##0.0;\–#,##0.0"/>
    <numFmt numFmtId="167" formatCode="#,##0.00;\–#,##0.00"/>
    <numFmt numFmtId="168" formatCode="#,##0.000000000;\–#,##0.000000000"/>
    <numFmt numFmtId="169" formatCode="0.00000000000"/>
    <numFmt numFmtId="170" formatCode="0.00000000000000"/>
    <numFmt numFmtId="171" formatCode="0.00000000000000000"/>
    <numFmt numFmtId="172" formatCode="0.000000"/>
  </numFmts>
  <fonts count="59"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scheme val="minor"/>
    </font>
    <font>
      <u/>
      <sz val="11"/>
      <color theme="10"/>
      <name val="Calibri"/>
      <family val="2"/>
      <scheme val="minor"/>
    </font>
    <font>
      <sz val="11"/>
      <color theme="1"/>
      <name val="Calibri Light"/>
      <family val="2"/>
      <charset val="186"/>
      <scheme val="major"/>
    </font>
    <font>
      <sz val="11"/>
      <color rgb="FF00244D"/>
      <name val="Calibri Light"/>
      <family val="2"/>
      <charset val="186"/>
      <scheme val="major"/>
    </font>
    <font>
      <sz val="10"/>
      <name val="Arial"/>
      <family val="2"/>
      <charset val="186"/>
    </font>
    <font>
      <sz val="11"/>
      <color rgb="FF00244D"/>
      <name val="Arial"/>
      <family val="2"/>
      <charset val="186"/>
    </font>
    <font>
      <u/>
      <sz val="11"/>
      <color theme="10"/>
      <name val="Calibri"/>
      <family val="2"/>
      <charset val="186"/>
    </font>
    <font>
      <u/>
      <sz val="11"/>
      <color theme="10"/>
      <name val="Calibri"/>
      <family val="2"/>
      <charset val="186"/>
      <scheme val="minor"/>
    </font>
    <font>
      <sz val="11"/>
      <color theme="1"/>
      <name val="Arial"/>
      <family val="2"/>
      <charset val="186"/>
    </font>
    <font>
      <b/>
      <sz val="11"/>
      <color theme="1"/>
      <name val="Arial"/>
      <family val="2"/>
      <charset val="186"/>
    </font>
    <font>
      <b/>
      <sz val="11"/>
      <name val="Arial"/>
      <family val="2"/>
      <charset val="186"/>
    </font>
    <font>
      <sz val="11"/>
      <color theme="0"/>
      <name val="Arial"/>
      <family val="2"/>
      <charset val="186"/>
    </font>
    <font>
      <i/>
      <sz val="11"/>
      <color theme="1"/>
      <name val="Arial"/>
      <family val="2"/>
      <charset val="186"/>
    </font>
    <font>
      <sz val="8"/>
      <color rgb="FFFF0000"/>
      <name val="Arial"/>
      <family val="2"/>
      <charset val="186"/>
    </font>
    <font>
      <sz val="10"/>
      <color theme="1"/>
      <name val="Arial"/>
      <family val="2"/>
      <charset val="186"/>
    </font>
    <font>
      <sz val="11"/>
      <color rgb="FFFF0000"/>
      <name val="Calibri"/>
      <family val="2"/>
      <scheme val="minor"/>
    </font>
    <font>
      <sz val="10"/>
      <color rgb="FFFF0000"/>
      <name val="Arial"/>
      <family val="2"/>
      <charset val="186"/>
    </font>
    <font>
      <u/>
      <sz val="10"/>
      <color theme="10"/>
      <name val="Arial"/>
      <family val="2"/>
      <charset val="186"/>
    </font>
    <font>
      <sz val="10"/>
      <color rgb="FFFF0000"/>
      <name val="Calibri"/>
      <family val="2"/>
      <scheme val="minor"/>
    </font>
    <font>
      <b/>
      <sz val="11"/>
      <color theme="1"/>
      <name val="Calibri"/>
      <family val="2"/>
      <charset val="186"/>
      <scheme val="minor"/>
    </font>
    <font>
      <u/>
      <sz val="11"/>
      <color theme="1"/>
      <name val="Calibri"/>
      <family val="2"/>
      <scheme val="minor"/>
    </font>
    <font>
      <b/>
      <sz val="11"/>
      <color theme="2"/>
      <name val="Arial"/>
      <family val="2"/>
      <charset val="186"/>
    </font>
    <font>
      <b/>
      <i/>
      <sz val="11"/>
      <color theme="2"/>
      <name val="Arial"/>
      <family val="2"/>
      <charset val="186"/>
    </font>
    <font>
      <b/>
      <sz val="10"/>
      <color theme="2"/>
      <name val="Calibri"/>
      <family val="2"/>
      <charset val="186"/>
      <scheme val="minor"/>
    </font>
    <font>
      <b/>
      <sz val="11"/>
      <color theme="2"/>
      <name val="Calibri"/>
      <family val="2"/>
      <charset val="186"/>
      <scheme val="minor"/>
    </font>
    <font>
      <sz val="11"/>
      <color theme="2"/>
      <name val="Arial"/>
      <family val="2"/>
      <charset val="186"/>
    </font>
    <font>
      <sz val="11"/>
      <color theme="2"/>
      <name val="Calibri"/>
      <family val="2"/>
      <scheme val="minor"/>
    </font>
    <font>
      <i/>
      <sz val="11"/>
      <color theme="2"/>
      <name val="Arial"/>
      <family val="2"/>
      <charset val="186"/>
    </font>
    <font>
      <b/>
      <sz val="10"/>
      <name val="Arial"/>
      <family val="2"/>
      <charset val="186"/>
    </font>
    <font>
      <sz val="12"/>
      <color rgb="FF000000"/>
      <name val="Times New Roman"/>
      <family val="1"/>
      <charset val="186"/>
    </font>
    <font>
      <i/>
      <sz val="10"/>
      <name val="Arial"/>
      <family val="2"/>
      <charset val="186"/>
    </font>
    <font>
      <sz val="11"/>
      <color theme="1"/>
      <name val="Calibri"/>
      <family val="2"/>
      <charset val="186"/>
    </font>
    <font>
      <sz val="11"/>
      <color rgb="FF00244D"/>
      <name val="Arial"/>
      <family val="2"/>
    </font>
    <font>
      <sz val="11"/>
      <color theme="1"/>
      <name val="Arial"/>
      <family val="2"/>
    </font>
    <font>
      <sz val="11"/>
      <color theme="4"/>
      <name val="Arial"/>
      <family val="2"/>
    </font>
    <font>
      <b/>
      <sz val="11"/>
      <color theme="4"/>
      <name val="Arial"/>
      <family val="2"/>
    </font>
    <font>
      <u/>
      <sz val="11"/>
      <color theme="4"/>
      <name val="Arial"/>
      <family val="2"/>
    </font>
    <font>
      <u/>
      <sz val="11"/>
      <color theme="10"/>
      <name val="Arial"/>
      <family val="2"/>
    </font>
    <font>
      <b/>
      <sz val="10"/>
      <color theme="1"/>
      <name val="Arial"/>
      <family val="2"/>
    </font>
    <font>
      <b/>
      <sz val="12"/>
      <name val="Arial"/>
      <family val="2"/>
      <charset val="186"/>
    </font>
    <font>
      <b/>
      <sz val="10"/>
      <name val="Arial"/>
      <family val="2"/>
    </font>
    <font>
      <sz val="10"/>
      <color theme="1"/>
      <name val="Arial"/>
      <family val="2"/>
    </font>
    <font>
      <sz val="10"/>
      <name val="Arial"/>
      <family val="2"/>
    </font>
    <font>
      <b/>
      <sz val="11"/>
      <name val="Arial"/>
      <family val="2"/>
    </font>
    <font>
      <sz val="11"/>
      <name val="Calibri"/>
      <family val="2"/>
      <scheme val="minor"/>
    </font>
    <font>
      <sz val="11"/>
      <name val="Arial"/>
      <family val="2"/>
    </font>
    <font>
      <u/>
      <sz val="10"/>
      <color theme="1"/>
      <name val="Arial"/>
      <family val="2"/>
    </font>
    <font>
      <sz val="11"/>
      <color rgb="FF000000"/>
      <name val="Times New Roman"/>
      <family val="1"/>
      <charset val="186"/>
    </font>
    <font>
      <i/>
      <sz val="10"/>
      <color rgb="FF000000"/>
      <name val="Times New Roman"/>
      <family val="1"/>
      <charset val="186"/>
    </font>
    <font>
      <b/>
      <sz val="14"/>
      <name val="Arial"/>
      <family val="2"/>
    </font>
    <font>
      <sz val="9"/>
      <color theme="1"/>
      <name val="Arial"/>
      <family val="2"/>
      <charset val="186"/>
    </font>
    <font>
      <sz val="9"/>
      <color theme="1"/>
      <name val="Arial"/>
      <family val="2"/>
    </font>
    <font>
      <b/>
      <u/>
      <sz val="12"/>
      <color theme="10"/>
      <name val="Arial"/>
      <family val="2"/>
      <charset val="186"/>
    </font>
    <font>
      <i/>
      <sz val="11"/>
      <name val="Arial"/>
      <family val="2"/>
      <charset val="186"/>
    </font>
    <font>
      <u/>
      <sz val="10"/>
      <color theme="1"/>
      <name val="Arial"/>
      <family val="2"/>
      <charset val="186"/>
    </font>
    <font>
      <b/>
      <sz val="11"/>
      <name val="Calibri"/>
      <family val="2"/>
      <charset val="186"/>
      <scheme val="minor"/>
    </font>
  </fonts>
  <fills count="8">
    <fill>
      <patternFill patternType="none"/>
    </fill>
    <fill>
      <patternFill patternType="gray125"/>
    </fill>
    <fill>
      <patternFill patternType="solid">
        <fgColor theme="7" tint="0.79998168889431442"/>
        <bgColor indexed="64"/>
      </patternFill>
    </fill>
    <fill>
      <patternFill patternType="solid">
        <fgColor theme="7" tint="0.39997558519241921"/>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2" tint="0.79998168889431442"/>
        <bgColor indexed="64"/>
      </patternFill>
    </fill>
    <fill>
      <patternFill patternType="solid">
        <fgColor theme="0"/>
        <bgColor indexed="64"/>
      </patternFill>
    </fill>
  </fills>
  <borders count="59">
    <border>
      <left/>
      <right/>
      <top/>
      <bottom/>
      <diagonal/>
    </border>
    <border>
      <left style="medium">
        <color rgb="FF00244D"/>
      </left>
      <right/>
      <top/>
      <bottom/>
      <diagonal/>
    </border>
    <border>
      <left/>
      <right style="medium">
        <color rgb="FF00244D"/>
      </right>
      <top/>
      <bottom/>
      <diagonal/>
    </border>
    <border>
      <left style="medium">
        <color rgb="FF00244D"/>
      </left>
      <right/>
      <top/>
      <bottom style="medium">
        <color rgb="FF00244D"/>
      </bottom>
      <diagonal/>
    </border>
    <border>
      <left/>
      <right/>
      <top/>
      <bottom style="medium">
        <color rgb="FF00244D"/>
      </bottom>
      <diagonal/>
    </border>
    <border>
      <left/>
      <right style="medium">
        <color rgb="FF00244D"/>
      </right>
      <top/>
      <bottom style="medium">
        <color rgb="FF00244D"/>
      </bottom>
      <diagonal/>
    </border>
    <border>
      <left style="medium">
        <color theme="7" tint="-0.499984740745262"/>
      </left>
      <right/>
      <top style="medium">
        <color theme="7" tint="-0.499984740745262"/>
      </top>
      <bottom style="medium">
        <color theme="7" tint="-0.499984740745262"/>
      </bottom>
      <diagonal/>
    </border>
    <border>
      <left/>
      <right/>
      <top style="medium">
        <color theme="7" tint="-0.499984740745262"/>
      </top>
      <bottom style="medium">
        <color theme="7" tint="-0.499984740745262"/>
      </bottom>
      <diagonal/>
    </border>
    <border>
      <left/>
      <right style="medium">
        <color theme="7" tint="-0.499984740745262"/>
      </right>
      <top style="medium">
        <color theme="7" tint="-0.499984740745262"/>
      </top>
      <bottom style="medium">
        <color theme="7" tint="-0.499984740745262"/>
      </bottom>
      <diagonal/>
    </border>
    <border>
      <left style="medium">
        <color theme="7"/>
      </left>
      <right style="medium">
        <color theme="7"/>
      </right>
      <top style="medium">
        <color theme="7"/>
      </top>
      <bottom style="dashed">
        <color theme="7"/>
      </bottom>
      <diagonal/>
    </border>
    <border>
      <left style="medium">
        <color theme="7"/>
      </left>
      <right style="medium">
        <color theme="7"/>
      </right>
      <top style="dashed">
        <color theme="7"/>
      </top>
      <bottom style="medium">
        <color theme="7"/>
      </bottom>
      <diagonal/>
    </border>
    <border>
      <left style="medium">
        <color theme="7"/>
      </left>
      <right/>
      <top/>
      <bottom/>
      <diagonal/>
    </border>
    <border>
      <left/>
      <right/>
      <top/>
      <bottom style="medium">
        <color theme="7"/>
      </bottom>
      <diagonal/>
    </border>
    <border>
      <left style="medium">
        <color theme="7"/>
      </left>
      <right/>
      <top style="medium">
        <color theme="7"/>
      </top>
      <bottom/>
      <diagonal/>
    </border>
    <border>
      <left/>
      <right/>
      <top style="medium">
        <color theme="7"/>
      </top>
      <bottom/>
      <diagonal/>
    </border>
    <border>
      <left/>
      <right style="medium">
        <color theme="7"/>
      </right>
      <top style="medium">
        <color theme="7"/>
      </top>
      <bottom/>
      <diagonal/>
    </border>
    <border>
      <left style="medium">
        <color theme="7"/>
      </left>
      <right style="dashed">
        <color theme="7"/>
      </right>
      <top style="medium">
        <color theme="7"/>
      </top>
      <bottom style="dashed">
        <color theme="7"/>
      </bottom>
      <diagonal/>
    </border>
    <border>
      <left style="dashed">
        <color theme="7"/>
      </left>
      <right style="dashed">
        <color theme="7"/>
      </right>
      <top style="medium">
        <color theme="7"/>
      </top>
      <bottom style="dashed">
        <color theme="7"/>
      </bottom>
      <diagonal/>
    </border>
    <border>
      <left style="dashed">
        <color theme="7"/>
      </left>
      <right style="medium">
        <color theme="7"/>
      </right>
      <top style="medium">
        <color theme="7"/>
      </top>
      <bottom style="dashed">
        <color theme="7"/>
      </bottom>
      <diagonal/>
    </border>
    <border>
      <left style="medium">
        <color theme="7"/>
      </left>
      <right style="dashed">
        <color theme="7"/>
      </right>
      <top style="dashed">
        <color theme="7"/>
      </top>
      <bottom style="dashed">
        <color theme="7"/>
      </bottom>
      <diagonal/>
    </border>
    <border>
      <left style="dashed">
        <color theme="7"/>
      </left>
      <right style="dashed">
        <color theme="7"/>
      </right>
      <top style="dashed">
        <color theme="7"/>
      </top>
      <bottom style="dashed">
        <color theme="7"/>
      </bottom>
      <diagonal/>
    </border>
    <border>
      <left style="dashed">
        <color theme="7"/>
      </left>
      <right style="medium">
        <color theme="7"/>
      </right>
      <top style="dashed">
        <color theme="7"/>
      </top>
      <bottom style="dashed">
        <color theme="7"/>
      </bottom>
      <diagonal/>
    </border>
    <border>
      <left style="medium">
        <color theme="7"/>
      </left>
      <right style="dashed">
        <color theme="7"/>
      </right>
      <top style="dashed">
        <color theme="7"/>
      </top>
      <bottom style="medium">
        <color theme="7"/>
      </bottom>
      <diagonal/>
    </border>
    <border>
      <left style="dashed">
        <color theme="7"/>
      </left>
      <right style="dashed">
        <color theme="7"/>
      </right>
      <top style="dashed">
        <color theme="7"/>
      </top>
      <bottom style="medium">
        <color theme="7"/>
      </bottom>
      <diagonal/>
    </border>
    <border>
      <left style="dashed">
        <color theme="7"/>
      </left>
      <right style="medium">
        <color theme="7"/>
      </right>
      <top style="dashed">
        <color theme="7"/>
      </top>
      <bottom style="medium">
        <color theme="7"/>
      </bottom>
      <diagonal/>
    </border>
    <border>
      <left style="medium">
        <color theme="7"/>
      </left>
      <right/>
      <top style="medium">
        <color theme="7"/>
      </top>
      <bottom style="medium">
        <color theme="7"/>
      </bottom>
      <diagonal/>
    </border>
    <border>
      <left/>
      <right/>
      <top style="medium">
        <color theme="7"/>
      </top>
      <bottom style="medium">
        <color theme="7"/>
      </bottom>
      <diagonal/>
    </border>
    <border>
      <left/>
      <right style="dashed">
        <color theme="7"/>
      </right>
      <top style="dashed">
        <color theme="7"/>
      </top>
      <bottom style="dashed">
        <color theme="7"/>
      </bottom>
      <diagonal/>
    </border>
    <border>
      <left style="medium">
        <color theme="7"/>
      </left>
      <right/>
      <top style="dashed">
        <color theme="7"/>
      </top>
      <bottom style="dashed">
        <color theme="7"/>
      </bottom>
      <diagonal/>
    </border>
    <border>
      <left style="medium">
        <color theme="7"/>
      </left>
      <right style="dashed">
        <color theme="7"/>
      </right>
      <top style="dashed">
        <color theme="7"/>
      </top>
      <bottom/>
      <diagonal/>
    </border>
    <border>
      <left style="dashed">
        <color theme="7"/>
      </left>
      <right style="medium">
        <color theme="7"/>
      </right>
      <top style="dashed">
        <color theme="7"/>
      </top>
      <bottom/>
      <diagonal/>
    </border>
    <border>
      <left style="medium">
        <color theme="7"/>
      </left>
      <right style="dashed">
        <color theme="7"/>
      </right>
      <top/>
      <bottom style="dashed">
        <color theme="7"/>
      </bottom>
      <diagonal/>
    </border>
    <border>
      <left style="dashed">
        <color theme="7"/>
      </left>
      <right style="medium">
        <color theme="7"/>
      </right>
      <top/>
      <bottom style="dashed">
        <color theme="7"/>
      </bottom>
      <diagonal/>
    </border>
    <border>
      <left style="medium">
        <color theme="7"/>
      </left>
      <right style="dashed">
        <color theme="7"/>
      </right>
      <top style="medium">
        <color theme="7"/>
      </top>
      <bottom/>
      <diagonal/>
    </border>
    <border>
      <left style="dashed">
        <color theme="7"/>
      </left>
      <right style="dashed">
        <color theme="7"/>
      </right>
      <top style="medium">
        <color theme="7"/>
      </top>
      <bottom/>
      <diagonal/>
    </border>
    <border>
      <left style="dashed">
        <color theme="7"/>
      </left>
      <right style="medium">
        <color theme="7"/>
      </right>
      <top style="medium">
        <color theme="7"/>
      </top>
      <bottom/>
      <diagonal/>
    </border>
    <border>
      <left style="medium">
        <color theme="7"/>
      </left>
      <right style="dashed">
        <color theme="7"/>
      </right>
      <top style="medium">
        <color theme="7"/>
      </top>
      <bottom style="medium">
        <color theme="7"/>
      </bottom>
      <diagonal/>
    </border>
    <border>
      <left style="dashed">
        <color theme="7"/>
      </left>
      <right style="dashed">
        <color theme="7"/>
      </right>
      <top style="medium">
        <color theme="7"/>
      </top>
      <bottom style="medium">
        <color theme="7"/>
      </bottom>
      <diagonal/>
    </border>
    <border>
      <left style="dashed">
        <color theme="7"/>
      </left>
      <right style="medium">
        <color theme="7"/>
      </right>
      <top style="medium">
        <color theme="7"/>
      </top>
      <bottom style="medium">
        <color theme="7"/>
      </bottom>
      <diagonal/>
    </border>
    <border>
      <left style="medium">
        <color theme="7"/>
      </left>
      <right style="medium">
        <color theme="7"/>
      </right>
      <top style="medium">
        <color theme="7"/>
      </top>
      <bottom/>
      <diagonal/>
    </border>
    <border>
      <left style="medium">
        <color theme="7"/>
      </left>
      <right style="medium">
        <color theme="7"/>
      </right>
      <top/>
      <bottom style="medium">
        <color theme="7"/>
      </bottom>
      <diagonal/>
    </border>
    <border>
      <left/>
      <right style="medium">
        <color theme="7"/>
      </right>
      <top style="medium">
        <color theme="7"/>
      </top>
      <bottom style="dashed">
        <color theme="7"/>
      </bottom>
      <diagonal/>
    </border>
    <border>
      <left style="dashed">
        <color theme="7"/>
      </left>
      <right/>
      <top style="medium">
        <color theme="7"/>
      </top>
      <bottom style="dashed">
        <color theme="7"/>
      </bottom>
      <diagonal/>
    </border>
    <border>
      <left/>
      <right/>
      <top style="medium">
        <color theme="7"/>
      </top>
      <bottom style="dashed">
        <color theme="7"/>
      </bottom>
      <diagonal/>
    </border>
    <border>
      <left style="medium">
        <color theme="7"/>
      </left>
      <right/>
      <top style="dashed">
        <color theme="7"/>
      </top>
      <bottom style="medium">
        <color theme="7"/>
      </bottom>
      <diagonal/>
    </border>
    <border>
      <left/>
      <right style="dashed">
        <color theme="7"/>
      </right>
      <top style="dashed">
        <color theme="7"/>
      </top>
      <bottom style="medium">
        <color theme="7"/>
      </bottom>
      <diagonal/>
    </border>
    <border>
      <left style="dashed">
        <color theme="7"/>
      </left>
      <right style="dashed">
        <color theme="7"/>
      </right>
      <top style="dashed">
        <color theme="7"/>
      </top>
      <bottom/>
      <diagonal/>
    </border>
    <border>
      <left style="dashed">
        <color theme="7"/>
      </left>
      <right style="dashed">
        <color theme="7"/>
      </right>
      <top/>
      <bottom style="dashed">
        <color theme="7"/>
      </bottom>
      <diagonal/>
    </border>
    <border>
      <left style="medium">
        <color theme="7"/>
      </left>
      <right style="medium">
        <color theme="7"/>
      </right>
      <top style="medium">
        <color theme="7"/>
      </top>
      <bottom style="medium">
        <color theme="7"/>
      </bottom>
      <diagonal/>
    </border>
    <border>
      <left/>
      <right style="dashed">
        <color theme="7"/>
      </right>
      <top style="thin">
        <color theme="7"/>
      </top>
      <bottom style="dashed">
        <color theme="7"/>
      </bottom>
      <diagonal/>
    </border>
    <border>
      <left style="medium">
        <color theme="7"/>
      </left>
      <right style="thin">
        <color theme="7"/>
      </right>
      <top style="thin">
        <color theme="7"/>
      </top>
      <bottom style="dashed">
        <color theme="7"/>
      </bottom>
      <diagonal/>
    </border>
    <border>
      <left style="medium">
        <color theme="7"/>
      </left>
      <right style="thin">
        <color theme="7"/>
      </right>
      <top style="dashed">
        <color theme="7"/>
      </top>
      <bottom style="dashed">
        <color theme="7"/>
      </bottom>
      <diagonal/>
    </border>
    <border>
      <left style="medium">
        <color theme="7"/>
      </left>
      <right style="thin">
        <color theme="7"/>
      </right>
      <top style="dashed">
        <color theme="7"/>
      </top>
      <bottom style="medium">
        <color theme="7"/>
      </bottom>
      <diagonal/>
    </border>
    <border>
      <left style="medium">
        <color theme="7"/>
      </left>
      <right/>
      <top style="medium">
        <color theme="7"/>
      </top>
      <bottom style="dashed">
        <color theme="7"/>
      </bottom>
      <diagonal/>
    </border>
    <border>
      <left style="dashed">
        <color theme="7"/>
      </left>
      <right/>
      <top style="dashed">
        <color theme="7"/>
      </top>
      <bottom style="dashed">
        <color theme="7"/>
      </bottom>
      <diagonal/>
    </border>
    <border>
      <left style="dashed">
        <color theme="7"/>
      </left>
      <right/>
      <top style="dashed">
        <color theme="7"/>
      </top>
      <bottom style="medium">
        <color theme="7"/>
      </bottom>
      <diagonal/>
    </border>
    <border>
      <left style="medium">
        <color theme="7"/>
      </left>
      <right style="medium">
        <color theme="7"/>
      </right>
      <top style="dashed">
        <color theme="7"/>
      </top>
      <bottom style="dashed">
        <color theme="7"/>
      </bottom>
      <diagonal/>
    </border>
    <border>
      <left/>
      <right style="medium">
        <color theme="7"/>
      </right>
      <top style="dashed">
        <color theme="7"/>
      </top>
      <bottom style="medium">
        <color theme="7"/>
      </bottom>
      <diagonal/>
    </border>
    <border>
      <left/>
      <right style="dashed">
        <color theme="7"/>
      </right>
      <top style="medium">
        <color theme="7"/>
      </top>
      <bottom style="medium">
        <color theme="7"/>
      </bottom>
      <diagonal/>
    </border>
  </borders>
  <cellStyleXfs count="9">
    <xf numFmtId="0" fontId="0" fillId="0" borderId="0"/>
    <xf numFmtId="0" fontId="4" fillId="0" borderId="0" applyNumberFormat="0" applyFill="0" applyBorder="0" applyAlignment="0" applyProtection="0"/>
    <xf numFmtId="0" fontId="7" fillId="0" borderId="0"/>
    <xf numFmtId="0" fontId="9" fillId="0" borderId="0" applyNumberFormat="0" applyFill="0" applyBorder="0" applyAlignment="0" applyProtection="0">
      <alignment vertical="top"/>
      <protection locked="0"/>
    </xf>
    <xf numFmtId="0" fontId="2" fillId="0" borderId="0"/>
    <xf numFmtId="0" fontId="9" fillId="0" borderId="0" applyNumberFormat="0" applyFill="0" applyBorder="0" applyAlignment="0" applyProtection="0">
      <alignment vertical="top"/>
      <protection locked="0"/>
    </xf>
    <xf numFmtId="0" fontId="10" fillId="0" borderId="0" applyNumberFormat="0" applyFill="0" applyBorder="0" applyAlignment="0" applyProtection="0"/>
    <xf numFmtId="0" fontId="3" fillId="0" borderId="0"/>
    <xf numFmtId="0" fontId="1" fillId="0" borderId="0"/>
  </cellStyleXfs>
  <cellXfs count="275">
    <xf numFmtId="0" fontId="0" fillId="0" borderId="0" xfId="0"/>
    <xf numFmtId="0" fontId="5" fillId="0" borderId="2" xfId="0" applyFont="1" applyBorder="1"/>
    <xf numFmtId="0" fontId="8" fillId="0" borderId="0" xfId="0" applyFont="1"/>
    <xf numFmtId="0" fontId="5" fillId="0" borderId="0" xfId="0" applyFont="1"/>
    <xf numFmtId="0" fontId="6" fillId="0" borderId="0" xfId="0" applyFont="1"/>
    <xf numFmtId="0" fontId="11" fillId="0" borderId="0" xfId="4" applyFont="1" applyProtection="1">
      <protection locked="0"/>
    </xf>
    <xf numFmtId="0" fontId="11" fillId="0" borderId="0" xfId="0" applyFont="1" applyProtection="1">
      <protection locked="0"/>
    </xf>
    <xf numFmtId="0" fontId="12" fillId="0" borderId="0" xfId="4" applyFont="1" applyProtection="1">
      <protection locked="0"/>
    </xf>
    <xf numFmtId="0" fontId="14" fillId="0" borderId="0" xfId="4" applyFont="1" applyProtection="1">
      <protection locked="0"/>
    </xf>
    <xf numFmtId="0" fontId="11" fillId="0" borderId="0" xfId="4" applyFont="1" applyAlignment="1" applyProtection="1">
      <alignment horizontal="right"/>
      <protection locked="0"/>
    </xf>
    <xf numFmtId="0" fontId="15" fillId="0" borderId="0" xfId="4" applyFont="1"/>
    <xf numFmtId="0" fontId="11" fillId="0" borderId="0" xfId="4" applyFont="1" applyAlignment="1">
      <alignment vertical="center" wrapText="1"/>
    </xf>
    <xf numFmtId="0" fontId="17" fillId="0" borderId="0" xfId="4" applyFont="1" applyProtection="1">
      <protection locked="0"/>
    </xf>
    <xf numFmtId="0" fontId="18" fillId="0" borderId="0" xfId="0" applyFont="1"/>
    <xf numFmtId="0" fontId="19" fillId="0" borderId="0" xfId="4" applyFont="1" applyAlignment="1" applyProtection="1">
      <alignment wrapText="1"/>
      <protection locked="0"/>
    </xf>
    <xf numFmtId="0" fontId="21" fillId="0" borderId="0" xfId="0" applyFont="1"/>
    <xf numFmtId="0" fontId="13" fillId="0" borderId="0" xfId="4" applyFont="1" applyAlignment="1" applyProtection="1">
      <alignment horizontal="center" vertical="top"/>
      <protection locked="0"/>
    </xf>
    <xf numFmtId="0" fontId="22" fillId="0" borderId="0" xfId="0" applyFont="1"/>
    <xf numFmtId="0" fontId="23" fillId="0" borderId="0" xfId="0" applyFont="1"/>
    <xf numFmtId="0" fontId="24" fillId="0" borderId="0" xfId="4" applyFont="1"/>
    <xf numFmtId="0" fontId="24" fillId="0" borderId="0" xfId="0" applyFont="1" applyProtection="1">
      <protection locked="0"/>
    </xf>
    <xf numFmtId="0" fontId="25" fillId="0" borderId="0" xfId="4" applyFont="1"/>
    <xf numFmtId="0" fontId="26" fillId="0" borderId="0" xfId="0" applyFont="1"/>
    <xf numFmtId="0" fontId="27" fillId="0" borderId="0" xfId="0" applyFont="1"/>
    <xf numFmtId="0" fontId="24" fillId="0" borderId="0" xfId="4" applyFont="1" applyProtection="1">
      <protection locked="0"/>
    </xf>
    <xf numFmtId="165" fontId="24" fillId="0" borderId="0" xfId="4" applyNumberFormat="1" applyFont="1" applyProtection="1">
      <protection locked="0"/>
    </xf>
    <xf numFmtId="0" fontId="28" fillId="0" borderId="0" xfId="4" applyFont="1" applyProtection="1">
      <protection locked="0"/>
    </xf>
    <xf numFmtId="0" fontId="28" fillId="0" borderId="0" xfId="0" applyFont="1" applyProtection="1">
      <protection locked="0"/>
    </xf>
    <xf numFmtId="0" fontId="29" fillId="0" borderId="0" xfId="0" applyFont="1"/>
    <xf numFmtId="0" fontId="30" fillId="0" borderId="0" xfId="4" applyFont="1" applyAlignment="1">
      <alignment horizontal="left"/>
    </xf>
    <xf numFmtId="0" fontId="17" fillId="0" borderId="0" xfId="0" applyFont="1"/>
    <xf numFmtId="0" fontId="16" fillId="0" borderId="0" xfId="4" applyFont="1" applyAlignment="1">
      <alignment vertical="top"/>
    </xf>
    <xf numFmtId="0" fontId="21" fillId="0" borderId="0" xfId="0" applyFont="1" applyAlignment="1">
      <alignment wrapText="1"/>
    </xf>
    <xf numFmtId="0" fontId="12" fillId="0" borderId="0" xfId="4" applyFont="1" applyAlignment="1" applyProtection="1">
      <alignment wrapText="1"/>
      <protection locked="0"/>
    </xf>
    <xf numFmtId="164" fontId="12" fillId="0" borderId="0" xfId="4" applyNumberFormat="1" applyFont="1" applyProtection="1">
      <protection locked="0"/>
    </xf>
    <xf numFmtId="0" fontId="6" fillId="0" borderId="1" xfId="0" applyFont="1" applyBorder="1"/>
    <xf numFmtId="0" fontId="35" fillId="0" borderId="1" xfId="0" applyFont="1" applyBorder="1"/>
    <xf numFmtId="0" fontId="35" fillId="0" borderId="0" xfId="0" applyFont="1"/>
    <xf numFmtId="0" fontId="36" fillId="0" borderId="2" xfId="0" applyFont="1" applyBorder="1"/>
    <xf numFmtId="0" fontId="37" fillId="0" borderId="1" xfId="0" applyFont="1" applyBorder="1"/>
    <xf numFmtId="0" fontId="37" fillId="0" borderId="0" xfId="0" applyFont="1"/>
    <xf numFmtId="0" fontId="37" fillId="0" borderId="2" xfId="0" applyFont="1" applyBorder="1"/>
    <xf numFmtId="0" fontId="39" fillId="0" borderId="0" xfId="1" applyFont="1" applyBorder="1" applyAlignment="1" applyProtection="1">
      <alignment horizontal="left" indent="4"/>
    </xf>
    <xf numFmtId="0" fontId="39" fillId="0" borderId="0" xfId="3" applyFont="1" applyBorder="1" applyAlignment="1" applyProtection="1">
      <alignment horizontal="left" indent="4"/>
    </xf>
    <xf numFmtId="0" fontId="39" fillId="0" borderId="0" xfId="3" applyFont="1" applyBorder="1" applyAlignment="1" applyProtection="1"/>
    <xf numFmtId="0" fontId="35" fillId="0" borderId="3" xfId="0" applyFont="1" applyBorder="1"/>
    <xf numFmtId="0" fontId="35" fillId="0" borderId="4" xfId="0" applyFont="1" applyBorder="1"/>
    <xf numFmtId="0" fontId="36" fillId="0" borderId="5" xfId="0" applyFont="1" applyBorder="1"/>
    <xf numFmtId="0" fontId="39" fillId="0" borderId="0" xfId="1" applyFont="1" applyFill="1" applyBorder="1" applyAlignment="1" applyProtection="1"/>
    <xf numFmtId="0" fontId="36" fillId="0" borderId="0" xfId="0" applyFont="1"/>
    <xf numFmtId="0" fontId="40" fillId="0" borderId="10" xfId="1" applyFont="1" applyBorder="1"/>
    <xf numFmtId="0" fontId="39" fillId="0" borderId="0" xfId="1" applyFont="1" applyBorder="1" applyAlignment="1" applyProtection="1">
      <alignment horizontal="left" indent="2"/>
    </xf>
    <xf numFmtId="0" fontId="7" fillId="0" borderId="20" xfId="4" applyFont="1" applyBorder="1" applyAlignment="1" applyProtection="1">
      <alignment horizontal="center" vertical="center" wrapText="1"/>
      <protection locked="0"/>
    </xf>
    <xf numFmtId="0" fontId="17" fillId="0" borderId="20" xfId="4" applyFont="1" applyBorder="1" applyAlignment="1" applyProtection="1">
      <alignment horizontal="center" vertical="center" wrapText="1"/>
      <protection locked="0"/>
    </xf>
    <xf numFmtId="0" fontId="13" fillId="0" borderId="0" xfId="4" applyFont="1" applyProtection="1">
      <protection locked="0"/>
    </xf>
    <xf numFmtId="0" fontId="42" fillId="0" borderId="0" xfId="0" applyFont="1"/>
    <xf numFmtId="0" fontId="42" fillId="0" borderId="0" xfId="4" applyFont="1" applyProtection="1">
      <protection locked="0"/>
    </xf>
    <xf numFmtId="0" fontId="7" fillId="0" borderId="0" xfId="4" applyFont="1" applyAlignment="1" applyProtection="1">
      <alignment horizontal="left" vertical="center" wrapText="1"/>
      <protection locked="0"/>
    </xf>
    <xf numFmtId="0" fontId="31" fillId="0" borderId="20" xfId="4" applyFont="1" applyBorder="1" applyAlignment="1" applyProtection="1">
      <alignment horizontal="center" vertical="center" wrapText="1"/>
      <protection locked="0"/>
    </xf>
    <xf numFmtId="0" fontId="44" fillId="0" borderId="19" xfId="0" applyFont="1" applyBorder="1"/>
    <xf numFmtId="0" fontId="44" fillId="0" borderId="21" xfId="0" applyFont="1" applyBorder="1"/>
    <xf numFmtId="0" fontId="43" fillId="4" borderId="16" xfId="0" applyFont="1" applyFill="1" applyBorder="1"/>
    <xf numFmtId="0" fontId="41" fillId="4" borderId="31" xfId="0" applyFont="1" applyFill="1" applyBorder="1"/>
    <xf numFmtId="0" fontId="44" fillId="0" borderId="14" xfId="0" applyFont="1" applyBorder="1"/>
    <xf numFmtId="0" fontId="44" fillId="0" borderId="12" xfId="0" applyFont="1" applyBorder="1"/>
    <xf numFmtId="0" fontId="44" fillId="0" borderId="19" xfId="0" applyFont="1" applyBorder="1" applyAlignment="1">
      <alignment horizontal="center" vertical="center"/>
    </xf>
    <xf numFmtId="0" fontId="44" fillId="0" borderId="29" xfId="0" applyFont="1" applyBorder="1" applyAlignment="1">
      <alignment horizontal="center" vertical="center"/>
    </xf>
    <xf numFmtId="0" fontId="44" fillId="0" borderId="22" xfId="0" applyFont="1" applyBorder="1" applyAlignment="1">
      <alignment horizontal="center" vertical="center"/>
    </xf>
    <xf numFmtId="0" fontId="46" fillId="0" borderId="0" xfId="0" applyFont="1"/>
    <xf numFmtId="0" fontId="47" fillId="0" borderId="0" xfId="0" applyFont="1"/>
    <xf numFmtId="0" fontId="48" fillId="0" borderId="9" xfId="0" applyFont="1" applyBorder="1"/>
    <xf numFmtId="0" fontId="13" fillId="0" borderId="16" xfId="4" applyFont="1" applyBorder="1" applyAlignment="1" applyProtection="1">
      <alignment vertical="center"/>
      <protection locked="0"/>
    </xf>
    <xf numFmtId="0" fontId="13" fillId="0" borderId="17" xfId="4" applyFont="1" applyBorder="1" applyAlignment="1" applyProtection="1">
      <alignment vertical="center"/>
      <protection locked="0"/>
    </xf>
    <xf numFmtId="0" fontId="24" fillId="0" borderId="18" xfId="4" applyFont="1" applyBorder="1" applyAlignment="1" applyProtection="1">
      <alignment vertical="center"/>
      <protection locked="0"/>
    </xf>
    <xf numFmtId="0" fontId="13" fillId="0" borderId="16" xfId="4" applyFont="1" applyBorder="1" applyProtection="1">
      <protection locked="0"/>
    </xf>
    <xf numFmtId="0" fontId="13" fillId="0" borderId="17" xfId="4" applyFont="1" applyBorder="1" applyAlignment="1" applyProtection="1">
      <alignment horizontal="center" vertical="top"/>
      <protection locked="0"/>
    </xf>
    <xf numFmtId="0" fontId="13" fillId="0" borderId="18" xfId="4" applyFont="1" applyBorder="1" applyAlignment="1" applyProtection="1">
      <alignment horizontal="center" vertical="top"/>
      <protection locked="0"/>
    </xf>
    <xf numFmtId="0" fontId="13" fillId="0" borderId="0" xfId="4" applyFont="1" applyAlignment="1" applyProtection="1">
      <alignment vertical="top"/>
      <protection locked="0"/>
    </xf>
    <xf numFmtId="166" fontId="7" fillId="0" borderId="23" xfId="4" applyNumberFormat="1" applyFont="1" applyBorder="1" applyAlignment="1">
      <alignment horizontal="center" vertical="center"/>
    </xf>
    <xf numFmtId="166" fontId="17" fillId="0" borderId="23" xfId="4" applyNumberFormat="1" applyFont="1" applyBorder="1" applyAlignment="1">
      <alignment horizontal="center" vertical="center" wrapText="1"/>
    </xf>
    <xf numFmtId="166" fontId="17" fillId="0" borderId="24" xfId="4" applyNumberFormat="1" applyFont="1" applyBorder="1" applyAlignment="1">
      <alignment horizontal="center" vertical="center" wrapText="1"/>
    </xf>
    <xf numFmtId="164" fontId="43" fillId="2" borderId="18" xfId="0" applyNumberFormat="1" applyFont="1" applyFill="1" applyBorder="1" applyAlignment="1">
      <alignment wrapText="1"/>
    </xf>
    <xf numFmtId="164" fontId="17" fillId="2" borderId="28" xfId="0" applyNumberFormat="1" applyFont="1" applyFill="1" applyBorder="1"/>
    <xf numFmtId="164" fontId="17" fillId="2" borderId="27" xfId="0" applyNumberFormat="1" applyFont="1" applyFill="1" applyBorder="1"/>
    <xf numFmtId="164" fontId="17" fillId="2" borderId="24" xfId="0" applyNumberFormat="1" applyFont="1" applyFill="1" applyBorder="1"/>
    <xf numFmtId="0" fontId="17" fillId="0" borderId="21" xfId="4" applyFont="1" applyBorder="1" applyAlignment="1" applyProtection="1">
      <alignment horizontal="center" vertical="center" wrapText="1"/>
      <protection locked="0"/>
    </xf>
    <xf numFmtId="166" fontId="17" fillId="0" borderId="22" xfId="4" applyNumberFormat="1" applyFont="1" applyBorder="1" applyAlignment="1" applyProtection="1">
      <alignment horizontal="center" vertical="center"/>
      <protection locked="0"/>
    </xf>
    <xf numFmtId="0" fontId="13" fillId="0" borderId="16" xfId="4" applyFont="1" applyBorder="1" applyAlignment="1" applyProtection="1">
      <alignment vertical="top"/>
      <protection locked="0"/>
    </xf>
    <xf numFmtId="0" fontId="13" fillId="0" borderId="17" xfId="4" applyFont="1" applyBorder="1" applyAlignment="1" applyProtection="1">
      <alignment vertical="top"/>
      <protection locked="0"/>
    </xf>
    <xf numFmtId="0" fontId="17" fillId="0" borderId="20" xfId="4" applyFont="1" applyBorder="1" applyAlignment="1">
      <alignment horizontal="center" vertical="center" wrapText="1"/>
    </xf>
    <xf numFmtId="166" fontId="17" fillId="0" borderId="23" xfId="4" applyNumberFormat="1" applyFont="1" applyBorder="1" applyAlignment="1" applyProtection="1">
      <alignment horizontal="center" vertical="center"/>
      <protection locked="0"/>
    </xf>
    <xf numFmtId="166" fontId="17" fillId="0" borderId="23" xfId="4" applyNumberFormat="1" applyFont="1" applyBorder="1" applyAlignment="1">
      <alignment horizontal="center" vertical="center"/>
    </xf>
    <xf numFmtId="166" fontId="7" fillId="6" borderId="23" xfId="4" applyNumberFormat="1" applyFont="1" applyFill="1" applyBorder="1" applyAlignment="1">
      <alignment horizontal="center" vertical="center"/>
    </xf>
    <xf numFmtId="166" fontId="17" fillId="6" borderId="23" xfId="4" applyNumberFormat="1" applyFont="1" applyFill="1" applyBorder="1" applyAlignment="1">
      <alignment horizontal="center" vertical="center"/>
    </xf>
    <xf numFmtId="166" fontId="7" fillId="6" borderId="24" xfId="4" applyNumberFormat="1" applyFont="1" applyFill="1" applyBorder="1" applyAlignment="1">
      <alignment horizontal="center" vertical="center"/>
    </xf>
    <xf numFmtId="166" fontId="17" fillId="2" borderId="22" xfId="4" applyNumberFormat="1" applyFont="1" applyFill="1" applyBorder="1" applyAlignment="1" applyProtection="1">
      <alignment horizontal="center" vertical="center" wrapText="1"/>
      <protection locked="0"/>
    </xf>
    <xf numFmtId="166" fontId="11" fillId="2" borderId="36" xfId="4" applyNumberFormat="1" applyFont="1" applyFill="1" applyBorder="1" applyAlignment="1">
      <alignment horizontal="center" vertical="center" wrapText="1"/>
    </xf>
    <xf numFmtId="0" fontId="11" fillId="2" borderId="37" xfId="4" applyFont="1" applyFill="1" applyBorder="1" applyAlignment="1" applyProtection="1">
      <alignment horizontal="center" vertical="center" wrapText="1"/>
      <protection locked="0"/>
    </xf>
    <xf numFmtId="166" fontId="11" fillId="2" borderId="37" xfId="4" applyNumberFormat="1" applyFont="1" applyFill="1" applyBorder="1" applyAlignment="1">
      <alignment horizontal="center" vertical="center"/>
    </xf>
    <xf numFmtId="166" fontId="11" fillId="2" borderId="38" xfId="4" applyNumberFormat="1" applyFont="1" applyFill="1" applyBorder="1" applyAlignment="1">
      <alignment horizontal="center" vertical="center"/>
    </xf>
    <xf numFmtId="0" fontId="13" fillId="2" borderId="16" xfId="4" applyFont="1" applyFill="1" applyBorder="1" applyAlignment="1">
      <alignment horizontal="center" vertical="center" wrapText="1"/>
    </xf>
    <xf numFmtId="0" fontId="13" fillId="2" borderId="17" xfId="4" applyFont="1" applyFill="1" applyBorder="1" applyAlignment="1">
      <alignment horizontal="center" vertical="center" wrapText="1"/>
    </xf>
    <xf numFmtId="0" fontId="13" fillId="2" borderId="36" xfId="4" applyFont="1" applyFill="1" applyBorder="1" applyAlignment="1">
      <alignment horizontal="center" vertical="center" wrapText="1"/>
    </xf>
    <xf numFmtId="0" fontId="13" fillId="0" borderId="42" xfId="4" applyFont="1" applyBorder="1" applyAlignment="1" applyProtection="1">
      <alignment vertical="top"/>
      <protection locked="0"/>
    </xf>
    <xf numFmtId="0" fontId="13" fillId="0" borderId="43" xfId="4" applyFont="1" applyBorder="1" applyAlignment="1" applyProtection="1">
      <alignment vertical="top"/>
      <protection locked="0"/>
    </xf>
    <xf numFmtId="0" fontId="44" fillId="0" borderId="16" xfId="0" applyFont="1" applyBorder="1" applyAlignment="1">
      <alignment horizontal="center" vertical="center"/>
    </xf>
    <xf numFmtId="0" fontId="44" fillId="5" borderId="17" xfId="4" applyFont="1" applyFill="1" applyBorder="1" applyProtection="1">
      <protection locked="0"/>
    </xf>
    <xf numFmtId="0" fontId="44" fillId="5" borderId="18" xfId="4" applyFont="1" applyFill="1" applyBorder="1" applyProtection="1">
      <protection locked="0"/>
    </xf>
    <xf numFmtId="166" fontId="45" fillId="5" borderId="24" xfId="4" applyNumberFormat="1" applyFont="1" applyFill="1" applyBorder="1" applyAlignment="1">
      <alignment horizontal="center"/>
    </xf>
    <xf numFmtId="166" fontId="45" fillId="2" borderId="45" xfId="4" applyNumberFormat="1" applyFont="1" applyFill="1" applyBorder="1" applyAlignment="1">
      <alignment horizontal="left"/>
    </xf>
    <xf numFmtId="0" fontId="44" fillId="0" borderId="44" xfId="0" applyFont="1" applyBorder="1" applyAlignment="1">
      <alignment horizontal="left" vertical="top" indent="1"/>
    </xf>
    <xf numFmtId="166" fontId="17" fillId="2" borderId="38" xfId="4" applyNumberFormat="1" applyFont="1" applyFill="1" applyBorder="1" applyAlignment="1" applyProtection="1">
      <alignment horizontal="center" vertical="center" wrapText="1"/>
      <protection locked="0"/>
    </xf>
    <xf numFmtId="0" fontId="17" fillId="0" borderId="19" xfId="4" applyFont="1" applyBorder="1" applyAlignment="1" applyProtection="1">
      <alignment horizontal="center" vertical="center" wrapText="1"/>
      <protection locked="0"/>
    </xf>
    <xf numFmtId="166" fontId="7" fillId="6" borderId="22" xfId="4" applyNumberFormat="1" applyFont="1" applyFill="1" applyBorder="1" applyAlignment="1">
      <alignment horizontal="center" vertical="center"/>
    </xf>
    <xf numFmtId="0" fontId="7" fillId="0" borderId="22" xfId="4" applyFont="1" applyBorder="1" applyAlignment="1" applyProtection="1">
      <alignment horizontal="center" vertical="center"/>
      <protection locked="0"/>
    </xf>
    <xf numFmtId="166" fontId="7" fillId="0" borderId="24" xfId="4" applyNumberFormat="1" applyFont="1" applyBorder="1" applyAlignment="1">
      <alignment horizontal="center" vertical="center" wrapText="1"/>
    </xf>
    <xf numFmtId="166" fontId="17" fillId="2" borderId="21" xfId="0" applyNumberFormat="1" applyFont="1" applyFill="1" applyBorder="1"/>
    <xf numFmtId="0" fontId="50" fillId="0" borderId="0" xfId="0" applyFont="1" applyAlignment="1">
      <alignment horizontal="justify" vertical="center" wrapText="1"/>
    </xf>
    <xf numFmtId="0" fontId="51" fillId="0" borderId="0" xfId="0" applyFont="1" applyAlignment="1">
      <alignment vertical="center" wrapText="1"/>
    </xf>
    <xf numFmtId="0" fontId="4" fillId="0" borderId="0" xfId="1" applyAlignment="1">
      <alignment horizontal="justify" vertical="center" wrapText="1"/>
    </xf>
    <xf numFmtId="0" fontId="32" fillId="0" borderId="0" xfId="0" applyFont="1" applyAlignment="1">
      <alignment vertical="center" wrapText="1"/>
    </xf>
    <xf numFmtId="0" fontId="7" fillId="0" borderId="20" xfId="4" applyFont="1" applyBorder="1" applyAlignment="1" applyProtection="1">
      <alignment horizontal="left" vertical="center" wrapText="1"/>
      <protection locked="0"/>
    </xf>
    <xf numFmtId="0" fontId="17" fillId="0" borderId="20" xfId="4" applyFont="1" applyBorder="1" applyAlignment="1" applyProtection="1">
      <alignment horizontal="left" vertical="center" wrapText="1"/>
      <protection locked="0"/>
    </xf>
    <xf numFmtId="0" fontId="11" fillId="0" borderId="0" xfId="0" applyFont="1"/>
    <xf numFmtId="0" fontId="54" fillId="0" borderId="0" xfId="0" applyFont="1"/>
    <xf numFmtId="0" fontId="7" fillId="0" borderId="0" xfId="0" applyFont="1" applyAlignment="1">
      <alignment vertical="top" wrapText="1"/>
    </xf>
    <xf numFmtId="0" fontId="31" fillId="0" borderId="0" xfId="4" applyFont="1" applyAlignment="1" applyProtection="1">
      <alignment horizontal="center" vertical="center" wrapText="1"/>
      <protection locked="0"/>
    </xf>
    <xf numFmtId="0" fontId="53" fillId="0" borderId="0" xfId="4" applyFont="1" applyAlignment="1" applyProtection="1">
      <alignment vertical="top"/>
      <protection locked="0"/>
    </xf>
    <xf numFmtId="164" fontId="0" fillId="0" borderId="0" xfId="0" applyNumberFormat="1"/>
    <xf numFmtId="167" fontId="17" fillId="2" borderId="23" xfId="4" applyNumberFormat="1" applyFont="1" applyFill="1" applyBorder="1" applyAlignment="1" applyProtection="1">
      <alignment horizontal="center" vertical="center" wrapText="1"/>
      <protection locked="0"/>
    </xf>
    <xf numFmtId="164" fontId="17" fillId="2" borderId="31" xfId="0" applyNumberFormat="1" applyFont="1" applyFill="1" applyBorder="1" applyAlignment="1">
      <alignment horizontal="left"/>
    </xf>
    <xf numFmtId="164" fontId="17" fillId="2" borderId="47" xfId="0" applyNumberFormat="1" applyFont="1" applyFill="1" applyBorder="1" applyAlignment="1">
      <alignment horizontal="left"/>
    </xf>
    <xf numFmtId="164" fontId="17" fillId="2" borderId="32" xfId="0" applyNumberFormat="1" applyFont="1" applyFill="1" applyBorder="1"/>
    <xf numFmtId="164" fontId="17" fillId="2" borderId="44" xfId="0" applyNumberFormat="1" applyFont="1" applyFill="1" applyBorder="1"/>
    <xf numFmtId="164" fontId="17" fillId="2" borderId="45" xfId="0" applyNumberFormat="1" applyFont="1" applyFill="1" applyBorder="1"/>
    <xf numFmtId="166" fontId="17" fillId="2" borderId="24" xfId="0" applyNumberFormat="1" applyFont="1" applyFill="1" applyBorder="1"/>
    <xf numFmtId="168" fontId="34" fillId="0" borderId="0" xfId="4" applyNumberFormat="1" applyFont="1" applyProtection="1">
      <protection locked="0"/>
    </xf>
    <xf numFmtId="164" fontId="11" fillId="0" borderId="0" xfId="4" applyNumberFormat="1" applyFont="1" applyProtection="1">
      <protection locked="0"/>
    </xf>
    <xf numFmtId="169" fontId="0" fillId="0" borderId="0" xfId="0" applyNumberFormat="1"/>
    <xf numFmtId="166" fontId="17" fillId="6" borderId="22" xfId="4" applyNumberFormat="1" applyFont="1" applyFill="1" applyBorder="1" applyAlignment="1" applyProtection="1">
      <alignment horizontal="center" vertical="center"/>
      <protection locked="0"/>
    </xf>
    <xf numFmtId="168" fontId="12" fillId="0" borderId="0" xfId="4" applyNumberFormat="1" applyFont="1" applyAlignment="1" applyProtection="1">
      <alignment wrapText="1"/>
      <protection locked="0"/>
    </xf>
    <xf numFmtId="170" fontId="11" fillId="0" borderId="0" xfId="4" applyNumberFormat="1" applyFont="1" applyProtection="1">
      <protection locked="0"/>
    </xf>
    <xf numFmtId="171" fontId="11" fillId="0" borderId="0" xfId="4" applyNumberFormat="1" applyFont="1" applyProtection="1">
      <protection locked="0"/>
    </xf>
    <xf numFmtId="166" fontId="12" fillId="0" borderId="0" xfId="4" applyNumberFormat="1" applyFont="1" applyProtection="1">
      <protection locked="0"/>
    </xf>
    <xf numFmtId="0" fontId="17" fillId="0" borderId="0" xfId="0" applyFont="1" applyAlignment="1">
      <alignment wrapText="1"/>
    </xf>
    <xf numFmtId="0" fontId="55" fillId="4" borderId="18" xfId="1" applyFont="1" applyFill="1" applyBorder="1"/>
    <xf numFmtId="0" fontId="7" fillId="0" borderId="0" xfId="4" applyFont="1" applyProtection="1">
      <protection locked="0"/>
    </xf>
    <xf numFmtId="172" fontId="11" fillId="0" borderId="0" xfId="4" applyNumberFormat="1" applyFont="1" applyProtection="1">
      <protection locked="0"/>
    </xf>
    <xf numFmtId="0" fontId="13" fillId="0" borderId="0" xfId="4" applyFont="1" applyAlignment="1">
      <alignment horizontal="center" vertical="center" wrapText="1"/>
    </xf>
    <xf numFmtId="166" fontId="17" fillId="2" borderId="48" xfId="4" applyNumberFormat="1" applyFont="1" applyFill="1" applyBorder="1" applyAlignment="1" applyProtection="1">
      <alignment horizontal="center" vertical="center" wrapText="1"/>
      <protection locked="0"/>
    </xf>
    <xf numFmtId="0" fontId="13" fillId="2" borderId="18" xfId="4" applyFont="1" applyFill="1" applyBorder="1" applyAlignment="1">
      <alignment horizontal="center" vertical="center" wrapText="1"/>
    </xf>
    <xf numFmtId="166" fontId="7" fillId="2" borderId="24" xfId="4" applyNumberFormat="1" applyFont="1" applyFill="1" applyBorder="1" applyAlignment="1" applyProtection="1">
      <alignment horizontal="center" vertical="center" wrapText="1"/>
      <protection locked="0"/>
    </xf>
    <xf numFmtId="164" fontId="17" fillId="2" borderId="21" xfId="0" applyNumberFormat="1" applyFont="1" applyFill="1" applyBorder="1"/>
    <xf numFmtId="0" fontId="4" fillId="0" borderId="0" xfId="1"/>
    <xf numFmtId="0" fontId="48" fillId="0" borderId="0" xfId="3" applyFont="1" applyBorder="1" applyAlignment="1" applyProtection="1">
      <alignment horizontal="justify" vertical="top" wrapText="1"/>
    </xf>
    <xf numFmtId="0" fontId="44" fillId="0" borderId="21" xfId="0" applyFont="1" applyBorder="1" applyAlignment="1">
      <alignment horizontal="justify" vertical="center" wrapText="1"/>
    </xf>
    <xf numFmtId="0" fontId="44" fillId="0" borderId="30" xfId="0" applyFont="1" applyBorder="1" applyAlignment="1">
      <alignment horizontal="justify" vertical="center" wrapText="1"/>
    </xf>
    <xf numFmtId="0" fontId="44" fillId="0" borderId="14" xfId="0" applyFont="1" applyBorder="1" applyAlignment="1">
      <alignment horizontal="justify"/>
    </xf>
    <xf numFmtId="0" fontId="44" fillId="0" borderId="12" xfId="0" applyFont="1" applyBorder="1" applyAlignment="1">
      <alignment horizontal="justify"/>
    </xf>
    <xf numFmtId="0" fontId="55" fillId="4" borderId="32" xfId="1" applyFont="1" applyFill="1" applyBorder="1" applyAlignment="1">
      <alignment horizontal="justify"/>
    </xf>
    <xf numFmtId="0" fontId="45" fillId="0" borderId="24" xfId="0" applyFont="1" applyBorder="1" applyAlignment="1">
      <alignment horizontal="justify" vertical="center" wrapText="1"/>
    </xf>
    <xf numFmtId="0" fontId="48" fillId="0" borderId="2" xfId="3" applyFont="1" applyBorder="1" applyAlignment="1" applyProtection="1">
      <alignment vertical="top" wrapText="1"/>
    </xf>
    <xf numFmtId="0" fontId="45" fillId="5" borderId="38" xfId="4" applyFont="1" applyFill="1" applyBorder="1" applyAlignment="1">
      <alignment horizontal="center"/>
    </xf>
    <xf numFmtId="0" fontId="31" fillId="0" borderId="54" xfId="4" applyFont="1" applyBorder="1" applyAlignment="1" applyProtection="1">
      <alignment horizontal="center" vertical="center" wrapText="1"/>
      <protection locked="0"/>
    </xf>
    <xf numFmtId="0" fontId="7" fillId="0" borderId="54" xfId="4" applyFont="1" applyBorder="1" applyAlignment="1" applyProtection="1">
      <alignment horizontal="center" vertical="center" wrapText="1"/>
      <protection locked="0"/>
    </xf>
    <xf numFmtId="0" fontId="17" fillId="0" borderId="54" xfId="4" applyFont="1" applyBorder="1" applyAlignment="1" applyProtection="1">
      <alignment horizontal="center" vertical="center" wrapText="1"/>
      <protection locked="0"/>
    </xf>
    <xf numFmtId="0" fontId="31" fillId="0" borderId="9" xfId="0" applyFont="1" applyBorder="1"/>
    <xf numFmtId="0" fontId="31" fillId="5" borderId="56" xfId="4" applyFont="1" applyFill="1" applyBorder="1" applyAlignment="1" applyProtection="1">
      <alignment horizontal="center" vertical="center" wrapText="1"/>
      <protection locked="0"/>
    </xf>
    <xf numFmtId="0" fontId="17" fillId="5" borderId="56" xfId="4" applyFont="1" applyFill="1" applyBorder="1" applyAlignment="1" applyProtection="1">
      <alignment horizontal="center" vertical="center" wrapText="1"/>
      <protection locked="0"/>
    </xf>
    <xf numFmtId="0" fontId="58" fillId="0" borderId="13" xfId="0" applyFont="1" applyBorder="1"/>
    <xf numFmtId="0" fontId="47" fillId="0" borderId="14" xfId="0" applyFont="1" applyBorder="1"/>
    <xf numFmtId="0" fontId="47" fillId="0" borderId="15" xfId="0" applyFont="1" applyBorder="1"/>
    <xf numFmtId="0" fontId="31" fillId="0" borderId="19" xfId="4" applyFont="1" applyBorder="1" applyAlignment="1" applyProtection="1">
      <alignment horizontal="center" vertical="center" wrapText="1"/>
      <protection locked="0"/>
    </xf>
    <xf numFmtId="0" fontId="31" fillId="0" borderId="21" xfId="4" applyFont="1" applyBorder="1" applyAlignment="1" applyProtection="1">
      <alignment horizontal="center" vertical="center" wrapText="1"/>
      <protection locked="0"/>
    </xf>
    <xf numFmtId="0" fontId="7" fillId="0" borderId="19" xfId="4" applyFont="1" applyBorder="1" applyAlignment="1" applyProtection="1">
      <alignment horizontal="left" vertical="center" wrapText="1"/>
      <protection locked="0"/>
    </xf>
    <xf numFmtId="0" fontId="7" fillId="0" borderId="21" xfId="4" applyFont="1" applyBorder="1" applyAlignment="1" applyProtection="1">
      <alignment horizontal="center" vertical="center" wrapText="1"/>
      <protection locked="0"/>
    </xf>
    <xf numFmtId="0" fontId="7" fillId="0" borderId="22" xfId="4" applyFont="1" applyBorder="1" applyAlignment="1" applyProtection="1">
      <alignment horizontal="left" vertical="center" wrapText="1"/>
      <protection locked="0"/>
    </xf>
    <xf numFmtId="0" fontId="7" fillId="0" borderId="23" xfId="4" applyFont="1" applyBorder="1" applyAlignment="1" applyProtection="1">
      <alignment horizontal="left" vertical="center" wrapText="1"/>
      <protection locked="0"/>
    </xf>
    <xf numFmtId="0" fontId="7" fillId="0" borderId="24" xfId="4" applyFont="1" applyBorder="1" applyAlignment="1" applyProtection="1">
      <alignment horizontal="center" vertical="center" wrapText="1"/>
      <protection locked="0"/>
    </xf>
    <xf numFmtId="0" fontId="17" fillId="5" borderId="10" xfId="4" applyFont="1" applyFill="1" applyBorder="1" applyAlignment="1" applyProtection="1">
      <alignment horizontal="center" vertical="center" wrapText="1"/>
      <protection locked="0"/>
    </xf>
    <xf numFmtId="0" fontId="0" fillId="0" borderId="0" xfId="0" quotePrefix="1"/>
    <xf numFmtId="0" fontId="17" fillId="0" borderId="23" xfId="4" applyFont="1" applyBorder="1" applyAlignment="1" applyProtection="1">
      <alignment horizontal="left" vertical="center" wrapText="1"/>
      <protection locked="0"/>
    </xf>
    <xf numFmtId="0" fontId="17" fillId="0" borderId="55" xfId="4" applyFont="1" applyBorder="1" applyAlignment="1" applyProtection="1">
      <alignment horizontal="center" vertical="center" wrapText="1"/>
      <protection locked="0"/>
    </xf>
    <xf numFmtId="164" fontId="17" fillId="2" borderId="27" xfId="0" applyNumberFormat="1" applyFont="1" applyFill="1" applyBorder="1" applyAlignment="1">
      <alignment horizontal="right"/>
    </xf>
    <xf numFmtId="0" fontId="17" fillId="2" borderId="20" xfId="0" applyFont="1" applyFill="1" applyBorder="1" applyAlignment="1">
      <alignment horizontal="right"/>
    </xf>
    <xf numFmtId="164" fontId="17" fillId="2" borderId="20" xfId="0" applyNumberFormat="1" applyFont="1" applyFill="1" applyBorder="1" applyAlignment="1">
      <alignment horizontal="right"/>
    </xf>
    <xf numFmtId="164" fontId="17" fillId="2" borderId="49" xfId="0" applyNumberFormat="1" applyFont="1" applyFill="1" applyBorder="1" applyAlignment="1">
      <alignment horizontal="right"/>
    </xf>
    <xf numFmtId="164" fontId="17" fillId="2" borderId="45" xfId="0" applyNumberFormat="1" applyFont="1" applyFill="1" applyBorder="1" applyAlignment="1">
      <alignment horizontal="right"/>
    </xf>
    <xf numFmtId="164" fontId="17" fillId="2" borderId="23" xfId="0" applyNumberFormat="1" applyFont="1" applyFill="1" applyBorder="1" applyAlignment="1">
      <alignment horizontal="right"/>
    </xf>
    <xf numFmtId="0" fontId="17" fillId="5" borderId="57" xfId="4" quotePrefix="1" applyFont="1" applyFill="1" applyBorder="1" applyAlignment="1" applyProtection="1">
      <alignment horizontal="center" vertical="center" wrapText="1"/>
      <protection locked="0"/>
    </xf>
    <xf numFmtId="166" fontId="17" fillId="0" borderId="55" xfId="4" applyNumberFormat="1" applyFont="1" applyBorder="1" applyAlignment="1" applyProtection="1">
      <alignment horizontal="center" vertical="center"/>
      <protection locked="0"/>
    </xf>
    <xf numFmtId="166" fontId="17" fillId="2" borderId="24" xfId="0" applyNumberFormat="1" applyFont="1" applyFill="1" applyBorder="1" applyAlignment="1">
      <alignment horizontal="right"/>
    </xf>
    <xf numFmtId="0" fontId="17" fillId="2" borderId="21" xfId="0" applyFont="1" applyFill="1" applyBorder="1" applyAlignment="1">
      <alignment horizontal="right"/>
    </xf>
    <xf numFmtId="164" fontId="17" fillId="2" borderId="21" xfId="0" applyNumberFormat="1" applyFont="1" applyFill="1" applyBorder="1" applyAlignment="1">
      <alignment horizontal="right"/>
    </xf>
    <xf numFmtId="164" fontId="17" fillId="2" borderId="24" xfId="0" applyNumberFormat="1" applyFont="1" applyFill="1" applyBorder="1" applyAlignment="1">
      <alignment horizontal="right"/>
    </xf>
    <xf numFmtId="0" fontId="7" fillId="7" borderId="20" xfId="4" applyFont="1" applyFill="1" applyBorder="1" applyAlignment="1" applyProtection="1">
      <alignment horizontal="left" vertical="center" wrapText="1"/>
      <protection locked="0"/>
    </xf>
    <xf numFmtId="164" fontId="17" fillId="2" borderId="29" xfId="0" applyNumberFormat="1" applyFont="1" applyFill="1" applyBorder="1" applyAlignment="1">
      <alignment horizontal="left"/>
    </xf>
    <xf numFmtId="164" fontId="17" fillId="2" borderId="46" xfId="0" applyNumberFormat="1" applyFont="1" applyFill="1" applyBorder="1" applyAlignment="1">
      <alignment horizontal="left"/>
    </xf>
    <xf numFmtId="164" fontId="17" fillId="2" borderId="50" xfId="0" applyNumberFormat="1" applyFont="1" applyFill="1" applyBorder="1" applyAlignment="1">
      <alignment horizontal="left" vertical="top" wrapText="1"/>
    </xf>
    <xf numFmtId="164" fontId="17" fillId="2" borderId="51" xfId="0" applyNumberFormat="1" applyFont="1" applyFill="1" applyBorder="1" applyAlignment="1">
      <alignment horizontal="left" vertical="top" wrapText="1"/>
    </xf>
    <xf numFmtId="164" fontId="17" fillId="2" borderId="52" xfId="0" applyNumberFormat="1" applyFont="1" applyFill="1" applyBorder="1" applyAlignment="1">
      <alignment horizontal="left" vertical="top" wrapText="1"/>
    </xf>
    <xf numFmtId="0" fontId="17" fillId="0" borderId="11" xfId="0" applyFont="1" applyBorder="1" applyAlignment="1">
      <alignment horizontal="left" vertical="top" wrapText="1"/>
    </xf>
    <xf numFmtId="0" fontId="17" fillId="0" borderId="0" xfId="0" applyFont="1" applyAlignment="1">
      <alignment horizontal="left" vertical="top" wrapText="1"/>
    </xf>
    <xf numFmtId="0" fontId="7" fillId="0" borderId="11" xfId="0" applyFont="1" applyBorder="1" applyAlignment="1">
      <alignment horizontal="left" wrapText="1"/>
    </xf>
    <xf numFmtId="0" fontId="7" fillId="0" borderId="0" xfId="0" applyFont="1" applyAlignment="1">
      <alignment horizontal="left" wrapText="1"/>
    </xf>
    <xf numFmtId="164" fontId="17" fillId="2" borderId="28" xfId="0" applyNumberFormat="1" applyFont="1" applyFill="1" applyBorder="1" applyAlignment="1">
      <alignment horizontal="right"/>
    </xf>
    <xf numFmtId="164" fontId="17" fillId="2" borderId="27" xfId="0" applyNumberFormat="1" applyFont="1" applyFill="1" applyBorder="1" applyAlignment="1">
      <alignment horizontal="right"/>
    </xf>
    <xf numFmtId="164" fontId="17" fillId="2" borderId="19" xfId="0" applyNumberFormat="1" applyFont="1" applyFill="1" applyBorder="1" applyAlignment="1">
      <alignment horizontal="left"/>
    </xf>
    <xf numFmtId="164" fontId="17" fillId="2" borderId="20" xfId="0" applyNumberFormat="1" applyFont="1" applyFill="1" applyBorder="1" applyAlignment="1">
      <alignment horizontal="left"/>
    </xf>
    <xf numFmtId="164" fontId="43" fillId="2" borderId="16" xfId="0" applyNumberFormat="1" applyFont="1" applyFill="1" applyBorder="1" applyAlignment="1">
      <alignment horizontal="left" vertical="center"/>
    </xf>
    <xf numFmtId="164" fontId="43" fillId="2" borderId="17" xfId="0" applyNumberFormat="1" applyFont="1" applyFill="1" applyBorder="1" applyAlignment="1">
      <alignment horizontal="left" vertical="center"/>
    </xf>
    <xf numFmtId="164" fontId="43" fillId="2" borderId="18" xfId="0" applyNumberFormat="1" applyFont="1" applyFill="1" applyBorder="1" applyAlignment="1">
      <alignment horizontal="left" vertical="center"/>
    </xf>
    <xf numFmtId="164" fontId="17" fillId="2" borderId="22" xfId="0" applyNumberFormat="1" applyFont="1" applyFill="1" applyBorder="1" applyAlignment="1">
      <alignment horizontal="left"/>
    </xf>
    <xf numFmtId="164" fontId="17" fillId="2" borderId="23" xfId="0" applyNumberFormat="1" applyFont="1" applyFill="1" applyBorder="1" applyAlignment="1">
      <alignment horizontal="left"/>
    </xf>
    <xf numFmtId="0" fontId="20" fillId="2" borderId="22" xfId="1" applyFont="1" applyFill="1" applyBorder="1" applyAlignment="1">
      <alignment horizontal="left"/>
    </xf>
    <xf numFmtId="0" fontId="20" fillId="2" borderId="23" xfId="1" applyFont="1" applyFill="1" applyBorder="1" applyAlignment="1">
      <alignment horizontal="left"/>
    </xf>
    <xf numFmtId="0" fontId="20" fillId="2" borderId="19" xfId="1" applyFont="1" applyFill="1" applyBorder="1" applyAlignment="1">
      <alignment horizontal="left"/>
    </xf>
    <xf numFmtId="0" fontId="20" fillId="2" borderId="20" xfId="1" applyFont="1" applyFill="1" applyBorder="1" applyAlignment="1">
      <alignment horizontal="left"/>
    </xf>
    <xf numFmtId="164" fontId="43" fillId="2" borderId="53" xfId="0" applyNumberFormat="1" applyFont="1" applyFill="1" applyBorder="1" applyAlignment="1">
      <alignment horizontal="left" vertical="top"/>
    </xf>
    <xf numFmtId="164" fontId="43" fillId="2" borderId="43" xfId="0" applyNumberFormat="1" applyFont="1" applyFill="1" applyBorder="1" applyAlignment="1">
      <alignment horizontal="left" vertical="top"/>
    </xf>
    <xf numFmtId="164" fontId="43" fillId="2" borderId="41" xfId="0" applyNumberFormat="1" applyFont="1" applyFill="1" applyBorder="1" applyAlignment="1">
      <alignment horizontal="left" vertical="top"/>
    </xf>
    <xf numFmtId="0" fontId="17" fillId="0" borderId="44" xfId="4" applyFont="1" applyBorder="1" applyAlignment="1" applyProtection="1">
      <alignment horizontal="left" vertical="center" wrapText="1"/>
      <protection locked="0"/>
    </xf>
    <xf numFmtId="0" fontId="17" fillId="0" borderId="45" xfId="4" applyFont="1" applyBorder="1" applyAlignment="1" applyProtection="1">
      <alignment horizontal="left" vertical="center" wrapText="1"/>
      <protection locked="0"/>
    </xf>
    <xf numFmtId="0" fontId="7" fillId="0" borderId="28" xfId="4" applyFont="1" applyBorder="1" applyAlignment="1" applyProtection="1">
      <alignment horizontal="left" vertical="center" wrapText="1"/>
      <protection locked="0"/>
    </xf>
    <xf numFmtId="0" fontId="7" fillId="0" borderId="27" xfId="4" applyFont="1" applyBorder="1" applyAlignment="1" applyProtection="1">
      <alignment horizontal="left" vertical="center" wrapText="1"/>
      <protection locked="0"/>
    </xf>
    <xf numFmtId="0" fontId="17" fillId="0" borderId="28" xfId="4" applyFont="1" applyBorder="1" applyAlignment="1" applyProtection="1">
      <alignment horizontal="left" vertical="center" wrapText="1"/>
      <protection locked="0"/>
    </xf>
    <xf numFmtId="0" fontId="17" fillId="0" borderId="27" xfId="4" applyFont="1" applyBorder="1" applyAlignment="1" applyProtection="1">
      <alignment horizontal="left" vertical="center" wrapText="1"/>
      <protection locked="0"/>
    </xf>
    <xf numFmtId="0" fontId="44" fillId="0" borderId="20" xfId="4" applyFont="1" applyBorder="1" applyAlignment="1" applyProtection="1">
      <alignment horizontal="left" vertical="center" wrapText="1"/>
      <protection locked="0"/>
    </xf>
    <xf numFmtId="0" fontId="44" fillId="0" borderId="21" xfId="4" applyFont="1" applyBorder="1" applyAlignment="1" applyProtection="1">
      <alignment horizontal="left" vertical="center" wrapText="1"/>
      <protection locked="0"/>
    </xf>
    <xf numFmtId="0" fontId="52" fillId="0" borderId="13" xfId="0" applyFont="1" applyBorder="1" applyAlignment="1">
      <alignment horizontal="center"/>
    </xf>
    <xf numFmtId="0" fontId="52" fillId="0" borderId="14" xfId="0" applyFont="1" applyBorder="1" applyAlignment="1">
      <alignment horizontal="center"/>
    </xf>
    <xf numFmtId="0" fontId="52" fillId="0" borderId="15" xfId="0" applyFont="1" applyBorder="1" applyAlignment="1">
      <alignment horizontal="center"/>
    </xf>
    <xf numFmtId="0" fontId="17" fillId="0" borderId="25" xfId="4" applyFont="1" applyBorder="1" applyAlignment="1" applyProtection="1">
      <alignment horizontal="left" vertical="center" wrapText="1"/>
      <protection locked="0"/>
    </xf>
    <xf numFmtId="0" fontId="17" fillId="0" borderId="58" xfId="4" applyFont="1" applyBorder="1" applyAlignment="1" applyProtection="1">
      <alignment horizontal="left" vertical="center" wrapText="1"/>
      <protection locked="0"/>
    </xf>
    <xf numFmtId="0" fontId="7" fillId="0" borderId="25" xfId="4" applyFont="1" applyBorder="1" applyAlignment="1">
      <alignment horizontal="left" wrapText="1"/>
    </xf>
    <xf numFmtId="0" fontId="7" fillId="0" borderId="26" xfId="4" applyFont="1" applyBorder="1" applyAlignment="1">
      <alignment horizontal="left" wrapText="1"/>
    </xf>
    <xf numFmtId="0" fontId="31" fillId="0" borderId="53" xfId="0" applyFont="1" applyBorder="1" applyAlignment="1">
      <alignment horizontal="left"/>
    </xf>
    <xf numFmtId="0" fontId="31" fillId="0" borderId="43" xfId="0" applyFont="1" applyBorder="1" applyAlignment="1">
      <alignment horizontal="left"/>
    </xf>
    <xf numFmtId="0" fontId="31" fillId="0" borderId="28" xfId="4" applyFont="1" applyBorder="1" applyAlignment="1" applyProtection="1">
      <alignment horizontal="center" vertical="center" wrapText="1"/>
      <protection locked="0"/>
    </xf>
    <xf numFmtId="0" fontId="31" fillId="0" borderId="27" xfId="4" applyFont="1" applyBorder="1" applyAlignment="1" applyProtection="1">
      <alignment horizontal="center" vertical="center" wrapText="1"/>
      <protection locked="0"/>
    </xf>
    <xf numFmtId="0" fontId="56" fillId="0" borderId="0" xfId="3" applyFont="1" applyBorder="1" applyAlignment="1" applyProtection="1">
      <alignment horizontal="left" vertical="top" wrapText="1"/>
    </xf>
    <xf numFmtId="0" fontId="38" fillId="2" borderId="1" xfId="2" applyFont="1" applyFill="1" applyBorder="1" applyAlignment="1">
      <alignment horizontal="left" vertical="center" indent="3"/>
    </xf>
    <xf numFmtId="0" fontId="38" fillId="2" borderId="0" xfId="2" applyFont="1" applyFill="1" applyAlignment="1">
      <alignment horizontal="left" vertical="center" indent="3"/>
    </xf>
    <xf numFmtId="0" fontId="38" fillId="2" borderId="2" xfId="2" applyFont="1" applyFill="1" applyBorder="1" applyAlignment="1">
      <alignment horizontal="left" vertical="center" indent="3"/>
    </xf>
    <xf numFmtId="0" fontId="6" fillId="3" borderId="6" xfId="0" applyFont="1" applyFill="1" applyBorder="1" applyAlignment="1">
      <alignment horizontal="center"/>
    </xf>
    <xf numFmtId="0" fontId="6" fillId="3" borderId="7" xfId="0" applyFont="1" applyFill="1" applyBorder="1" applyAlignment="1">
      <alignment horizontal="center"/>
    </xf>
    <xf numFmtId="0" fontId="6" fillId="3" borderId="8" xfId="0" applyFont="1" applyFill="1" applyBorder="1" applyAlignment="1">
      <alignment horizontal="center"/>
    </xf>
    <xf numFmtId="0" fontId="38" fillId="2" borderId="1" xfId="2" applyFont="1" applyFill="1" applyBorder="1" applyAlignment="1">
      <alignment horizontal="center" vertical="center" wrapText="1"/>
    </xf>
    <xf numFmtId="0" fontId="38" fillId="2" borderId="0" xfId="2" applyFont="1" applyFill="1" applyAlignment="1">
      <alignment horizontal="center" vertical="center" wrapText="1"/>
    </xf>
    <xf numFmtId="0" fontId="38" fillId="2" borderId="2" xfId="2" applyFont="1" applyFill="1" applyBorder="1" applyAlignment="1">
      <alignment horizontal="center" vertical="center" wrapText="1"/>
    </xf>
    <xf numFmtId="0" fontId="38" fillId="2" borderId="1" xfId="0" applyFont="1" applyFill="1" applyBorder="1" applyAlignment="1">
      <alignment horizontal="left" indent="3"/>
    </xf>
    <xf numFmtId="0" fontId="38" fillId="2" borderId="0" xfId="0" applyFont="1" applyFill="1" applyAlignment="1">
      <alignment horizontal="left" indent="3"/>
    </xf>
    <xf numFmtId="0" fontId="38" fillId="2" borderId="2" xfId="0" applyFont="1" applyFill="1" applyBorder="1" applyAlignment="1">
      <alignment horizontal="left" indent="3"/>
    </xf>
    <xf numFmtId="0" fontId="7" fillId="0" borderId="46" xfId="4" applyFont="1" applyBorder="1" applyAlignment="1" applyProtection="1">
      <alignment horizontal="center" vertical="center" wrapText="1"/>
      <protection locked="0"/>
    </xf>
    <xf numFmtId="0" fontId="7" fillId="0" borderId="47" xfId="4" applyFont="1" applyBorder="1" applyAlignment="1" applyProtection="1">
      <alignment horizontal="center" vertical="center" wrapText="1"/>
      <protection locked="0"/>
    </xf>
    <xf numFmtId="0" fontId="17" fillId="0" borderId="20" xfId="4" applyFont="1" applyBorder="1" applyAlignment="1">
      <alignment horizontal="center" vertical="center" wrapText="1"/>
    </xf>
    <xf numFmtId="0" fontId="17" fillId="0" borderId="20" xfId="4" applyFont="1" applyBorder="1" applyAlignment="1" applyProtection="1">
      <alignment horizontal="center" vertical="center" wrapText="1"/>
      <protection locked="0"/>
    </xf>
    <xf numFmtId="0" fontId="7" fillId="0" borderId="19" xfId="4" applyFont="1" applyBorder="1" applyAlignment="1" applyProtection="1">
      <alignment horizontal="center" vertical="center" wrapText="1"/>
      <protection locked="0"/>
    </xf>
    <xf numFmtId="0" fontId="7" fillId="0" borderId="21" xfId="4" applyFont="1" applyBorder="1" applyAlignment="1">
      <alignment horizontal="center" vertical="center" wrapText="1"/>
    </xf>
    <xf numFmtId="0" fontId="13" fillId="0" borderId="33" xfId="4" applyFont="1" applyBorder="1" applyAlignment="1" applyProtection="1">
      <alignment horizontal="left" vertical="center"/>
      <protection locked="0"/>
    </xf>
    <xf numFmtId="0" fontId="13" fillId="0" borderId="34" xfId="4" applyFont="1" applyBorder="1" applyAlignment="1" applyProtection="1">
      <alignment horizontal="left" vertical="center"/>
      <protection locked="0"/>
    </xf>
    <xf numFmtId="0" fontId="13" fillId="0" borderId="35" xfId="4" applyFont="1" applyBorder="1" applyAlignment="1" applyProtection="1">
      <alignment horizontal="left" vertical="center"/>
      <protection locked="0"/>
    </xf>
    <xf numFmtId="0" fontId="17" fillId="0" borderId="21" xfId="4" applyFont="1" applyBorder="1" applyAlignment="1">
      <alignment horizontal="center" vertical="center" wrapText="1"/>
    </xf>
    <xf numFmtId="0" fontId="17" fillId="0" borderId="21" xfId="4" applyFont="1" applyBorder="1" applyAlignment="1">
      <alignment horizontal="center" vertical="center"/>
    </xf>
    <xf numFmtId="0" fontId="7" fillId="0" borderId="20" xfId="4" applyFont="1" applyBorder="1" applyAlignment="1">
      <alignment horizontal="center" vertical="center" wrapText="1"/>
    </xf>
    <xf numFmtId="0" fontId="17" fillId="0" borderId="19" xfId="4" applyFont="1" applyBorder="1" applyAlignment="1">
      <alignment horizontal="center" vertical="center" wrapText="1"/>
    </xf>
    <xf numFmtId="0" fontId="13" fillId="0" borderId="16" xfId="4" applyFont="1" applyBorder="1" applyAlignment="1" applyProtection="1">
      <alignment horizontal="center" vertical="center"/>
      <protection locked="0"/>
    </xf>
    <xf numFmtId="0" fontId="13" fillId="0" borderId="17" xfId="4" applyFont="1" applyBorder="1" applyAlignment="1" applyProtection="1">
      <alignment horizontal="center" vertical="center"/>
      <protection locked="0"/>
    </xf>
    <xf numFmtId="0" fontId="13" fillId="0" borderId="18" xfId="4" applyFont="1" applyBorder="1" applyAlignment="1" applyProtection="1">
      <alignment horizontal="center" vertical="center"/>
      <protection locked="0"/>
    </xf>
    <xf numFmtId="0" fontId="17" fillId="0" borderId="21" xfId="4" applyFont="1" applyBorder="1" applyAlignment="1" applyProtection="1">
      <alignment horizontal="center" vertical="center" wrapText="1"/>
      <protection locked="0"/>
    </xf>
    <xf numFmtId="0" fontId="17" fillId="0" borderId="19" xfId="4" applyFont="1" applyBorder="1" applyAlignment="1" applyProtection="1">
      <alignment horizontal="center" vertical="center" wrapText="1"/>
      <protection locked="0"/>
    </xf>
    <xf numFmtId="0" fontId="17" fillId="6" borderId="39" xfId="0" applyFont="1" applyFill="1" applyBorder="1" applyAlignment="1">
      <alignment horizontal="center" vertical="center" wrapText="1"/>
    </xf>
    <xf numFmtId="0" fontId="17" fillId="6" borderId="40" xfId="0" applyFont="1" applyFill="1" applyBorder="1" applyAlignment="1">
      <alignment horizontal="center" vertical="center" wrapText="1"/>
    </xf>
    <xf numFmtId="0" fontId="7" fillId="0" borderId="20" xfId="4" applyFont="1" applyBorder="1" applyAlignment="1" applyProtection="1">
      <alignment horizontal="center" vertical="center" wrapText="1"/>
      <protection locked="0"/>
    </xf>
    <xf numFmtId="0" fontId="17" fillId="0" borderId="54" xfId="4" applyFont="1" applyBorder="1" applyAlignment="1" applyProtection="1">
      <alignment horizontal="center" vertical="center" wrapText="1"/>
      <protection locked="0"/>
    </xf>
  </cellXfs>
  <cellStyles count="9">
    <cellStyle name="Hipersaitas" xfId="1" builtinId="8"/>
    <cellStyle name="Hipersaitas 2" xfId="3" xr:uid="{5931E07A-7B8F-44F8-B91A-192AEDEC42B3}"/>
    <cellStyle name="Hipersaitas 2 2" xfId="5" xr:uid="{70E89679-B3EA-48E0-A6AB-BD40F45AC3EF}"/>
    <cellStyle name="Hipersaitas 2 3" xfId="6" xr:uid="{1B2F4423-E74C-4668-A947-63D68E196E0B}"/>
    <cellStyle name="Įprastas" xfId="0" builtinId="0"/>
    <cellStyle name="Įprastas 2 3" xfId="7" xr:uid="{F514B1CA-3574-4DB8-A335-5DC383DF4AFA}"/>
    <cellStyle name="Įprastas 5" xfId="2" xr:uid="{557F2153-BF62-4D57-ACF8-FE290150AB2A}"/>
    <cellStyle name="Įprastas 6" xfId="4" xr:uid="{EE4D0A42-7A6A-4558-B24B-C5E22CA63C0C}"/>
    <cellStyle name="Įprastas 6 2" xfId="8" xr:uid="{EE4D0A42-7A6A-4558-B24B-C5E22CA63C0C}"/>
  </cellStyles>
  <dxfs count="3">
    <dxf>
      <font>
        <color theme="0"/>
      </font>
      <border>
        <left/>
        <right/>
        <top/>
        <bottom/>
        <vertical/>
        <horizontal/>
      </border>
    </dxf>
    <dxf>
      <font>
        <color rgb="FFD1D1D1"/>
      </font>
    </dxf>
    <dxf>
      <font>
        <u val="none"/>
        <color theme="0"/>
      </font>
      <fill>
        <patternFill patternType="none">
          <fgColor indexed="64"/>
          <bgColor auto="1"/>
        </patternFill>
      </fill>
      <border>
        <left/>
        <right/>
        <top/>
        <bottom/>
      </border>
    </dxf>
  </dxfs>
  <tableStyles count="0" defaultTableStyle="TableStyleMedium2" defaultPivotStyle="PivotStyleLight16"/>
  <colors>
    <mruColors>
      <color rgb="FFD1D1D1"/>
      <color rgb="FF47ABD9"/>
      <color rgb="FFB5DDF0"/>
      <color rgb="FF00244D"/>
      <color rgb="FFF39E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https://www.valstybeskontrole.lt/LT/FiskalineStebesena"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245526</xdr:colOff>
      <xdr:row>0</xdr:row>
      <xdr:rowOff>76200</xdr:rowOff>
    </xdr:from>
    <xdr:to>
      <xdr:col>2</xdr:col>
      <xdr:colOff>1939464</xdr:colOff>
      <xdr:row>0</xdr:row>
      <xdr:rowOff>1133475</xdr:rowOff>
    </xdr:to>
    <xdr:pic>
      <xdr:nvPicPr>
        <xdr:cNvPr id="5" name="Paveikslėlis 4">
          <a:hlinkClick xmlns:r="http://schemas.openxmlformats.org/officeDocument/2006/relationships" r:id="rId1"/>
          <a:extLst>
            <a:ext uri="{FF2B5EF4-FFF2-40B4-BE49-F238E27FC236}">
              <a16:creationId xmlns:a16="http://schemas.microsoft.com/office/drawing/2014/main" id="{A269FA50-A4B0-49D6-BB33-CB043696794D}"/>
            </a:ext>
          </a:extLst>
        </xdr:cNvPr>
        <xdr:cNvPicPr>
          <a:picLocks noChangeAspect="1" noChangeArrowheads="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bwMode="auto">
        <a:xfrm>
          <a:off x="864651" y="76200"/>
          <a:ext cx="2008263" cy="1057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11%20Isvados%20ir%20ataskaitos\I&#353;vados%202019\Stabilumo%202019%20m.%20programos%20vertinimas\02.%20Ataskait&#261;%20sudaran&#269;ios%20dalys\Ex-post%20taisykli&#371;%20laikymasis\Kopija%20FDT%20LT+EN%202019%20GALUTINIS%2005%200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ribelhauptaite\Desktop\skai&#269;iuokl&#279;%20lt%20ir%20eng\skaiciuokle%20ex-post_v4%20L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ch"/>
      <sheetName val="Content"/>
      <sheetName val="1. Summary"/>
      <sheetName val="2. Macro"/>
      <sheetName val="3. GGbudget"/>
      <sheetName val="4. Municipalities"/>
      <sheetName val="5. SurplusGG"/>
      <sheetName val="6. GGexpenditure"/>
      <sheetName val="7. GGbudgets"/>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ch"/>
      <sheetName val="Turinys"/>
      <sheetName val="Savivaldybės"/>
      <sheetName val="1 lentelė"/>
      <sheetName val="2 lentelė "/>
      <sheetName val="3 lentelė"/>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par">
      <a:dk1>
        <a:sysClr val="windowText" lastClr="000000"/>
      </a:dk1>
      <a:lt1>
        <a:sysClr val="window" lastClr="FFFFFF"/>
      </a:lt1>
      <a:dk2>
        <a:srgbClr val="44546A"/>
      </a:dk2>
      <a:lt2>
        <a:srgbClr val="D2A0A0"/>
      </a:lt2>
      <a:accent1>
        <a:srgbClr val="192850"/>
      </a:accent1>
      <a:accent2>
        <a:srgbClr val="1469AA"/>
      </a:accent2>
      <a:accent3>
        <a:srgbClr val="64B4CD"/>
      </a:accent3>
      <a:accent4>
        <a:srgbClr val="8C6E87"/>
      </a:accent4>
      <a:accent5>
        <a:srgbClr val="A0BEDC"/>
      </a:accent5>
      <a:accent6>
        <a:srgbClr val="B9CDAA"/>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seimas.lrs.lt/portal/legalAct/lt/TAD/TAIS.428/RinAmeSisJ" TargetMode="External"/><Relationship Id="rId1" Type="http://schemas.openxmlformats.org/officeDocument/2006/relationships/hyperlink" Target="http://www3.lrs.lt/pls/inter3/dokpaieska.showdoc_l?p_id=487268&amp;p_tr2=2"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finmin.lrv.lt/lt/veiklos-sritys/fiskaline-politika/informacija-savivaldybems-sodrai-ir-psdf/savivaldybiu-sodros-psdf-biudzetu-cikliniu-komponenciu-dydziai" TargetMode="External"/><Relationship Id="rId2" Type="http://schemas.openxmlformats.org/officeDocument/2006/relationships/hyperlink" Target="https://finmin.lrv.lt/lt/aktualus-valstybes-finansu-duomenys/ekonomines-raidos-scenarijus/pranesimai-apie-potencialaus-bvp-rodiklius" TargetMode="External"/><Relationship Id="rId1" Type="http://schemas.openxmlformats.org/officeDocument/2006/relationships/hyperlink" Target="https://finmin.lrv.lt/lt/aktualus-valstybes-finansu-duomenys/ekonomines-raidos-scenarijus" TargetMode="External"/><Relationship Id="rId5" Type="http://schemas.openxmlformats.org/officeDocument/2006/relationships/printerSettings" Target="../printerSettings/printerSettings2.bin"/><Relationship Id="rId4" Type="http://schemas.openxmlformats.org/officeDocument/2006/relationships/hyperlink" Target="https://osp.stat.gov.lt/statistiniu-rodikliu-analiz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hyperlink" Target="https://e-seimas.lrs.lt/portal/legalAct/lt/TAD/6be2c020699a11e48710f0162bf7b9c5/asr" TargetMode="External"/><Relationship Id="rId1" Type="http://schemas.openxmlformats.org/officeDocument/2006/relationships/hyperlink" Target="https://e-seimas.lrs.lt/portal/legalAct/lt/TAD/4d00e01082c311edbdcebd68a7a0df7e?jfwid=lkkctemyx"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finmin.lrv.lt/lt/veiklos-sritys/savivaldybiu-d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27964-63BC-40E8-A6AA-7110678A111B}">
  <sheetPr codeName="Lapas1">
    <tabColor theme="7" tint="-0.499984740745262"/>
  </sheetPr>
  <dimension ref="B1:E24"/>
  <sheetViews>
    <sheetView showGridLines="0" showRowColHeaders="0" topLeftCell="A13" zoomScaleNormal="100" workbookViewId="0">
      <selection activeCell="C25" sqref="C25"/>
    </sheetView>
  </sheetViews>
  <sheetFormatPr defaultColWidth="10" defaultRowHeight="15" x14ac:dyDescent="0.25"/>
  <cols>
    <col min="1" max="1" width="9" style="3" customWidth="1"/>
    <col min="2" max="2" width="4.5703125" style="4" customWidth="1"/>
    <col min="3" max="3" width="103.140625" style="4" customWidth="1"/>
    <col min="4" max="4" width="4.5703125" style="3" customWidth="1"/>
    <col min="5" max="5" width="10" style="3"/>
    <col min="6" max="6" width="10.5703125" style="3" customWidth="1"/>
    <col min="7" max="16384" width="10" style="3"/>
  </cols>
  <sheetData>
    <row r="1" spans="2:5" ht="109.9" customHeight="1" thickBot="1" x14ac:dyDescent="0.3">
      <c r="B1" s="244"/>
      <c r="C1" s="245"/>
      <c r="D1" s="246"/>
      <c r="E1" s="3" t="s">
        <v>0</v>
      </c>
    </row>
    <row r="2" spans="2:5" ht="9.6" customHeight="1" x14ac:dyDescent="0.25">
      <c r="B2" s="35"/>
      <c r="D2" s="1"/>
    </row>
    <row r="3" spans="2:5" ht="30.6" customHeight="1" x14ac:dyDescent="0.25">
      <c r="B3" s="247" t="s">
        <v>1</v>
      </c>
      <c r="C3" s="248"/>
      <c r="D3" s="249"/>
    </row>
    <row r="4" spans="2:5" ht="9.6" customHeight="1" x14ac:dyDescent="0.25">
      <c r="B4" s="36"/>
      <c r="C4" s="37"/>
      <c r="D4" s="38"/>
    </row>
    <row r="5" spans="2:5" ht="9.6" customHeight="1" x14ac:dyDescent="0.25">
      <c r="B5" s="39"/>
      <c r="C5" s="40"/>
      <c r="D5" s="41"/>
    </row>
    <row r="6" spans="2:5" x14ac:dyDescent="0.25">
      <c r="B6" s="250" t="s">
        <v>2</v>
      </c>
      <c r="C6" s="251"/>
      <c r="D6" s="252"/>
    </row>
    <row r="7" spans="2:5" ht="9.6" customHeight="1" x14ac:dyDescent="0.25">
      <c r="B7" s="39"/>
      <c r="C7" s="40"/>
      <c r="D7" s="41"/>
    </row>
    <row r="8" spans="2:5" ht="114.75" customHeight="1" x14ac:dyDescent="0.25">
      <c r="B8" s="39"/>
      <c r="C8" s="154" t="s">
        <v>3</v>
      </c>
      <c r="D8" s="161"/>
    </row>
    <row r="9" spans="2:5" ht="9.6" customHeight="1" x14ac:dyDescent="0.25">
      <c r="B9" s="39"/>
      <c r="C9" s="40"/>
      <c r="D9" s="41"/>
    </row>
    <row r="10" spans="2:5" ht="8.25" customHeight="1" x14ac:dyDescent="0.25">
      <c r="B10" s="39"/>
      <c r="C10" s="42"/>
      <c r="D10" s="41"/>
    </row>
    <row r="11" spans="2:5" ht="18" customHeight="1" x14ac:dyDescent="0.25">
      <c r="B11" s="241" t="s">
        <v>4</v>
      </c>
      <c r="C11" s="242"/>
      <c r="D11" s="243"/>
    </row>
    <row r="12" spans="2:5" ht="9.6" customHeight="1" x14ac:dyDescent="0.25">
      <c r="B12" s="39"/>
      <c r="C12" s="42"/>
      <c r="D12" s="41"/>
    </row>
    <row r="13" spans="2:5" x14ac:dyDescent="0.25">
      <c r="B13" s="39"/>
      <c r="C13" s="51" t="s">
        <v>5</v>
      </c>
      <c r="D13" s="41"/>
    </row>
    <row r="14" spans="2:5" x14ac:dyDescent="0.25">
      <c r="B14" s="39"/>
      <c r="C14" s="51" t="s">
        <v>6</v>
      </c>
      <c r="D14" s="41"/>
    </row>
    <row r="15" spans="2:5" x14ac:dyDescent="0.25">
      <c r="B15" s="39"/>
      <c r="C15" s="51" t="s">
        <v>7</v>
      </c>
      <c r="D15" s="41"/>
    </row>
    <row r="16" spans="2:5" x14ac:dyDescent="0.25">
      <c r="B16" s="39"/>
      <c r="C16" s="51" t="s">
        <v>8</v>
      </c>
      <c r="D16" s="41"/>
    </row>
    <row r="17" spans="2:4" ht="13.5" customHeight="1" x14ac:dyDescent="0.25">
      <c r="B17" s="39"/>
      <c r="C17" s="43"/>
      <c r="D17" s="41"/>
    </row>
    <row r="18" spans="2:4" ht="18" customHeight="1" x14ac:dyDescent="0.25">
      <c r="B18" s="241" t="s">
        <v>9</v>
      </c>
      <c r="C18" s="242"/>
      <c r="D18" s="243"/>
    </row>
    <row r="19" spans="2:4" ht="9.6" customHeight="1" x14ac:dyDescent="0.25">
      <c r="B19" s="39"/>
      <c r="C19" s="40"/>
      <c r="D19" s="41"/>
    </row>
    <row r="20" spans="2:4" x14ac:dyDescent="0.25">
      <c r="B20" s="39" t="s">
        <v>10</v>
      </c>
      <c r="C20" s="44" t="s">
        <v>11</v>
      </c>
      <c r="D20" s="41"/>
    </row>
    <row r="21" spans="2:4" x14ac:dyDescent="0.25">
      <c r="B21" s="39" t="s">
        <v>12</v>
      </c>
      <c r="C21" s="44" t="s">
        <v>13</v>
      </c>
      <c r="D21" s="41"/>
    </row>
    <row r="22" spans="2:4" ht="9.6" customHeight="1" thickBot="1" x14ac:dyDescent="0.3">
      <c r="B22" s="45"/>
      <c r="C22" s="46"/>
      <c r="D22" s="47"/>
    </row>
    <row r="23" spans="2:4" x14ac:dyDescent="0.25">
      <c r="B23" s="2"/>
      <c r="C23" s="2"/>
    </row>
    <row r="24" spans="2:4" x14ac:dyDescent="0.25">
      <c r="B24" s="240" t="s">
        <v>163</v>
      </c>
      <c r="C24" s="240"/>
    </row>
  </sheetData>
  <mergeCells count="6">
    <mergeCell ref="B24:C24"/>
    <mergeCell ref="B18:D18"/>
    <mergeCell ref="B1:D1"/>
    <mergeCell ref="B3:D3"/>
    <mergeCell ref="B11:D11"/>
    <mergeCell ref="B6:D6"/>
  </mergeCells>
  <hyperlinks>
    <hyperlink ref="C20" r:id="rId1" display="http://www3.lrs.lt/pls/inter3/dokpaieska.showdoc_l?p_id=487268&amp;p_tr2=2" xr:uid="{F75ADD19-BFBD-4F52-BE4C-BF43D6CED170}"/>
    <hyperlink ref="C21" r:id="rId2" display="Lietuvos Respublikos fiskalinės drausmės įstatymas" xr:uid="{40D818DF-4B5F-4AD2-800F-5D1183014FE2}"/>
    <hyperlink ref="C13" location="'1. Duomenys'!A1" display="1. Duomenys" xr:uid="{DF4654E7-1E79-4E35-BE61-98F6A28AB661}"/>
    <hyperlink ref="C16" location="D.U.K.!A1" display="D.U.K." xr:uid="{7AC4AA17-CE86-46F3-B72D-9B53CA4DC3BB}"/>
    <hyperlink ref="C15" location="'Aktualūs įstatymų straipsniai'!A1" display="Aktualūs įstatymų straipsniai" xr:uid="{01E6E7FA-01A0-402C-8B1D-ED52A50DD3EA}"/>
    <hyperlink ref="C14" location="'2. Skaičiavimai'!A1" display="2. Skaičiavimai" xr:uid="{F8C4E5AA-391B-408E-AA22-138D3B53AD17}"/>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C70E1-57B8-4255-B594-7C6D306342E8}">
  <sheetPr>
    <tabColor theme="7"/>
  </sheetPr>
  <dimension ref="A1:L66"/>
  <sheetViews>
    <sheetView tabSelected="1" zoomScale="85" zoomScaleNormal="85" workbookViewId="0">
      <selection activeCell="B30" sqref="B30"/>
    </sheetView>
  </sheetViews>
  <sheetFormatPr defaultRowHeight="15" x14ac:dyDescent="0.25"/>
  <cols>
    <col min="1" max="1" width="15.42578125" customWidth="1"/>
    <col min="2" max="2" width="12.42578125" customWidth="1"/>
    <col min="3" max="3" width="38.28515625" bestFit="1" customWidth="1"/>
    <col min="4" max="4" width="30.7109375" customWidth="1"/>
    <col min="5" max="5" width="27.42578125" customWidth="1"/>
    <col min="6" max="6" width="29.7109375" customWidth="1"/>
    <col min="7" max="7" width="30.7109375" customWidth="1"/>
    <col min="8" max="8" width="21" customWidth="1"/>
    <col min="9" max="9" width="45.140625" customWidth="1"/>
    <col min="10" max="10" width="23.42578125" customWidth="1"/>
    <col min="11" max="11" width="15.5703125" customWidth="1"/>
    <col min="12" max="12" width="27.42578125" customWidth="1"/>
    <col min="13" max="13" width="24.5703125" customWidth="1"/>
  </cols>
  <sheetData>
    <row r="1" spans="1:11" ht="18.75" thickBot="1" x14ac:dyDescent="0.3">
      <c r="A1" s="48" t="s">
        <v>14</v>
      </c>
      <c r="B1" s="229" t="s">
        <v>15</v>
      </c>
      <c r="C1" s="230"/>
      <c r="D1" s="231"/>
      <c r="F1" s="30"/>
    </row>
    <row r="2" spans="1:11" ht="18.600000000000001" customHeight="1" x14ac:dyDescent="0.25">
      <c r="B2" s="105" t="s">
        <v>16</v>
      </c>
      <c r="C2" s="106" t="s">
        <v>17</v>
      </c>
      <c r="D2" s="107"/>
    </row>
    <row r="3" spans="1:11" ht="22.9" customHeight="1" x14ac:dyDescent="0.25">
      <c r="B3" s="65" t="s">
        <v>18</v>
      </c>
      <c r="C3" s="227" t="s">
        <v>19</v>
      </c>
      <c r="D3" s="228"/>
    </row>
    <row r="4" spans="1:11" ht="18.600000000000001" customHeight="1" thickBot="1" x14ac:dyDescent="0.3">
      <c r="B4" s="110"/>
      <c r="C4" s="109" t="s">
        <v>20</v>
      </c>
      <c r="D4" s="108" t="s">
        <v>21</v>
      </c>
      <c r="E4" s="13"/>
    </row>
    <row r="5" spans="1:11" ht="15.75" thickBot="1" x14ac:dyDescent="0.3"/>
    <row r="6" spans="1:11" ht="15.75" customHeight="1" thickBot="1" x14ac:dyDescent="0.3">
      <c r="B6" s="234" t="s">
        <v>22</v>
      </c>
      <c r="C6" s="235"/>
      <c r="D6" s="162">
        <v>2025</v>
      </c>
      <c r="H6" s="17"/>
    </row>
    <row r="7" spans="1:11" ht="15.75" customHeight="1" thickBot="1" x14ac:dyDescent="0.3">
      <c r="B7" s="232" t="s">
        <v>23</v>
      </c>
      <c r="C7" s="233"/>
      <c r="D7" s="189" t="s">
        <v>24</v>
      </c>
      <c r="H7" s="17"/>
    </row>
    <row r="8" spans="1:11" ht="15.75" thickBot="1" x14ac:dyDescent="0.3">
      <c r="F8" s="17"/>
      <c r="H8" s="13"/>
    </row>
    <row r="9" spans="1:11" x14ac:dyDescent="0.25">
      <c r="B9" s="236" t="str">
        <f>CONCATENATE("Duomenys naudojami ex-ante ", TEXT('1. Duomenys'!D6, "0000")," m. biudžetui įvertinti. Rezultatai gaunami naudojant skaičiuoklę yra preliminarūs! ")</f>
        <v xml:space="preserve">Duomenys naudojami ex-ante 2025 m. biudžetui įvertinti. Rezultatai gaunami naudojant skaičiuoklę yra preliminarūs! </v>
      </c>
      <c r="C9" s="237"/>
      <c r="D9" s="237"/>
      <c r="E9" s="237"/>
      <c r="F9" s="237"/>
      <c r="G9" s="166"/>
      <c r="H9" s="169" t="str">
        <f>CONCATENATE("", TEXT('1. Duomenys'!D6+1, "0000")," m. birželį vertinant ", TEXT('1. Duomenys'!D6, "0000"), " metų ex-post taisyklių laikymąsi bus naudojami šie duomenų šaltiniai ")</f>
        <v xml:space="preserve">2026 m. birželį vertinant 2025 metų ex-post taisyklių laikymąsi bus naudojami šie duomenų šaltiniai </v>
      </c>
      <c r="I9" s="170"/>
      <c r="J9" s="171"/>
    </row>
    <row r="10" spans="1:11" ht="25.5" x14ac:dyDescent="0.25">
      <c r="B10" s="238" t="s">
        <v>25</v>
      </c>
      <c r="C10" s="239"/>
      <c r="D10" s="58" t="s">
        <v>26</v>
      </c>
      <c r="E10" s="58" t="s">
        <v>27</v>
      </c>
      <c r="F10" s="163" t="s">
        <v>28</v>
      </c>
      <c r="G10" s="167" t="s">
        <v>29</v>
      </c>
      <c r="H10" s="172" t="s">
        <v>26</v>
      </c>
      <c r="I10" s="58" t="s">
        <v>27</v>
      </c>
      <c r="J10" s="173" t="s">
        <v>28</v>
      </c>
      <c r="K10" s="126"/>
    </row>
    <row r="11" spans="1:11" ht="25.5" x14ac:dyDescent="0.25">
      <c r="B11" s="223" t="s">
        <v>30</v>
      </c>
      <c r="C11" s="224"/>
      <c r="D11" s="121" t="str">
        <f>CONCATENATE("Prognozuojama ", TEXT('1. Duomenys'!D6,"0000")," metams ")</f>
        <v xml:space="preserve">Prognozuojama 2025 metams </v>
      </c>
      <c r="E11" s="121" t="s">
        <v>31</v>
      </c>
      <c r="F11" s="164" t="s">
        <v>32</v>
      </c>
      <c r="G11" s="168"/>
      <c r="H11" s="174" t="str">
        <f>CONCATENATE("Faktiniai ", TEXT('1. Duomenys'!D6,"0000")," metų")</f>
        <v>Faktiniai 2025 metų</v>
      </c>
      <c r="I11" s="121" t="s">
        <v>33</v>
      </c>
      <c r="J11" s="175" t="s">
        <v>32</v>
      </c>
      <c r="K11" s="128"/>
    </row>
    <row r="12" spans="1:11" ht="25.5" x14ac:dyDescent="0.25">
      <c r="B12" s="225" t="s">
        <v>34</v>
      </c>
      <c r="C12" s="226"/>
      <c r="D12" s="122" t="str">
        <f>CONCATENATE("Prognozuojama ", TEXT('1. Duomenys'!D6,"0000")," metams ")</f>
        <v xml:space="preserve">Prognozuojama 2025 metams </v>
      </c>
      <c r="E12" s="121" t="s">
        <v>35</v>
      </c>
      <c r="F12" s="165" t="s">
        <v>36</v>
      </c>
      <c r="G12" s="168"/>
      <c r="H12" s="174" t="str">
        <f>CONCATENATE("Faktiniai ", TEXT('1. Duomenys'!D6,"0000")," metų")</f>
        <v>Faktiniai 2025 metų</v>
      </c>
      <c r="I12" s="121" t="s">
        <v>33</v>
      </c>
      <c r="J12" s="175" t="s">
        <v>37</v>
      </c>
      <c r="K12" s="128"/>
    </row>
    <row r="13" spans="1:11" ht="25.5" x14ac:dyDescent="0.25">
      <c r="B13" s="223" t="s">
        <v>38</v>
      </c>
      <c r="C13" s="224"/>
      <c r="D13" s="121" t="str">
        <f>CONCATENATE("Prognozuojama ", TEXT('1. Duomenys'!D6,"0000")," metams ")</f>
        <v xml:space="preserve">Prognozuojama 2025 metams </v>
      </c>
      <c r="E13" s="121" t="s">
        <v>31</v>
      </c>
      <c r="F13" s="164" t="s">
        <v>39</v>
      </c>
      <c r="G13" s="168"/>
      <c r="H13" s="174" t="str">
        <f>CONCATENATE("Faktiniai ", TEXT('1. Duomenys'!D6,"0000")," metų")</f>
        <v>Faktiniai 2025 metų</v>
      </c>
      <c r="I13" s="121" t="s">
        <v>33</v>
      </c>
      <c r="J13" s="175" t="s">
        <v>40</v>
      </c>
      <c r="K13" s="128"/>
    </row>
    <row r="14" spans="1:11" ht="25.5" x14ac:dyDescent="0.25">
      <c r="B14" s="225" t="s">
        <v>41</v>
      </c>
      <c r="C14" s="226"/>
      <c r="D14" s="122" t="str">
        <f>CONCATENATE("Prognozuojama ", TEXT('1. Duomenys'!D6,"0000")," metams ")</f>
        <v xml:space="preserve">Prognozuojama 2025 metams </v>
      </c>
      <c r="E14" s="121" t="s">
        <v>35</v>
      </c>
      <c r="F14" s="165" t="s">
        <v>42</v>
      </c>
      <c r="G14" s="168"/>
      <c r="H14" s="174" t="str">
        <f>CONCATENATE("Faktiniai ", TEXT('1. Duomenys'!D6,"0000")," metų")</f>
        <v>Faktiniai 2025 metų</v>
      </c>
      <c r="I14" s="121" t="s">
        <v>33</v>
      </c>
      <c r="J14" s="175" t="s">
        <v>43</v>
      </c>
      <c r="K14" s="128"/>
    </row>
    <row r="15" spans="1:11" ht="49.5" customHeight="1" x14ac:dyDescent="0.25">
      <c r="B15" s="223" t="s">
        <v>44</v>
      </c>
      <c r="C15" s="224"/>
      <c r="D15" s="121" t="str">
        <f>CONCATENATE("Prognozuojama ", TEXT('1. Duomenys'!D6,"0000")," metams ")</f>
        <v xml:space="preserve">Prognozuojama 2025 metams </v>
      </c>
      <c r="E15" s="121" t="s">
        <v>45</v>
      </c>
      <c r="F15" s="164" t="s">
        <v>46</v>
      </c>
      <c r="G15" s="168"/>
      <c r="H15" s="174" t="str">
        <f>CONCATENATE("Faktiniai ", TEXT('1. Duomenys'!D6,"0000")," metų")</f>
        <v>Faktiniai 2025 metų</v>
      </c>
      <c r="I15" s="121" t="s">
        <v>47</v>
      </c>
      <c r="J15" s="175" t="s">
        <v>46</v>
      </c>
      <c r="K15" s="128"/>
    </row>
    <row r="16" spans="1:11" ht="25.5" x14ac:dyDescent="0.25">
      <c r="B16" s="225" t="s">
        <v>48</v>
      </c>
      <c r="C16" s="226"/>
      <c r="D16" s="122" t="str">
        <f>CONCATENATE("Prognozuojama ", TEXT('1. Duomenys'!D6,"0000")," metams ")</f>
        <v xml:space="preserve">Prognozuojama 2025 metams </v>
      </c>
      <c r="E16" s="121" t="s">
        <v>49</v>
      </c>
      <c r="F16" s="165" t="s">
        <v>50</v>
      </c>
      <c r="G16" s="168"/>
      <c r="H16" s="174" t="str">
        <f>CONCATENATE("Faktiniai ", TEXT('1. Duomenys'!D6,"0000")," metų")</f>
        <v>Faktiniai 2025 metų</v>
      </c>
      <c r="I16" s="121" t="s">
        <v>51</v>
      </c>
      <c r="J16" s="175" t="s">
        <v>52</v>
      </c>
      <c r="K16" s="128"/>
    </row>
    <row r="17" spans="2:12" ht="48.75" customHeight="1" x14ac:dyDescent="0.25">
      <c r="B17" s="223" t="s">
        <v>53</v>
      </c>
      <c r="C17" s="224"/>
      <c r="D17" s="121" t="str">
        <f>CONCATENATE("Prognozuojama ", TEXT('1. Duomenys'!D6,"0000")," metais panaudoti asignavimams likučio dalis")</f>
        <v>Prognozuojama 2025 metais panaudoti asignavimams likučio dalis</v>
      </c>
      <c r="E17" s="121" t="s">
        <v>54</v>
      </c>
      <c r="F17" s="164" t="s">
        <v>55</v>
      </c>
      <c r="G17" s="168"/>
      <c r="H17" s="174" t="str">
        <f>CONCATENATE(TEXT('1. Duomenys'!D6,"0000")," metais asignavimams panaudota likučio dalis")</f>
        <v>2025 metais asignavimams panaudota likučio dalis</v>
      </c>
      <c r="I17" s="121" t="str">
        <f>CONCATENATE("FM įsakymo Nr. 1K-63 forma Nr.1-sav (", TEXT(D6,"0000"),"-12-31)",CHAR(10),"FM įsakymo Nr. 1K-63 forma Nr.1-sav (",TEXT(D6+1,"0000"),"-03-31)")</f>
        <v>FM įsakymo Nr. 1K-63 forma Nr.1-sav (2025-12-31)
FM įsakymo Nr. 1K-63 forma Nr.1-sav (2026-03-31)</v>
      </c>
      <c r="J17" s="175" t="s">
        <v>56</v>
      </c>
      <c r="K17" s="128"/>
      <c r="L17" s="153"/>
    </row>
    <row r="18" spans="2:12" ht="51.6" customHeight="1" x14ac:dyDescent="0.25">
      <c r="B18" s="223" t="s">
        <v>57</v>
      </c>
      <c r="C18" s="224"/>
      <c r="D18" s="121" t="str">
        <f>CONCATENATE("Prognozuojama ", TEXT('1. Duomenys'!D6,"0000")," metams ")</f>
        <v xml:space="preserve">Prognozuojama 2025 metams </v>
      </c>
      <c r="E18" s="121" t="s">
        <v>58</v>
      </c>
      <c r="F18" s="164" t="str">
        <f>CONCATENATE("Iš sumos ", TEXT('1. Duomenys'!D6,"0000")," m. pabaigoje atimama suma ",TEXT('1. Duomenys'!D6,"0000")," m. pradžioje")</f>
        <v>Iš sumos 2025 m. pabaigoje atimama suma 2025 m. pradžioje</v>
      </c>
      <c r="G18" s="168"/>
      <c r="H18" s="174" t="str">
        <f>CONCATENATE("Faktiniai ", TEXT('1. Duomenys'!D6,"0000")," metų")</f>
        <v>Faktiniai 2025 metų</v>
      </c>
      <c r="I18" s="121" t="s">
        <v>59</v>
      </c>
      <c r="J18" s="175" t="str">
        <f>CONCATENATE("1 eilutė: iš sumos  ", TEXT('1. Duomenys'!D6,"0000")," m. pradžioje atimama suma ", TEXT('1. Duomenys'!D6,"0000"),"  m. pabaigoje")</f>
        <v>1 eilutė: iš sumos  2025 m. pradžioje atimama suma 2025  m. pabaigoje</v>
      </c>
      <c r="K18" s="128"/>
    </row>
    <row r="19" spans="2:12" ht="51.6" customHeight="1" x14ac:dyDescent="0.25">
      <c r="B19" s="223" t="s">
        <v>60</v>
      </c>
      <c r="C19" s="224"/>
      <c r="D19" s="121" t="str">
        <f>CONCATENATE("Prognozuojama ", TEXT('1. Duomenys'!D6,"0000"), " ir ",TEXT('1. Duomenys'!D6+1,"0000")," metams ")</f>
        <v xml:space="preserve">Prognozuojama 2025 ir 2026 metams </v>
      </c>
      <c r="E19" s="121"/>
      <c r="F19" s="164" t="str">
        <f>CONCATENATE("Iš ", TEXT('1. Duomenys'!D6+1,"0000"), " m. sausio mėn. pajamų iš GPM atimama ",TEXT('1. Duomenys'!D6,"0000")," m. sausio mėn. pajamų iš GPM suma")</f>
        <v>Iš 2026 m. sausio mėn. pajamų iš GPM atimama 2025 m. sausio mėn. pajamų iš GPM suma</v>
      </c>
      <c r="G19" s="168"/>
      <c r="H19" s="174" t="str">
        <f>CONCATENATE("Faktiniai ", TEXT('1. Duomenys'!D6,"0000"), " ir ",TEXT('1. Duomenys'!D6+1,"0000")," metų ")</f>
        <v xml:space="preserve">Faktiniai 2025 ir 2026 metų </v>
      </c>
      <c r="I19" s="195" t="s">
        <v>61</v>
      </c>
      <c r="J19" s="175" t="str">
        <f>CONCATENATE("Iš ", TEXT('1. Duomenys'!D6+1,"0000"), " m. sausio mėn. pajamų iš GPM atimama ",TEXT('1. Duomenys'!D6,"0000")," m. sausio mėn. pajamų iš GPM suma")</f>
        <v>Iš 2026 m. sausio mėn. pajamų iš GPM atimama 2025 m. sausio mėn. pajamų iš GPM suma</v>
      </c>
      <c r="K19" s="128"/>
    </row>
    <row r="20" spans="2:12" ht="56.45" customHeight="1" x14ac:dyDescent="0.25">
      <c r="B20" s="223" t="s">
        <v>62</v>
      </c>
      <c r="C20" s="224"/>
      <c r="D20" s="121" t="str">
        <f>CONCATENATE("Prognozuojama ", TEXT('1. Duomenys'!D6,"0000")," metams ")</f>
        <v xml:space="preserve">Prognozuojama 2025 metams </v>
      </c>
      <c r="E20" s="121" t="s">
        <v>63</v>
      </c>
      <c r="F20" s="164" t="s">
        <v>64</v>
      </c>
      <c r="G20" s="168"/>
      <c r="H20" s="174" t="str">
        <f>CONCATENATE("Faktiniai ", TEXT('1. Duomenys'!D6,"0000")," metų")</f>
        <v>Faktiniai 2025 metų</v>
      </c>
      <c r="I20" s="121"/>
      <c r="J20" s="175"/>
      <c r="K20" s="128"/>
    </row>
    <row r="21" spans="2:12" ht="30.75" customHeight="1" x14ac:dyDescent="0.25">
      <c r="B21" s="225" t="s">
        <v>65</v>
      </c>
      <c r="C21" s="226"/>
      <c r="D21" s="122" t="str">
        <f>CONCATENATE("Faktiniai ", TEXT('1. Duomenys'!D6-1,"0000")," metų pabaigoje")</f>
        <v>Faktiniai 2024 metų pabaigoje</v>
      </c>
      <c r="E21" s="122" t="s">
        <v>66</v>
      </c>
      <c r="F21" s="164" t="s">
        <v>67</v>
      </c>
      <c r="G21" s="168"/>
      <c r="H21" s="174" t="str">
        <f>CONCATENATE("Faktiniai ", TEXT('1. Duomenys'!D6-1,"0000")," metų pabaigoje")</f>
        <v>Faktiniai 2024 metų pabaigoje</v>
      </c>
      <c r="I21" s="121" t="s">
        <v>66</v>
      </c>
      <c r="J21" s="175" t="s">
        <v>67</v>
      </c>
      <c r="K21" s="128"/>
    </row>
    <row r="22" spans="2:12" ht="25.5" x14ac:dyDescent="0.25">
      <c r="B22" s="223" t="s">
        <v>68</v>
      </c>
      <c r="C22" s="224"/>
      <c r="D22" s="121" t="str">
        <f>CONCATENATE("Faktiniai ",TEXT('1. Duomenys'!D6-1,"0000")," metų")</f>
        <v>Faktiniai 2024 metų</v>
      </c>
      <c r="E22" s="122" t="str">
        <f>IF(D6=2024, "FM įsakymo Nr. 1K-361 forma Nr. 1-SAV","FM įsakymo Nr. 1K-126 forma Nr. 1-SAV")</f>
        <v>FM įsakymo Nr. 1K-126 forma Nr. 1-SAV</v>
      </c>
      <c r="F22" s="164" t="str">
        <f>IF(D6=2024, "88 eilutė","89 eilutė")</f>
        <v>89 eilutė</v>
      </c>
      <c r="G22" s="168"/>
      <c r="H22" s="174" t="str">
        <f>CONCATENATE("Faktiniai ", TEXT('1. Duomenys'!D6-1,"0000")," metų pabaigoje")</f>
        <v>Faktiniai 2024 metų pabaigoje</v>
      </c>
      <c r="I22" s="121" t="str">
        <f>E22</f>
        <v>FM įsakymo Nr. 1K-126 forma Nr. 1-SAV</v>
      </c>
      <c r="J22" s="175" t="str">
        <f>F22</f>
        <v>89 eilutė</v>
      </c>
      <c r="K22" s="128"/>
    </row>
    <row r="23" spans="2:12" ht="25.5" x14ac:dyDescent="0.25">
      <c r="B23" s="225" t="s">
        <v>69</v>
      </c>
      <c r="C23" s="226"/>
      <c r="D23" s="121" t="str">
        <f>CONCATENATE("Faktiniai ", TEXT('1. Duomenys'!D6-1,"0000")," metų")</f>
        <v>Faktiniai 2024 metų</v>
      </c>
      <c r="E23" s="122" t="str">
        <f>E22</f>
        <v>FM įsakymo Nr. 1K-126 forma Nr. 1-SAV</v>
      </c>
      <c r="F23" s="164" t="s">
        <v>70</v>
      </c>
      <c r="G23" s="168"/>
      <c r="H23" s="174" t="str">
        <f>CONCATENATE("Faktiniai ", TEXT('1. Duomenys'!D6-1,"0000")," metų pabaigoje")</f>
        <v>Faktiniai 2024 metų pabaigoje</v>
      </c>
      <c r="I23" s="121" t="str">
        <f t="shared" ref="I23:I24" si="0">E23</f>
        <v>FM įsakymo Nr. 1K-126 forma Nr. 1-SAV</v>
      </c>
      <c r="J23" s="175" t="str">
        <f t="shared" ref="J23:J24" si="1">F23</f>
        <v>3 eilutė</v>
      </c>
      <c r="K23" s="128"/>
    </row>
    <row r="24" spans="2:12" ht="30" customHeight="1" x14ac:dyDescent="0.25">
      <c r="B24" s="223" t="s">
        <v>71</v>
      </c>
      <c r="C24" s="224"/>
      <c r="D24" s="121" t="str">
        <f>CONCATENATE("Faktiniai ", TEXT('1. Duomenys'!D6-1,"0000")," metų")</f>
        <v>Faktiniai 2024 metų</v>
      </c>
      <c r="E24" s="122" t="str">
        <f>E22</f>
        <v>FM įsakymo Nr. 1K-126 forma Nr. 1-SAV</v>
      </c>
      <c r="F24" s="164" t="str">
        <f>IF(D6=2024, "14 eilutė","15 eilutė")</f>
        <v>15 eilutė</v>
      </c>
      <c r="G24" s="168"/>
      <c r="H24" s="174" t="str">
        <f>CONCATENATE("Faktiniai ", TEXT('1. Duomenys'!D6-1,"0000")," metų pabaigoje")</f>
        <v>Faktiniai 2024 metų pabaigoje</v>
      </c>
      <c r="I24" s="121" t="str">
        <f t="shared" si="0"/>
        <v>FM įsakymo Nr. 1K-126 forma Nr. 1-SAV</v>
      </c>
      <c r="J24" s="175" t="str">
        <f t="shared" si="1"/>
        <v>15 eilutė</v>
      </c>
      <c r="K24" s="128"/>
    </row>
    <row r="25" spans="2:12" ht="53.25" customHeight="1" x14ac:dyDescent="0.25">
      <c r="B25" s="221" t="s">
        <v>72</v>
      </c>
      <c r="C25" s="222"/>
      <c r="D25" s="181" t="str">
        <f>CONCATENATE("Prognozuojama ", TEXT('1. Duomenys'!D6,"0000")," metams ")</f>
        <v xml:space="preserve">Prognozuojama 2025 metams </v>
      </c>
      <c r="E25" s="181" t="s">
        <v>73</v>
      </c>
      <c r="F25" s="182" t="s">
        <v>74</v>
      </c>
      <c r="G25" s="179"/>
      <c r="H25" s="176" t="str">
        <f>D25</f>
        <v xml:space="preserve">Prognozuojama 2025 metams </v>
      </c>
      <c r="I25" s="177" t="str">
        <f>E25</f>
        <v>Valstybės biudžeto ir savivaldybių biudžetų finansinių rodiklių patvirtinimo įstatymas, 5 priedas</v>
      </c>
      <c r="J25" s="178" t="str">
        <f>F25</f>
        <v xml:space="preserve"> - </v>
      </c>
      <c r="K25" s="128"/>
    </row>
    <row r="26" spans="2:12" x14ac:dyDescent="0.25">
      <c r="F26" s="180"/>
    </row>
    <row r="27" spans="2:12" x14ac:dyDescent="0.25">
      <c r="B27" s="30" t="s">
        <v>75</v>
      </c>
      <c r="C27" s="123"/>
    </row>
    <row r="28" spans="2:12" x14ac:dyDescent="0.25">
      <c r="B28" s="30" t="s">
        <v>76</v>
      </c>
      <c r="C28" s="123"/>
    </row>
    <row r="29" spans="2:12" x14ac:dyDescent="0.25">
      <c r="B29" s="30" t="str">
        <f>CONCATENATE("*** vertinant ex-post bus naudojamas  ", TEXT('1. Duomenys'!D6+1,"0000"),"-03-31 ir ",TEXT('1. Duomenys'!D6,"0000"),"-12-31 ataskaitų šios eilutės pokytis. VK FI ex-ante vertinime naudojama visa sukaupto likučio suma iš ",TEXT('1. Duomenys'!D6,"0000"),"-03-31 ataskaitos. ")</f>
        <v xml:space="preserve">*** vertinant ex-post bus naudojamas  2026-03-31 ir 2025-12-31 ataskaitų šios eilutės pokytis. VK FI ex-ante vertinime naudojama visa sukaupto likučio suma iš 2025-03-31 ataskaitos. </v>
      </c>
      <c r="C29" s="123"/>
    </row>
    <row r="30" spans="2:12" x14ac:dyDescent="0.25">
      <c r="B30" s="30" t="s">
        <v>164</v>
      </c>
    </row>
    <row r="31" spans="2:12" x14ac:dyDescent="0.25">
      <c r="B31" s="30" t="s">
        <v>77</v>
      </c>
    </row>
    <row r="33" spans="1:9" ht="15.75" thickBot="1" x14ac:dyDescent="0.3">
      <c r="B33" s="30"/>
    </row>
    <row r="34" spans="1:9" x14ac:dyDescent="0.25">
      <c r="B34" s="209" t="s">
        <v>78</v>
      </c>
      <c r="C34" s="210"/>
      <c r="D34" s="211"/>
      <c r="E34" s="203" t="s">
        <v>79</v>
      </c>
      <c r="F34" s="204"/>
      <c r="G34" s="204"/>
    </row>
    <row r="35" spans="1:9" x14ac:dyDescent="0.25">
      <c r="A35" s="30"/>
      <c r="B35" s="216" t="str">
        <f>CONCATENATE('1. Duomenys'!D6," m. BVP to meto kainomis projekcija, mln. EUR")</f>
        <v>2025 m. BVP to meto kainomis projekcija, mln. EUR</v>
      </c>
      <c r="C35" s="217"/>
      <c r="D35" s="152">
        <f>HLOOKUP(D6,E50:I52,2,)</f>
        <v>83464.899999999994</v>
      </c>
      <c r="E35" s="203"/>
      <c r="F35" s="204"/>
      <c r="G35" s="204"/>
    </row>
    <row r="36" spans="1:9" ht="13.5" customHeight="1" x14ac:dyDescent="0.25">
      <c r="A36" s="30"/>
      <c r="B36" s="216" t="str">
        <f>CONCATENATE(TEXT('1. Duomenys'!D6-1,"0000")," m. BVP to meto kainomis, mln. EUR")</f>
        <v>2024 m. BVP to meto kainomis, mln. EUR</v>
      </c>
      <c r="C36" s="217"/>
      <c r="D36" s="152">
        <f>HLOOKUP(D6-1,D50:I52,2,)</f>
        <v>78409.8</v>
      </c>
      <c r="E36" s="203"/>
      <c r="F36" s="204"/>
      <c r="G36" s="204"/>
      <c r="H36" s="125"/>
      <c r="I36" s="125"/>
    </row>
    <row r="37" spans="1:9" ht="12.75" customHeight="1" thickBot="1" x14ac:dyDescent="0.3">
      <c r="A37" s="30"/>
      <c r="B37" s="214" t="str">
        <f>CONCATENATE(TEXT('1. Duomenys'!D6,"0000")," m. atotrūkis nuo potencialo, proc. pot. BVP")</f>
        <v>2025 m. atotrūkis nuo potencialo, proc. pot. BVP</v>
      </c>
      <c r="C37" s="215"/>
      <c r="D37" s="191">
        <f>HLOOKUP(D6,E50:I52,3,)</f>
        <v>-1.2</v>
      </c>
      <c r="E37" s="203"/>
      <c r="F37" s="204"/>
      <c r="G37" s="204"/>
      <c r="H37" s="125"/>
      <c r="I37" s="125"/>
    </row>
    <row r="38" spans="1:9" ht="15.75" thickBot="1" x14ac:dyDescent="0.3"/>
    <row r="39" spans="1:9" ht="28.5" customHeight="1" x14ac:dyDescent="0.25">
      <c r="B39" s="209" t="s">
        <v>80</v>
      </c>
      <c r="C39" s="210"/>
      <c r="D39" s="81" t="str">
        <f>CONCATENATE("Ciklinė komponentė mln. Eur ", TEXT('1. Duomenys'!D6,"0000")," m., jei taikoma 4 str. 2 d. ")</f>
        <v xml:space="preserve">Ciklinė komponentė mln. Eur 2025 m., jei taikoma 4 str. 2 d. </v>
      </c>
    </row>
    <row r="40" spans="1:9" x14ac:dyDescent="0.25">
      <c r="B40" s="82" t="s">
        <v>81</v>
      </c>
      <c r="C40" s="83"/>
      <c r="D40" s="116">
        <f>HLOOKUP(D6,E50:I56,4,)</f>
        <v>-18.833400000000001</v>
      </c>
      <c r="E40" s="201" t="s">
        <v>82</v>
      </c>
      <c r="F40" s="202"/>
      <c r="G40" s="202"/>
    </row>
    <row r="41" spans="1:9" x14ac:dyDescent="0.25">
      <c r="B41" s="82" t="s">
        <v>83</v>
      </c>
      <c r="C41" s="83"/>
      <c r="D41" s="116">
        <f>HLOOKUP(D6,E50:I56,5,)</f>
        <v>-9.1206999999999994</v>
      </c>
      <c r="E41" s="201"/>
      <c r="F41" s="202"/>
      <c r="G41" s="202"/>
    </row>
    <row r="42" spans="1:9" x14ac:dyDescent="0.25">
      <c r="B42" s="82" t="s">
        <v>84</v>
      </c>
      <c r="C42" s="83"/>
      <c r="D42" s="116">
        <f>HLOOKUP(D6,E50:I56,6,)</f>
        <v>-4.9828000000000001</v>
      </c>
      <c r="E42" s="201"/>
      <c r="F42" s="202"/>
      <c r="G42" s="202"/>
    </row>
    <row r="43" spans="1:9" ht="15.75" thickBot="1" x14ac:dyDescent="0.3">
      <c r="B43" s="133" t="s">
        <v>85</v>
      </c>
      <c r="C43" s="134"/>
      <c r="D43" s="135">
        <f>HLOOKUP(D6,E50:I56,7,)</f>
        <v>-3.3231999999999999</v>
      </c>
      <c r="E43" s="201"/>
      <c r="F43" s="202"/>
      <c r="G43" s="202"/>
    </row>
    <row r="44" spans="1:9" ht="11.25" hidden="1" customHeight="1" x14ac:dyDescent="0.25">
      <c r="B44" s="130" t="s">
        <v>24</v>
      </c>
      <c r="C44" s="131"/>
      <c r="D44" s="132"/>
    </row>
    <row r="45" spans="1:9" ht="15.75" hidden="1" thickBot="1" x14ac:dyDescent="0.3">
      <c r="B45" s="212" t="s">
        <v>86</v>
      </c>
      <c r="C45" s="213"/>
      <c r="D45" s="84" t="b">
        <f>IF(D7=B40,D40,IF(D7=B41,D41,IF(D7=B42,D42,IF(D7=B43,D43))))</f>
        <v>0</v>
      </c>
    </row>
    <row r="48" spans="1:9" ht="15.75" thickBot="1" x14ac:dyDescent="0.3"/>
    <row r="49" spans="2:9" x14ac:dyDescent="0.25">
      <c r="B49" s="218" t="s">
        <v>87</v>
      </c>
      <c r="C49" s="219"/>
      <c r="D49" s="219"/>
      <c r="E49" s="219"/>
      <c r="F49" s="219"/>
      <c r="G49" s="219"/>
      <c r="H49" s="219"/>
      <c r="I49" s="220"/>
    </row>
    <row r="50" spans="2:9" x14ac:dyDescent="0.25">
      <c r="B50" s="205" t="s">
        <v>88</v>
      </c>
      <c r="C50" s="206"/>
      <c r="D50" s="184">
        <v>2023</v>
      </c>
      <c r="E50" s="184">
        <v>2024</v>
      </c>
      <c r="F50" s="184">
        <v>2025</v>
      </c>
      <c r="G50" s="184">
        <v>2026</v>
      </c>
      <c r="H50" s="184">
        <v>2027</v>
      </c>
      <c r="I50" s="192">
        <v>2028</v>
      </c>
    </row>
    <row r="51" spans="2:9" x14ac:dyDescent="0.25">
      <c r="B51" s="207" t="s">
        <v>89</v>
      </c>
      <c r="C51" s="208"/>
      <c r="D51" s="185">
        <v>74317</v>
      </c>
      <c r="E51" s="185">
        <v>78409.8</v>
      </c>
      <c r="F51" s="185">
        <v>83464.899999999994</v>
      </c>
      <c r="G51" s="185">
        <v>89072.6</v>
      </c>
      <c r="H51" s="185">
        <v>93566.6</v>
      </c>
      <c r="I51" s="193">
        <v>98624.2</v>
      </c>
    </row>
    <row r="52" spans="2:9" x14ac:dyDescent="0.25">
      <c r="B52" s="196" t="s">
        <v>90</v>
      </c>
      <c r="C52" s="197"/>
      <c r="D52" s="185" t="s">
        <v>91</v>
      </c>
      <c r="E52" s="185">
        <v>-1.5</v>
      </c>
      <c r="F52" s="185">
        <v>-1.2</v>
      </c>
      <c r="G52" s="185">
        <v>-0.4</v>
      </c>
      <c r="H52" s="185">
        <v>-0.5</v>
      </c>
      <c r="I52" s="193">
        <v>-0.2</v>
      </c>
    </row>
    <row r="53" spans="2:9" ht="14.45" customHeight="1" x14ac:dyDescent="0.25">
      <c r="B53" s="198" t="s">
        <v>92</v>
      </c>
      <c r="C53" s="186" t="s">
        <v>81</v>
      </c>
      <c r="D53" s="185" t="s">
        <v>91</v>
      </c>
      <c r="E53" s="185"/>
      <c r="F53" s="185">
        <v>-18.833400000000001</v>
      </c>
      <c r="G53" s="185">
        <v>-6.8398000000000003</v>
      </c>
      <c r="H53" s="185">
        <v>-8.7050000000000001</v>
      </c>
      <c r="I53" s="193">
        <v>-3.4647000000000001</v>
      </c>
    </row>
    <row r="54" spans="2:9" x14ac:dyDescent="0.25">
      <c r="B54" s="199"/>
      <c r="C54" s="183" t="s">
        <v>83</v>
      </c>
      <c r="D54" s="185" t="s">
        <v>91</v>
      </c>
      <c r="E54" s="185"/>
      <c r="F54" s="185">
        <v>-9.1206999999999994</v>
      </c>
      <c r="G54" s="185">
        <v>-3.3123999999999998</v>
      </c>
      <c r="H54" s="185">
        <v>-4.2157</v>
      </c>
      <c r="I54" s="193">
        <v>-1.6778999999999999</v>
      </c>
    </row>
    <row r="55" spans="2:9" x14ac:dyDescent="0.25">
      <c r="B55" s="199"/>
      <c r="C55" s="183" t="s">
        <v>84</v>
      </c>
      <c r="D55" s="185" t="s">
        <v>91</v>
      </c>
      <c r="E55" s="185"/>
      <c r="F55" s="185">
        <v>-4.9828000000000001</v>
      </c>
      <c r="G55" s="185">
        <v>-1.8096000000000001</v>
      </c>
      <c r="H55" s="185">
        <v>-2.3031000000000001</v>
      </c>
      <c r="I55" s="193">
        <v>-0.91669999999999996</v>
      </c>
    </row>
    <row r="56" spans="2:9" ht="15.75" thickBot="1" x14ac:dyDescent="0.3">
      <c r="B56" s="200"/>
      <c r="C56" s="187" t="s">
        <v>85</v>
      </c>
      <c r="D56" s="188" t="s">
        <v>91</v>
      </c>
      <c r="E56" s="188"/>
      <c r="F56" s="188">
        <v>-3.3231999999999999</v>
      </c>
      <c r="G56" s="188">
        <v>-1.2069000000000001</v>
      </c>
      <c r="H56" s="188">
        <v>-1.536</v>
      </c>
      <c r="I56" s="194">
        <v>-0.61140000000000005</v>
      </c>
    </row>
    <row r="58" spans="2:9" x14ac:dyDescent="0.25">
      <c r="E58" s="128"/>
      <c r="F58" s="128"/>
      <c r="G58" s="128"/>
      <c r="H58" s="128"/>
    </row>
    <row r="59" spans="2:9" x14ac:dyDescent="0.25">
      <c r="E59" s="128"/>
      <c r="F59" s="128"/>
      <c r="G59" s="128"/>
      <c r="H59" s="128"/>
      <c r="I59" s="128"/>
    </row>
    <row r="60" spans="2:9" x14ac:dyDescent="0.25">
      <c r="E60" s="128"/>
      <c r="F60" s="128"/>
      <c r="G60" s="128"/>
      <c r="H60" s="128"/>
    </row>
    <row r="61" spans="2:9" x14ac:dyDescent="0.25">
      <c r="E61" s="128"/>
      <c r="F61" s="128"/>
      <c r="G61" s="128"/>
      <c r="H61" s="128"/>
    </row>
    <row r="62" spans="2:9" x14ac:dyDescent="0.25">
      <c r="E62" s="128"/>
      <c r="F62" s="128"/>
      <c r="G62" s="128"/>
      <c r="H62" s="128"/>
    </row>
    <row r="66" spans="5:8" x14ac:dyDescent="0.25">
      <c r="E66" s="128"/>
      <c r="F66" s="128"/>
      <c r="G66" s="128"/>
      <c r="H66" s="128"/>
    </row>
  </sheetData>
  <mergeCells count="34">
    <mergeCell ref="B1:D1"/>
    <mergeCell ref="B7:C7"/>
    <mergeCell ref="B13:C13"/>
    <mergeCell ref="B14:C14"/>
    <mergeCell ref="B15:C15"/>
    <mergeCell ref="B6:C6"/>
    <mergeCell ref="B9:F9"/>
    <mergeCell ref="B10:C10"/>
    <mergeCell ref="B11:C11"/>
    <mergeCell ref="B12:C12"/>
    <mergeCell ref="B25:C25"/>
    <mergeCell ref="B17:C17"/>
    <mergeCell ref="B21:C21"/>
    <mergeCell ref="C3:D3"/>
    <mergeCell ref="B20:C20"/>
    <mergeCell ref="B16:C16"/>
    <mergeCell ref="B18:C18"/>
    <mergeCell ref="B22:C22"/>
    <mergeCell ref="B23:C23"/>
    <mergeCell ref="B24:C24"/>
    <mergeCell ref="B19:C19"/>
    <mergeCell ref="B52:C52"/>
    <mergeCell ref="B53:B56"/>
    <mergeCell ref="E40:G43"/>
    <mergeCell ref="E34:G37"/>
    <mergeCell ref="B50:C50"/>
    <mergeCell ref="B51:C51"/>
    <mergeCell ref="B34:D34"/>
    <mergeCell ref="B39:C39"/>
    <mergeCell ref="B45:C45"/>
    <mergeCell ref="B37:C37"/>
    <mergeCell ref="B36:C36"/>
    <mergeCell ref="B35:C35"/>
    <mergeCell ref="B49:I49"/>
  </mergeCells>
  <dataValidations count="1">
    <dataValidation type="list" allowBlank="1" showInputMessage="1" showErrorMessage="1" sqref="D7" xr:uid="{23496554-B63B-4063-BAB9-FCEAB97E6C89}">
      <formula1>B40:B44</formula1>
    </dataValidation>
  </dataValidations>
  <hyperlinks>
    <hyperlink ref="B35" r:id="rId1" display="https://finmin.lrv.lt/lt/aktualus-valstybes-finansu-duomenys/ekonomines-raidos-scenarijus" xr:uid="{2AAB6913-481B-412F-9017-FCD3062DFE58}"/>
    <hyperlink ref="B37" r:id="rId2" display="https://finmin.lrv.lt/lt/aktualus-valstybes-finansu-duomenys/ekonomines-raidos-scenarijus/pranesimai-apie-potencialaus-bvp-rodiklius" xr:uid="{DA37397F-BFB5-4B2F-850E-21B7F25E7239}"/>
    <hyperlink ref="D39" r:id="rId3" display="Ciklinė komponentė mln. Eur, jei taikoma 4 str. 2 d." xr:uid="{DF103CD0-592D-46A9-8728-372326D55F8E}"/>
    <hyperlink ref="A1" location="Turinys!A1" display="↖ Turinys  " xr:uid="{FE69E094-7147-40CB-B4D1-D229E4F5E447}"/>
    <hyperlink ref="B36:C36" r:id="rId4" location="/" display="https://osp.stat.gov.lt/statistiniu-rodikliu-analize - /" xr:uid="{EFE6A0A9-1C99-4AAA-B97A-4975D0CDB2A5}"/>
  </hyperlinks>
  <pageMargins left="0.7" right="0.7" top="0.75" bottom="0.75" header="0.3" footer="0.3"/>
  <pageSetup orientation="portrait"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2BD42-0DDC-436A-BD64-1C37AB0F3E44}">
  <sheetPr codeName="Lapas4">
    <tabColor theme="7"/>
  </sheetPr>
  <dimension ref="A1:AB226"/>
  <sheetViews>
    <sheetView topLeftCell="A19" zoomScaleNormal="100" workbookViewId="0">
      <selection activeCell="H23" sqref="H23"/>
    </sheetView>
  </sheetViews>
  <sheetFormatPr defaultColWidth="9.140625" defaultRowHeight="15" x14ac:dyDescent="0.25"/>
  <cols>
    <col min="1" max="1" width="18.5703125" style="5" customWidth="1"/>
    <col min="2" max="2" width="21.7109375" style="5" customWidth="1"/>
    <col min="3" max="3" width="26.5703125" style="5" customWidth="1"/>
    <col min="4" max="4" width="22.7109375" style="5" customWidth="1"/>
    <col min="5" max="5" width="23.85546875" style="5" customWidth="1"/>
    <col min="6" max="6" width="21.140625" style="5" customWidth="1"/>
    <col min="7" max="7" width="23.5703125" style="5" customWidth="1"/>
    <col min="8" max="8" width="33.85546875" style="5" customWidth="1"/>
    <col min="9" max="9" width="16.85546875" style="5" customWidth="1"/>
    <col min="10" max="10" width="35.5703125" style="5" customWidth="1"/>
    <col min="11" max="11" width="15.28515625" customWidth="1"/>
    <col min="12" max="12" width="15.85546875" customWidth="1"/>
    <col min="13" max="15" width="15" customWidth="1"/>
    <col min="16" max="16" width="18" customWidth="1"/>
    <col min="17" max="17" width="15.7109375" customWidth="1"/>
    <col min="18" max="19" width="15.85546875" customWidth="1"/>
    <col min="20" max="22" width="15" customWidth="1"/>
    <col min="23" max="23" width="15" style="5" customWidth="1"/>
    <col min="24" max="24" width="17.7109375" style="5" customWidth="1"/>
    <col min="25" max="25" width="16.28515625" style="5" customWidth="1"/>
    <col min="26" max="27" width="14.5703125" style="5" customWidth="1"/>
    <col min="28" max="28" width="5.7109375" style="5" customWidth="1"/>
    <col min="29" max="16384" width="9.140625" style="5"/>
  </cols>
  <sheetData>
    <row r="1" spans="1:28" ht="15.75" thickBot="1" x14ac:dyDescent="0.3">
      <c r="A1" s="48" t="s">
        <v>14</v>
      </c>
      <c r="B1" s="54" t="s">
        <v>93</v>
      </c>
      <c r="H1" s="148" t="s">
        <v>94</v>
      </c>
    </row>
    <row r="2" spans="1:28" s="7" customFormat="1" ht="93" customHeight="1" thickBot="1" x14ac:dyDescent="0.3">
      <c r="B2" s="96" t="s">
        <v>95</v>
      </c>
      <c r="C2" s="97" t="s">
        <v>96</v>
      </c>
      <c r="D2" s="98" t="str">
        <f>IF(F2&gt;0.3,"4 str. 2 d.", "4 str. 4 d.")</f>
        <v>4 str. 4 d.</v>
      </c>
      <c r="E2" s="97" t="s">
        <v>97</v>
      </c>
      <c r="F2" s="99">
        <f>B15/1000/'1. Duomenys'!$D$36*100</f>
        <v>0</v>
      </c>
      <c r="H2" s="149" t="str">
        <f>IF('1. Duomenys'!D37&lt;0,IF(D2="4 str. 4 d.", "asignavimai neviršija pajamų daugiau nei 1,5 proc.", "struktūrinis balansas ≥ 0"),IF(D2="4 str. 4 d.", "asignavimai neviršija pajamų ", "struktūrinis balansas ≥ 0"))</f>
        <v>asignavimai neviršija pajamų daugiau nei 1,5 proc.</v>
      </c>
      <c r="I2"/>
      <c r="K2"/>
      <c r="L2"/>
      <c r="M2"/>
      <c r="N2"/>
      <c r="O2"/>
      <c r="P2"/>
      <c r="Q2"/>
      <c r="R2"/>
      <c r="S2"/>
      <c r="T2"/>
      <c r="U2"/>
      <c r="V2"/>
      <c r="W2" s="5"/>
      <c r="X2" s="5"/>
      <c r="Y2" s="5"/>
      <c r="Z2" s="5"/>
      <c r="AA2" s="5"/>
      <c r="AB2" s="5"/>
    </row>
    <row r="3" spans="1:28" x14ac:dyDescent="0.25">
      <c r="H3" s="127" t="s">
        <v>98</v>
      </c>
      <c r="I3" s="12"/>
      <c r="J3" s="12"/>
      <c r="K3" s="12"/>
    </row>
    <row r="4" spans="1:28" ht="33" customHeight="1" thickBot="1" x14ac:dyDescent="0.3">
      <c r="B4" s="55" t="s">
        <v>99</v>
      </c>
      <c r="C4"/>
      <c r="D4"/>
      <c r="W4" s="7"/>
      <c r="X4" s="7"/>
      <c r="Y4" s="7"/>
      <c r="Z4" s="7"/>
      <c r="AA4" s="7"/>
      <c r="AB4" s="7"/>
    </row>
    <row r="5" spans="1:28" ht="63" customHeight="1" x14ac:dyDescent="0.25">
      <c r="B5" s="100" t="s">
        <v>100</v>
      </c>
      <c r="C5" s="101" t="str">
        <f>IF(F2&lt;=0.3,L19, "Struktūrinis balansas tūkst. Eur")</f>
        <v>Kiek proc. asignavimai viršija (+) arba yra mažesni (-) už pajamas?</v>
      </c>
      <c r="D5" s="150" t="str">
        <f>IF(F2&gt;0.3, "Kiek balansas (tūkst. eurų) yra geresnis (+) arba blogesnis (-) už leistiną?", "Kiek asignavimai (tūkst. eurų) mažesni (+) arba didesni (-)  už leistinus?")</f>
        <v>Kiek asignavimai (tūkst. eurų) mažesni (+) arba didesni (-)  už leistinus?</v>
      </c>
      <c r="W5" s="7"/>
      <c r="X5" s="7"/>
      <c r="Y5" s="7"/>
      <c r="Z5" s="7"/>
      <c r="AA5" s="7"/>
      <c r="AB5" s="7"/>
    </row>
    <row r="6" spans="1:28" ht="43.5" customHeight="1" thickBot="1" x14ac:dyDescent="0.3">
      <c r="B6" s="95" t="str">
        <f>IF(OR('1. Duomenys'!G11="",'1. Duomenys'!G16="",'1. Duomenys'!G12="",'1. Duomenys'!G18=""),"yra neužpildytų langelių",
IF(F2&gt;0.3,IF(ROUND(N22,5)&gt;=0,"Taip ","Ne"),
IF('1. Duomenys'!$D$37&gt;=0,IF(L22&gt;0,"Ne", "Taip"),
IF(L22&gt;1.5,"Ne","Taip"))))</f>
        <v>yra neužpildytų langelių</v>
      </c>
      <c r="C6" s="129" t="str">
        <f>IF(F2&gt;0.3,CONCATENATE(FIXED(N22,1),IF(ROUND(N22,1)&gt;=0," ≥ "," &lt; "),0),
IF(L22="neužpildyti duomenys apie pajamas", "neužpildyti duomenys apie pajamas",
CONCATENATE(FIXED(L22,1),IF(L22&gt;1.5," &gt; "," ≤ "),1.5)))</f>
        <v>neužpildyti duomenys apie pajamas</v>
      </c>
      <c r="D6" s="151" t="str">
        <f>IF(OR(B22="",B22=0),"yra neužpildytų langelių",
IF(F2&gt;0.3, ROUND(K22-M22,10),
IF('1. Duomenys'!D37&lt;0,1.015,1)*IF(J29="Taip",B22,B22)-IF(J29="Taip",C22-I22-E22-J22,C22-E22)))</f>
        <v>yra neužpildytų langelių</v>
      </c>
      <c r="F6" s="33"/>
      <c r="G6" s="33"/>
      <c r="H6"/>
      <c r="W6" s="7"/>
      <c r="X6" s="7"/>
      <c r="Y6" s="7"/>
      <c r="Z6" s="7"/>
      <c r="AA6" s="7"/>
      <c r="AB6" s="7"/>
    </row>
    <row r="7" spans="1:28" ht="43.5" customHeight="1" thickBot="1" x14ac:dyDescent="0.3">
      <c r="D7" s="136"/>
      <c r="F7" s="140"/>
      <c r="G7" s="33"/>
      <c r="H7" s="34"/>
      <c r="W7" s="7"/>
      <c r="X7" s="7"/>
      <c r="Y7" s="7"/>
      <c r="Z7" s="7"/>
      <c r="AA7" s="7"/>
      <c r="AB7" s="7"/>
    </row>
    <row r="8" spans="1:28" ht="45" customHeight="1" thickBot="1" x14ac:dyDescent="0.3">
      <c r="B8" s="102" t="s">
        <v>101</v>
      </c>
      <c r="C8" s="111" t="str">
        <f>'2. Skaičiavimai'!J29</f>
        <v>yra neužpildytų langelių</v>
      </c>
      <c r="D8" s="32"/>
      <c r="E8" s="137"/>
      <c r="F8" s="141"/>
      <c r="G8" s="142"/>
      <c r="W8" s="7"/>
      <c r="X8" s="7"/>
      <c r="Y8" s="7"/>
      <c r="Z8" s="7"/>
      <c r="AA8" s="7"/>
      <c r="AB8" s="7"/>
    </row>
    <row r="9" spans="1:28" s="7" customFormat="1" ht="18" customHeight="1" x14ac:dyDescent="0.25">
      <c r="D9"/>
      <c r="G9" s="143"/>
      <c r="N9"/>
      <c r="O9"/>
      <c r="P9"/>
      <c r="Q9"/>
      <c r="R9"/>
      <c r="S9"/>
      <c r="T9"/>
      <c r="U9"/>
      <c r="V9"/>
      <c r="W9" s="5"/>
      <c r="X9" s="5"/>
      <c r="Y9" s="5"/>
      <c r="Z9" s="5"/>
      <c r="AA9" s="5"/>
      <c r="AB9" s="5"/>
    </row>
    <row r="10" spans="1:28" s="7" customFormat="1" ht="18" customHeight="1" x14ac:dyDescent="0.25">
      <c r="B10" s="31"/>
      <c r="D10"/>
      <c r="G10" s="143"/>
      <c r="N10"/>
      <c r="O10"/>
      <c r="P10"/>
      <c r="Q10"/>
      <c r="R10"/>
      <c r="S10"/>
      <c r="T10"/>
      <c r="U10"/>
      <c r="V10"/>
      <c r="W10" s="5"/>
      <c r="X10" s="5"/>
      <c r="Y10" s="5"/>
      <c r="Z10" s="5"/>
      <c r="AA10" s="5"/>
      <c r="AB10" s="5"/>
    </row>
    <row r="11" spans="1:28" s="7" customFormat="1" ht="24.75" customHeight="1" thickBot="1" x14ac:dyDescent="0.3">
      <c r="B11" s="56" t="s">
        <v>102</v>
      </c>
      <c r="C11" s="54"/>
      <c r="D11" s="54"/>
      <c r="E11" s="57"/>
      <c r="F11" s="57"/>
      <c r="G11"/>
      <c r="L11"/>
      <c r="M11"/>
      <c r="N11"/>
      <c r="O11"/>
      <c r="P11"/>
      <c r="Q11"/>
      <c r="R11"/>
      <c r="S11"/>
      <c r="T11"/>
      <c r="U11"/>
      <c r="V11"/>
      <c r="W11" s="5"/>
      <c r="X11" s="5"/>
      <c r="Y11" s="5"/>
      <c r="Z11" s="5"/>
      <c r="AA11" s="5"/>
      <c r="AB11" s="5"/>
    </row>
    <row r="12" spans="1:28" x14ac:dyDescent="0.25">
      <c r="A12" s="8"/>
      <c r="B12" s="266" t="s">
        <v>103</v>
      </c>
      <c r="C12" s="267"/>
      <c r="D12" s="267"/>
      <c r="E12" s="267"/>
      <c r="F12" s="268"/>
      <c r="G12"/>
      <c r="W12" s="7"/>
      <c r="X12" s="7"/>
      <c r="Y12" s="7"/>
      <c r="Z12" s="7"/>
      <c r="AA12" s="7"/>
      <c r="AB12" s="7"/>
    </row>
    <row r="13" spans="1:28" ht="22.5" customHeight="1" thickBot="1" x14ac:dyDescent="0.3">
      <c r="B13" s="270" t="s">
        <v>104</v>
      </c>
      <c r="C13" s="256" t="s">
        <v>105</v>
      </c>
      <c r="D13" s="256"/>
      <c r="E13" s="256"/>
      <c r="F13" s="269"/>
      <c r="H13" s="11"/>
      <c r="I13" s="10"/>
    </row>
    <row r="14" spans="1:28" ht="58.9" customHeight="1" x14ac:dyDescent="0.25">
      <c r="B14" s="270"/>
      <c r="C14" s="53" t="s">
        <v>30</v>
      </c>
      <c r="D14" s="53" t="s">
        <v>106</v>
      </c>
      <c r="E14" s="53" t="s">
        <v>107</v>
      </c>
      <c r="F14" s="85" t="s">
        <v>108</v>
      </c>
      <c r="H14" s="271" t="s">
        <v>109</v>
      </c>
      <c r="I14"/>
    </row>
    <row r="15" spans="1:28" ht="24.75" customHeight="1" thickBot="1" x14ac:dyDescent="0.3">
      <c r="B15" s="86">
        <f>C15+D15-E15+F15</f>
        <v>0</v>
      </c>
      <c r="C15" s="92">
        <f>'1. Duomenys'!G11</f>
        <v>0</v>
      </c>
      <c r="D15" s="92">
        <f>'1. Duomenys'!G12</f>
        <v>0</v>
      </c>
      <c r="E15" s="92">
        <f>'1. Duomenys'!G13</f>
        <v>0</v>
      </c>
      <c r="F15" s="94">
        <f>'1. Duomenys'!G14</f>
        <v>0</v>
      </c>
      <c r="H15" s="272"/>
    </row>
    <row r="16" spans="1:28" ht="15" customHeight="1" x14ac:dyDescent="0.25">
      <c r="B16"/>
      <c r="C16"/>
      <c r="D16"/>
      <c r="E16" s="30" t="s">
        <v>110</v>
      </c>
      <c r="F16"/>
    </row>
    <row r="17" spans="1:25" ht="15.75" thickBot="1" x14ac:dyDescent="0.3"/>
    <row r="18" spans="1:25" ht="14.25" customHeight="1" x14ac:dyDescent="0.25">
      <c r="A18" s="8"/>
      <c r="B18" s="87" t="s">
        <v>111</v>
      </c>
      <c r="C18" s="88"/>
      <c r="D18" s="88"/>
      <c r="E18" s="103"/>
      <c r="F18" s="104"/>
      <c r="G18" s="104"/>
      <c r="H18" s="104"/>
      <c r="I18" s="104"/>
      <c r="J18" s="104"/>
      <c r="K18" s="104"/>
      <c r="L18" s="104"/>
      <c r="M18" s="104"/>
      <c r="N18" s="104"/>
      <c r="V18" s="5"/>
    </row>
    <row r="19" spans="1:25" ht="63" customHeight="1" x14ac:dyDescent="0.25">
      <c r="B19" s="270" t="s">
        <v>112</v>
      </c>
      <c r="C19" s="256" t="s">
        <v>104</v>
      </c>
      <c r="D19" s="273" t="s">
        <v>113</v>
      </c>
      <c r="E19" s="256" t="s">
        <v>114</v>
      </c>
      <c r="F19" s="256" t="s">
        <v>115</v>
      </c>
      <c r="G19" s="256" t="s">
        <v>116</v>
      </c>
      <c r="H19" s="273" t="s">
        <v>117</v>
      </c>
      <c r="I19" s="253" t="s">
        <v>118</v>
      </c>
      <c r="J19" s="253" t="s">
        <v>119</v>
      </c>
      <c r="K19" s="256" t="s">
        <v>120</v>
      </c>
      <c r="L19" s="274" t="s">
        <v>121</v>
      </c>
      <c r="M19" s="256" t="s">
        <v>122</v>
      </c>
      <c r="N19" s="256" t="s">
        <v>123</v>
      </c>
      <c r="O19" s="256" t="s">
        <v>124</v>
      </c>
      <c r="W19"/>
    </row>
    <row r="20" spans="1:25" ht="52.5" customHeight="1" x14ac:dyDescent="0.25">
      <c r="B20" s="270"/>
      <c r="C20" s="256"/>
      <c r="D20" s="273"/>
      <c r="E20" s="256"/>
      <c r="F20" s="256"/>
      <c r="G20" s="256"/>
      <c r="H20" s="273"/>
      <c r="I20" s="254"/>
      <c r="J20" s="254"/>
      <c r="K20" s="256"/>
      <c r="L20" s="274"/>
      <c r="M20" s="256"/>
      <c r="N20" s="256"/>
      <c r="O20" s="256"/>
      <c r="W20"/>
    </row>
    <row r="21" spans="1:25" ht="38.25" customHeight="1" x14ac:dyDescent="0.25">
      <c r="A21" s="14"/>
      <c r="B21" s="112">
        <v>1</v>
      </c>
      <c r="C21" s="53">
        <v>2</v>
      </c>
      <c r="D21" s="53" t="s">
        <v>125</v>
      </c>
      <c r="E21" s="53">
        <v>4</v>
      </c>
      <c r="F21" s="53">
        <v>5</v>
      </c>
      <c r="G21" s="53">
        <v>6</v>
      </c>
      <c r="H21" s="52" t="s">
        <v>162</v>
      </c>
      <c r="I21" s="53">
        <v>8</v>
      </c>
      <c r="J21" s="89">
        <v>9</v>
      </c>
      <c r="K21" s="53">
        <v>10</v>
      </c>
      <c r="L21" s="165" t="s">
        <v>126</v>
      </c>
      <c r="M21" s="53">
        <v>12</v>
      </c>
      <c r="N21" s="53" t="s">
        <v>127</v>
      </c>
      <c r="O21" s="53"/>
      <c r="W21"/>
    </row>
    <row r="22" spans="1:25" ht="30" customHeight="1" thickBot="1" x14ac:dyDescent="0.3">
      <c r="B22" s="139">
        <f>'1. Duomenys'!G16</f>
        <v>0</v>
      </c>
      <c r="C22" s="90">
        <f>+B15</f>
        <v>0</v>
      </c>
      <c r="D22" s="78">
        <f>B22-C22</f>
        <v>0</v>
      </c>
      <c r="E22" s="92">
        <f>'1. Duomenys'!G18</f>
        <v>0</v>
      </c>
      <c r="F22" s="92">
        <f>'1. Duomenys'!G19</f>
        <v>0</v>
      </c>
      <c r="G22" s="92">
        <f>'1. Duomenys'!G20</f>
        <v>0</v>
      </c>
      <c r="H22" s="91">
        <f>D22-E22+F22+G22</f>
        <v>0</v>
      </c>
      <c r="I22" s="93">
        <f>'1. Duomenys'!G15</f>
        <v>0</v>
      </c>
      <c r="J22" s="93">
        <f>'1. Duomenys'!G17</f>
        <v>0</v>
      </c>
      <c r="K22" s="90">
        <f>H22+IF(J29="Taip",I22+J22,0)</f>
        <v>0</v>
      </c>
      <c r="L22" s="190" t="str">
        <f>IF(OR(B22=0,B22=""),"neužpildyti duomenys apie pajamas",IF(J29="Taip",((C22-E22-I22-J22)/(B22+F22+G22)-1)*100,((C22-E22)/(B22+F22+G22)-1)*100))</f>
        <v>neužpildyti duomenys apie pajamas</v>
      </c>
      <c r="M22" s="90">
        <f>'1. Duomenys'!D45*1000</f>
        <v>0</v>
      </c>
      <c r="N22" s="90">
        <f>K22-M22</f>
        <v>0</v>
      </c>
      <c r="O22" s="90">
        <f>N22/1000/'1. Duomenys'!D35*100</f>
        <v>0</v>
      </c>
      <c r="W22"/>
    </row>
    <row r="23" spans="1:25" ht="27" customHeight="1" x14ac:dyDescent="0.25">
      <c r="B23" s="146" t="s">
        <v>128</v>
      </c>
      <c r="J23" s="147"/>
      <c r="K23" s="138"/>
      <c r="L23" s="5"/>
    </row>
    <row r="24" spans="1:25" ht="27" customHeight="1" thickBot="1" x14ac:dyDescent="0.3">
      <c r="B24" s="12"/>
    </row>
    <row r="25" spans="1:25" ht="24" customHeight="1" thickBot="1" x14ac:dyDescent="0.3">
      <c r="B25" s="259" t="s">
        <v>129</v>
      </c>
      <c r="C25" s="260"/>
      <c r="D25" s="260"/>
      <c r="E25" s="260"/>
      <c r="F25" s="260"/>
      <c r="G25" s="260"/>
      <c r="H25" s="260"/>
      <c r="I25" s="260"/>
      <c r="J25" s="261"/>
      <c r="K25" s="77"/>
    </row>
    <row r="26" spans="1:25" ht="24" customHeight="1" x14ac:dyDescent="0.25">
      <c r="B26" s="74" t="s">
        <v>130</v>
      </c>
      <c r="C26" s="75"/>
      <c r="D26" s="75"/>
      <c r="E26" s="75"/>
      <c r="F26" s="75"/>
      <c r="G26" s="75"/>
      <c r="H26" s="75"/>
      <c r="I26" s="75"/>
      <c r="J26" s="76"/>
      <c r="K26" s="16"/>
      <c r="L26" s="16"/>
      <c r="V26" s="5"/>
    </row>
    <row r="27" spans="1:25" x14ac:dyDescent="0.25">
      <c r="B27" s="265" t="str">
        <f>+'1. Duomenys'!B21:C21</f>
        <v>Skola (paskutinių pasibaigusių metų)</v>
      </c>
      <c r="C27" s="255" t="str">
        <f>CONCATENATE("Paskutinių pasibaigusių metų (", TEXT('1. Duomenys'!D6-1,"0000"),") pajamos be GPM, VB dotacijų, ES ir kitos tarptautinės finansinės paramos")</f>
        <v>Paskutinių pasibaigusių metų (2024) pajamos be GPM, VB dotacijų, ES ir kitos tarptautinės finansinės paramos</v>
      </c>
      <c r="D27" s="255" t="str">
        <f>+'1. Duomenys'!B22</f>
        <v>Iš viso pajamų (paskutinių pasibaigusių metų)</v>
      </c>
      <c r="E27" s="255" t="str">
        <f>+'1. Duomenys'!B23</f>
        <v>1.1.1.1. Pajamos iš GPM (paskutinių pasibaigusių metų)</v>
      </c>
      <c r="F27" s="264" t="str">
        <f>+'1. Duomenys'!B24</f>
        <v>1.3. Dotacijos (paskutinių pasibaigusių metų)</v>
      </c>
      <c r="G27" s="255" t="str">
        <f>+'1. Duomenys'!B25</f>
        <v>Pajamos iš GPM (prognozuojamos)</v>
      </c>
      <c r="H27" s="255" t="s">
        <v>131</v>
      </c>
      <c r="I27" s="255" t="s">
        <v>132</v>
      </c>
      <c r="J27" s="262" t="s">
        <v>133</v>
      </c>
      <c r="V27" s="5"/>
    </row>
    <row r="28" spans="1:25" ht="65.45" customHeight="1" x14ac:dyDescent="0.25">
      <c r="B28" s="265"/>
      <c r="C28" s="255"/>
      <c r="D28" s="255"/>
      <c r="E28" s="255"/>
      <c r="F28" s="264"/>
      <c r="G28" s="255"/>
      <c r="H28" s="255"/>
      <c r="I28" s="255"/>
      <c r="J28" s="263"/>
      <c r="V28" s="6"/>
    </row>
    <row r="29" spans="1:25" ht="36" customHeight="1" thickBot="1" x14ac:dyDescent="0.3">
      <c r="B29" s="113">
        <f>'1. Duomenys'!G21</f>
        <v>0</v>
      </c>
      <c r="C29" s="78">
        <f>D29-E29-F29</f>
        <v>0</v>
      </c>
      <c r="D29" s="92">
        <f>'1. Duomenys'!G22</f>
        <v>0</v>
      </c>
      <c r="E29" s="92">
        <f>'1. Duomenys'!G23</f>
        <v>0</v>
      </c>
      <c r="F29" s="92">
        <f>'1. Duomenys'!G24</f>
        <v>0</v>
      </c>
      <c r="G29" s="92">
        <f>'1. Duomenys'!G25</f>
        <v>0</v>
      </c>
      <c r="H29" s="79" t="str">
        <f>IF(SUM(C29,G29)=0,"yra neužpildytų langelių",(B29/SUM(C29,G29))*100)</f>
        <v>yra neužpildytų langelių</v>
      </c>
      <c r="I29" s="79" t="str">
        <f>IF(H29="yra neužpildytų langelių","yra neužpildytų langelių",IF('1. Duomenys'!D7="Vilniaus m.", IF(H29&gt;75, "Taip", "Ne"), IF(H29&gt;60, "Taip", "Ne")))</f>
        <v>yra neužpildytų langelių</v>
      </c>
      <c r="J29" s="80" t="str">
        <f>IF(H29="yra neužpildytų langelių","yra neužpildytų langelių",IF(OR(I29="Taip", F35="Ne"),"Ne", "Taip"))</f>
        <v>yra neužpildytų langelių</v>
      </c>
      <c r="V29" s="6"/>
    </row>
    <row r="30" spans="1:25" x14ac:dyDescent="0.25">
      <c r="F30" s="6"/>
      <c r="G30" s="6"/>
      <c r="I30" s="6"/>
      <c r="J30" s="6"/>
      <c r="W30" s="6"/>
    </row>
    <row r="31" spans="1:25" ht="15.75" customHeight="1" thickBot="1" x14ac:dyDescent="0.3">
      <c r="A31" s="9"/>
      <c r="D31" s="13"/>
      <c r="F31" s="6"/>
      <c r="G31" s="6"/>
      <c r="I31" s="6"/>
      <c r="J31" s="6"/>
      <c r="K31" s="15"/>
      <c r="L31" s="5"/>
      <c r="M31" s="5"/>
    </row>
    <row r="32" spans="1:25" s="24" customFormat="1" ht="35.25" customHeight="1" x14ac:dyDescent="0.25">
      <c r="A32" s="19"/>
      <c r="B32" s="71" t="s">
        <v>134</v>
      </c>
      <c r="C32" s="72"/>
      <c r="D32" s="72"/>
      <c r="E32" s="72"/>
      <c r="F32" s="73"/>
      <c r="G32" s="20"/>
      <c r="H32" s="20"/>
      <c r="I32" s="20"/>
      <c r="J32" s="21"/>
      <c r="K32" s="22"/>
      <c r="L32" s="22"/>
      <c r="M32" s="22"/>
      <c r="N32" s="23"/>
      <c r="O32" s="23"/>
      <c r="P32" s="23"/>
      <c r="Q32" s="23"/>
      <c r="R32" s="23"/>
      <c r="S32" s="23"/>
      <c r="T32" s="23"/>
      <c r="U32" s="23"/>
      <c r="V32" s="23"/>
      <c r="Y32" s="25"/>
    </row>
    <row r="33" spans="1:22" s="26" customFormat="1" ht="29.25" customHeight="1" x14ac:dyDescent="0.25">
      <c r="B33" s="257" t="s">
        <v>135</v>
      </c>
      <c r="C33" s="255" t="s">
        <v>136</v>
      </c>
      <c r="D33" s="255" t="s">
        <v>137</v>
      </c>
      <c r="E33" s="255" t="s">
        <v>138</v>
      </c>
      <c r="F33" s="258" t="s">
        <v>133</v>
      </c>
      <c r="G33" s="27"/>
      <c r="H33" s="27"/>
      <c r="I33" s="27"/>
      <c r="K33" s="28"/>
      <c r="L33" s="28"/>
      <c r="M33" s="28"/>
      <c r="N33" s="28"/>
      <c r="O33" s="28"/>
      <c r="P33" s="28"/>
      <c r="Q33" s="28"/>
      <c r="R33" s="28"/>
      <c r="S33" s="28"/>
      <c r="T33" s="28"/>
      <c r="U33" s="28"/>
      <c r="V33" s="28"/>
    </row>
    <row r="34" spans="1:22" s="26" customFormat="1" ht="23.25" customHeight="1" x14ac:dyDescent="0.25">
      <c r="B34" s="257"/>
      <c r="C34" s="255"/>
      <c r="D34" s="255"/>
      <c r="E34" s="255"/>
      <c r="F34" s="258"/>
      <c r="G34" s="29"/>
      <c r="H34" s="29"/>
      <c r="I34" s="29"/>
      <c r="K34" s="28"/>
      <c r="L34" s="28"/>
      <c r="M34" s="28"/>
      <c r="N34" s="28"/>
      <c r="O34" s="28"/>
      <c r="P34" s="28"/>
      <c r="Q34" s="28"/>
      <c r="R34" s="28"/>
      <c r="S34" s="28"/>
      <c r="T34" s="28"/>
      <c r="U34" s="28"/>
      <c r="V34" s="28"/>
    </row>
    <row r="35" spans="1:22" s="28" customFormat="1" ht="27" customHeight="1" thickBot="1" x14ac:dyDescent="0.3">
      <c r="B35" s="114" t="s">
        <v>139</v>
      </c>
      <c r="C35" s="78" t="s">
        <v>140</v>
      </c>
      <c r="D35" s="78" t="s">
        <v>91</v>
      </c>
      <c r="E35" s="78" t="s">
        <v>91</v>
      </c>
      <c r="F35" s="115" t="str">
        <f>IF(E35="Ne","Ne","Taip")</f>
        <v>Taip</v>
      </c>
    </row>
    <row r="36" spans="1:22" customFormat="1" ht="27" customHeight="1" x14ac:dyDescent="0.25">
      <c r="B36" s="146" t="s">
        <v>141</v>
      </c>
      <c r="C36" s="5"/>
      <c r="D36" s="15"/>
    </row>
    <row r="37" spans="1:22" customFormat="1" x14ac:dyDescent="0.25">
      <c r="B37" s="146"/>
      <c r="C37" s="5"/>
      <c r="D37" s="15"/>
      <c r="E37" s="15"/>
    </row>
    <row r="38" spans="1:22" customFormat="1" x14ac:dyDescent="0.25">
      <c r="C38" s="15"/>
      <c r="D38" s="15"/>
      <c r="E38" s="5"/>
    </row>
    <row r="39" spans="1:22" customFormat="1" x14ac:dyDescent="0.25"/>
    <row r="40" spans="1:22" customFormat="1" x14ac:dyDescent="0.25">
      <c r="D40" s="15"/>
    </row>
    <row r="41" spans="1:22" customFormat="1" x14ac:dyDescent="0.25">
      <c r="D41" s="15"/>
    </row>
    <row r="42" spans="1:22" customFormat="1" x14ac:dyDescent="0.25">
      <c r="D42" s="15"/>
    </row>
    <row r="43" spans="1:22" customFormat="1" x14ac:dyDescent="0.25"/>
    <row r="44" spans="1:22" customFormat="1" x14ac:dyDescent="0.25">
      <c r="A44" s="5"/>
      <c r="B44" s="5"/>
      <c r="C44" s="5"/>
      <c r="D44" s="5"/>
      <c r="E44" s="5"/>
    </row>
    <row r="45" spans="1:22" customFormat="1" x14ac:dyDescent="0.25">
      <c r="A45" s="5"/>
      <c r="B45" s="5"/>
      <c r="C45" s="5"/>
      <c r="D45" s="5"/>
      <c r="E45" s="5"/>
    </row>
    <row r="46" spans="1:22" customFormat="1" x14ac:dyDescent="0.25">
      <c r="A46" s="5"/>
      <c r="B46" s="5"/>
      <c r="C46" s="5"/>
      <c r="D46" s="5"/>
      <c r="E46" s="5"/>
    </row>
    <row r="47" spans="1:22" s="18" customFormat="1" x14ac:dyDescent="0.25"/>
    <row r="48" spans="1:22" customFormat="1" x14ac:dyDescent="0.25">
      <c r="B48" s="5"/>
      <c r="C48" s="5"/>
      <c r="D48" s="5"/>
    </row>
    <row r="49" spans="2:4" customFormat="1" x14ac:dyDescent="0.25">
      <c r="B49" s="5"/>
      <c r="C49" s="5"/>
      <c r="D49" s="5"/>
    </row>
    <row r="50" spans="2:4" customFormat="1" x14ac:dyDescent="0.25">
      <c r="B50" s="5"/>
      <c r="C50" s="5"/>
      <c r="D50" s="5"/>
    </row>
    <row r="51" spans="2:4" customFormat="1" x14ac:dyDescent="0.25">
      <c r="B51" s="5"/>
      <c r="C51" s="5"/>
      <c r="D51" s="5"/>
    </row>
    <row r="52" spans="2:4" customFormat="1" x14ac:dyDescent="0.25">
      <c r="B52" s="5"/>
      <c r="C52" s="5"/>
      <c r="D52" s="5"/>
    </row>
    <row r="53" spans="2:4" customFormat="1" x14ac:dyDescent="0.25">
      <c r="B53" s="5"/>
      <c r="C53" s="5"/>
      <c r="D53" s="5"/>
    </row>
    <row r="54" spans="2:4" customFormat="1" x14ac:dyDescent="0.25"/>
    <row r="55" spans="2:4" customFormat="1" x14ac:dyDescent="0.25"/>
    <row r="56" spans="2:4" customFormat="1" x14ac:dyDescent="0.25"/>
    <row r="57" spans="2:4" customFormat="1" x14ac:dyDescent="0.25"/>
    <row r="58" spans="2:4" customFormat="1" x14ac:dyDescent="0.25"/>
    <row r="59" spans="2:4" customFormat="1" x14ac:dyDescent="0.25"/>
    <row r="60" spans="2:4" customFormat="1" x14ac:dyDescent="0.25"/>
    <row r="61" spans="2:4" customFormat="1" x14ac:dyDescent="0.25"/>
    <row r="62" spans="2:4" customFormat="1" x14ac:dyDescent="0.25"/>
    <row r="63" spans="2:4" customFormat="1" x14ac:dyDescent="0.25"/>
    <row r="64" spans="2: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sheetData>
  <dataConsolidate/>
  <mergeCells count="33">
    <mergeCell ref="B12:F12"/>
    <mergeCell ref="C13:F13"/>
    <mergeCell ref="O19:O20"/>
    <mergeCell ref="B13:B14"/>
    <mergeCell ref="B19:B20"/>
    <mergeCell ref="C19:C20"/>
    <mergeCell ref="H14:H15"/>
    <mergeCell ref="N19:N20"/>
    <mergeCell ref="D19:D20"/>
    <mergeCell ref="E19:E20"/>
    <mergeCell ref="H19:H20"/>
    <mergeCell ref="L19:L20"/>
    <mergeCell ref="M19:M20"/>
    <mergeCell ref="K19:K20"/>
    <mergeCell ref="I19:I20"/>
    <mergeCell ref="F19:F20"/>
    <mergeCell ref="B33:B34"/>
    <mergeCell ref="F33:F34"/>
    <mergeCell ref="E33:E34"/>
    <mergeCell ref="B25:J25"/>
    <mergeCell ref="J27:J28"/>
    <mergeCell ref="G27:G28"/>
    <mergeCell ref="C27:C28"/>
    <mergeCell ref="E27:E28"/>
    <mergeCell ref="D27:D28"/>
    <mergeCell ref="F27:F28"/>
    <mergeCell ref="B27:B28"/>
    <mergeCell ref="I27:I28"/>
    <mergeCell ref="J19:J20"/>
    <mergeCell ref="D33:D34"/>
    <mergeCell ref="H27:H28"/>
    <mergeCell ref="C33:C34"/>
    <mergeCell ref="G19:G20"/>
  </mergeCells>
  <conditionalFormatting sqref="K18:N18 L19:O22">
    <cfRule type="expression" dxfId="2" priority="1">
      <formula>$B$6="yra neužpildytų langelių"</formula>
    </cfRule>
  </conditionalFormatting>
  <conditionalFormatting sqref="L19:L22">
    <cfRule type="expression" dxfId="1" priority="66">
      <formula>$F$2&gt;0.3</formula>
    </cfRule>
  </conditionalFormatting>
  <conditionalFormatting sqref="L18:N18 M19:O22">
    <cfRule type="expression" dxfId="0" priority="4">
      <formula>$D$2="4 str. 4 d."</formula>
    </cfRule>
  </conditionalFormatting>
  <hyperlinks>
    <hyperlink ref="A1" location="Turinys!A1" display="↖ Turinys  " xr:uid="{C139A195-D991-4306-BD96-C5962D0382D6}"/>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E916B-8EA2-4BEA-953C-03C65DCCE2D0}">
  <sheetPr>
    <tabColor theme="7" tint="0.79998168889431442"/>
  </sheetPr>
  <dimension ref="A1:C23"/>
  <sheetViews>
    <sheetView showGridLines="0" showRowColHeaders="0" topLeftCell="A3" zoomScaleNormal="100" workbookViewId="0"/>
  </sheetViews>
  <sheetFormatPr defaultRowHeight="15" x14ac:dyDescent="0.25"/>
  <cols>
    <col min="1" max="1" width="14.5703125" customWidth="1"/>
    <col min="2" max="2" width="106.85546875" customWidth="1"/>
    <col min="3" max="3" width="27.7109375" customWidth="1"/>
  </cols>
  <sheetData>
    <row r="1" spans="1:3" x14ac:dyDescent="0.25">
      <c r="A1" s="48" t="s">
        <v>14</v>
      </c>
    </row>
    <row r="2" spans="1:3" ht="15.75" thickBot="1" x14ac:dyDescent="0.3"/>
    <row r="3" spans="1:3" ht="15.75" x14ac:dyDescent="0.25">
      <c r="A3" s="61" t="s">
        <v>10</v>
      </c>
      <c r="B3" s="145" t="s">
        <v>11</v>
      </c>
    </row>
    <row r="4" spans="1:3" x14ac:dyDescent="0.25">
      <c r="A4" s="59"/>
      <c r="B4" s="60"/>
    </row>
    <row r="5" spans="1:3" ht="59.25" customHeight="1" x14ac:dyDescent="0.25">
      <c r="A5" s="65" t="s">
        <v>142</v>
      </c>
      <c r="B5" s="155" t="s">
        <v>143</v>
      </c>
    </row>
    <row r="6" spans="1:3" ht="94.5" customHeight="1" x14ac:dyDescent="0.25">
      <c r="A6" s="65" t="s">
        <v>144</v>
      </c>
      <c r="B6" s="155" t="s">
        <v>145</v>
      </c>
    </row>
    <row r="7" spans="1:3" ht="129" customHeight="1" x14ac:dyDescent="0.25">
      <c r="A7" s="65" t="s">
        <v>146</v>
      </c>
      <c r="B7" s="155" t="s">
        <v>147</v>
      </c>
      <c r="C7" s="144" t="s">
        <v>148</v>
      </c>
    </row>
    <row r="8" spans="1:3" ht="132.75" customHeight="1" x14ac:dyDescent="0.25">
      <c r="A8" s="65" t="s">
        <v>149</v>
      </c>
      <c r="B8" s="155" t="s">
        <v>150</v>
      </c>
      <c r="C8" s="144" t="s">
        <v>148</v>
      </c>
    </row>
    <row r="9" spans="1:3" ht="45.75" customHeight="1" x14ac:dyDescent="0.25">
      <c r="A9" s="65" t="s">
        <v>151</v>
      </c>
      <c r="B9" s="155" t="s">
        <v>152</v>
      </c>
      <c r="C9" s="144" t="s">
        <v>148</v>
      </c>
    </row>
    <row r="10" spans="1:3" ht="108.75" customHeight="1" thickBot="1" x14ac:dyDescent="0.3">
      <c r="A10" s="66" t="s">
        <v>153</v>
      </c>
      <c r="B10" s="156" t="s">
        <v>154</v>
      </c>
      <c r="C10" s="144" t="s">
        <v>148</v>
      </c>
    </row>
    <row r="11" spans="1:3" x14ac:dyDescent="0.25">
      <c r="A11" s="63"/>
      <c r="B11" s="157"/>
    </row>
    <row r="12" spans="1:3" ht="15.75" thickBot="1" x14ac:dyDescent="0.3">
      <c r="A12" s="64"/>
      <c r="B12" s="158"/>
    </row>
    <row r="13" spans="1:3" ht="15.75" x14ac:dyDescent="0.25">
      <c r="A13" s="62"/>
      <c r="B13" s="159" t="s">
        <v>155</v>
      </c>
    </row>
    <row r="14" spans="1:3" ht="56.25" customHeight="1" thickBot="1" x14ac:dyDescent="0.3">
      <c r="A14" s="67" t="s">
        <v>156</v>
      </c>
      <c r="B14" s="160" t="s">
        <v>157</v>
      </c>
      <c r="C14" s="144" t="s">
        <v>158</v>
      </c>
    </row>
    <row r="16" spans="1:3" x14ac:dyDescent="0.25">
      <c r="B16" s="117"/>
    </row>
    <row r="17" spans="2:2" x14ac:dyDescent="0.25">
      <c r="B17" s="117"/>
    </row>
    <row r="18" spans="2:2" x14ac:dyDescent="0.25">
      <c r="B18" s="117"/>
    </row>
    <row r="19" spans="2:2" x14ac:dyDescent="0.25">
      <c r="B19" s="118"/>
    </row>
    <row r="20" spans="2:2" x14ac:dyDescent="0.25">
      <c r="B20" s="119"/>
    </row>
    <row r="21" spans="2:2" ht="15.75" x14ac:dyDescent="0.25">
      <c r="B21" s="120"/>
    </row>
    <row r="22" spans="2:2" x14ac:dyDescent="0.25">
      <c r="B22" s="117"/>
    </row>
    <row r="23" spans="2:2" x14ac:dyDescent="0.25">
      <c r="B23" s="117"/>
    </row>
  </sheetData>
  <hyperlinks>
    <hyperlink ref="A1" location="Turinys!A1" display="↖ Turinys  " xr:uid="{02D4F9A7-EF5D-4C37-99CD-748168F07182}"/>
    <hyperlink ref="B13" r:id="rId1" xr:uid="{17168357-1EB0-4EF1-8C62-C27919867746}"/>
    <hyperlink ref="B3" r:id="rId2" xr:uid="{BE1FE448-B939-4C78-A873-3C404DE30F7D}"/>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B21DA-BF13-44F0-A1AF-8E0494619412}">
  <sheetPr>
    <tabColor theme="7" tint="0.79998168889431442"/>
  </sheetPr>
  <dimension ref="A1:B8"/>
  <sheetViews>
    <sheetView showGridLines="0" showRowColHeaders="0" workbookViewId="0"/>
  </sheetViews>
  <sheetFormatPr defaultRowHeight="15" x14ac:dyDescent="0.25"/>
  <cols>
    <col min="2" max="2" width="47.28515625" customWidth="1"/>
  </cols>
  <sheetData>
    <row r="1" spans="1:2" x14ac:dyDescent="0.25">
      <c r="A1" s="48" t="s">
        <v>14</v>
      </c>
    </row>
    <row r="2" spans="1:2" x14ac:dyDescent="0.25">
      <c r="A2" s="48"/>
    </row>
    <row r="3" spans="1:2" x14ac:dyDescent="0.25">
      <c r="A3" s="48"/>
      <c r="B3" s="68" t="s">
        <v>159</v>
      </c>
    </row>
    <row r="4" spans="1:2" ht="15.75" thickBot="1" x14ac:dyDescent="0.3">
      <c r="A4" s="48"/>
      <c r="B4" s="69"/>
    </row>
    <row r="5" spans="1:2" ht="16.899999999999999" customHeight="1" x14ac:dyDescent="0.25">
      <c r="A5" s="48"/>
      <c r="B5" s="70" t="s">
        <v>160</v>
      </c>
    </row>
    <row r="6" spans="1:2" ht="18" customHeight="1" thickBot="1" x14ac:dyDescent="0.3">
      <c r="B6" s="50" t="s">
        <v>161</v>
      </c>
    </row>
    <row r="7" spans="1:2" x14ac:dyDescent="0.25">
      <c r="B7" s="124"/>
    </row>
    <row r="8" spans="1:2" x14ac:dyDescent="0.25">
      <c r="B8" s="49"/>
    </row>
  </sheetData>
  <hyperlinks>
    <hyperlink ref="B6" r:id="rId1" xr:uid="{42E23A22-87D0-4816-AF9A-83AFAD2A304B}"/>
    <hyperlink ref="A1" location="Turinys!A1" display="↖ Turinys  " xr:uid="{4D542076-B0A4-4D08-B97D-1832DD13CC38}"/>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F745BF3751E471449C35EB2B2D21EAD1" ma:contentTypeVersion="18" ma:contentTypeDescription="Kurkite naują dokumentą." ma:contentTypeScope="" ma:versionID="ca32cb424d56a78b90a4a7671fe972c3">
  <xsd:schema xmlns:xsd="http://www.w3.org/2001/XMLSchema" xmlns:xs="http://www.w3.org/2001/XMLSchema" xmlns:p="http://schemas.microsoft.com/office/2006/metadata/properties" xmlns:ns2="cef9cdfa-f4fd-4645-9be5-758c49499792" xmlns:ns3="c102cb31-f5d5-4956-a0cb-1590ba369788" targetNamespace="http://schemas.microsoft.com/office/2006/metadata/properties" ma:root="true" ma:fieldsID="c8b85e1310019e6308bc863f59104972" ns2:_="" ns3:_="">
    <xsd:import namespace="cef9cdfa-f4fd-4645-9be5-758c49499792"/>
    <xsd:import namespace="c102cb31-f5d5-4956-a0cb-1590ba36978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f9cdfa-f4fd-4645-9be5-758c494997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d2df5aa5-79f2-496f-895d-621c3e445b7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102cb31-f5d5-4956-a0cb-1590ba369788"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c498338a-4f16-43bb-80bf-f873077e62d1}" ma:internalName="TaxCatchAll" ma:showField="CatchAllData" ma:web="c102cb31-f5d5-4956-a0cb-1590ba36978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ef9cdfa-f4fd-4645-9be5-758c49499792">
      <Terms xmlns="http://schemas.microsoft.com/office/infopath/2007/PartnerControls"/>
    </lcf76f155ced4ddcb4097134ff3c332f>
    <TaxCatchAll xmlns="c102cb31-f5d5-4956-a0cb-1590ba369788" xsi:nil="true"/>
  </documentManagement>
</p:properties>
</file>

<file path=customXml/itemProps1.xml><?xml version="1.0" encoding="utf-8"?>
<ds:datastoreItem xmlns:ds="http://schemas.openxmlformats.org/officeDocument/2006/customXml" ds:itemID="{AE29B0CF-F802-4200-8D86-834206F41B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f9cdfa-f4fd-4645-9be5-758c49499792"/>
    <ds:schemaRef ds:uri="c102cb31-f5d5-4956-a0cb-1590ba3697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76A6C3A-7643-4451-9560-66B30E70D61F}">
  <ds:schemaRefs>
    <ds:schemaRef ds:uri="http://schemas.microsoft.com/sharepoint/v3/contenttype/forms"/>
  </ds:schemaRefs>
</ds:datastoreItem>
</file>

<file path=customXml/itemProps3.xml><?xml version="1.0" encoding="utf-8"?>
<ds:datastoreItem xmlns:ds="http://schemas.openxmlformats.org/officeDocument/2006/customXml" ds:itemID="{A8AD32B1-815F-4742-9DAA-19C650BB64D9}">
  <ds:schemaRefs>
    <ds:schemaRef ds:uri="http://schemas.microsoft.com/office/2006/metadata/properties"/>
    <ds:schemaRef ds:uri="http://schemas.microsoft.com/office/infopath/2007/PartnerControls"/>
    <ds:schemaRef ds:uri="cef9cdfa-f4fd-4645-9be5-758c49499792"/>
    <ds:schemaRef ds:uri="c102cb31-f5d5-4956-a0cb-1590ba369788"/>
  </ds:schemaRefs>
</ds:datastoreItem>
</file>

<file path=docMetadata/LabelInfo.xml><?xml version="1.0" encoding="utf-8"?>
<clbl:labelList xmlns:clbl="http://schemas.microsoft.com/office/2020/mipLabelMetadata">
  <clbl:label id="{c726ada4-eee0-43ea-be57-397a438ff30f}" enabled="1" method="Standard" siteId="{3ff45aa8-20e5-4053-a803-dbc4b63d971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5</vt:i4>
      </vt:variant>
      <vt:variant>
        <vt:lpstr>Įvardytieji diapazonai</vt:lpstr>
      </vt:variant>
      <vt:variant>
        <vt:i4>4</vt:i4>
      </vt:variant>
    </vt:vector>
  </HeadingPairs>
  <TitlesOfParts>
    <vt:vector size="9" baseType="lpstr">
      <vt:lpstr>Turinys</vt:lpstr>
      <vt:lpstr>1. Duomenys</vt:lpstr>
      <vt:lpstr>2. Skaičiavimai</vt:lpstr>
      <vt:lpstr>Aktualūs įstatymų straipsniai</vt:lpstr>
      <vt:lpstr>D.U.K.</vt:lpstr>
      <vt:lpstr>'Aktualūs įstatymų straipsniai'!part_2296df0419644024b77d9691ab97212c</vt:lpstr>
      <vt:lpstr>'Aktualūs įstatymų straipsniai'!part_3b2cb3aeae6341f4adde07598585bf20</vt:lpstr>
      <vt:lpstr>'Aktualūs įstatymų straipsniai'!part_aba74645a9c54bb79e0e4f8a83de0bfc</vt:lpstr>
      <vt:lpstr>'Aktualūs įstatymų straipsniai'!part_e1d7fde12a624eaa9402aa352777e3fa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2026-05-20T12:53:39Z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0x010100F745BF3751E471449C35EB2B2D21EAD1</vt:lpwstr>
  </property>
  <property fmtid="{D5CDD505-2E9C-101B-9397-08002B2CF9AE}" pid="3" name="MediaServiceImageTags">
    <vt:lpwstr/>
  </property>
</Properties>
</file>