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Šios_darbaknygės"/>
  <xr:revisionPtr revIDLastSave="2980" documentId="113_{AC9AE845-567E-4B5E-9432-8B97F67A5290}" xr6:coauthVersionLast="47" xr6:coauthVersionMax="47" xr10:uidLastSave="{B4BE03AD-090F-4D94-AB71-209CDD79CCA9}"/>
  <bookViews>
    <workbookView xWindow="-120" yWindow="-120" windowWidth="29040" windowHeight="15720" tabRatio="777" xr2:uid="{00000000-000D-0000-FFFF-FFFF00000000}"/>
  </bookViews>
  <sheets>
    <sheet name="Turinys | Content" sheetId="8" r:id="rId1"/>
    <sheet name="Suvestinė | Summary" sheetId="9" r:id="rId2"/>
    <sheet name="Duomenys | Data" sheetId="13" r:id="rId3"/>
    <sheet name="KĮ 5 str. 1 d. | CL 5.1. " sheetId="15" r:id="rId4"/>
    <sheet name="Lankstumas | Flexibility" sheetId="16" r:id="rId5"/>
    <sheet name="Skola | Debt" sheetId="17" r:id="rId6"/>
    <sheet name="Aktualūs įstatymų str. | Laws" sheetId="11" r:id="rId7"/>
  </sheets>
  <definedNames>
    <definedName name="_1_pav.________VS_skola" localSheetId="3">#REF!</definedName>
    <definedName name="_1_pav.________VS_skola">#REF!</definedName>
    <definedName name="_xlnm._FilterDatabase" localSheetId="3" hidden="1">'KĮ 5 str. 1 d. | CL 5.1. '!$Z$1:$Z$90</definedName>
    <definedName name="eps">#REF!</definedName>
    <definedName name="FirstYear">#REF!</definedName>
    <definedName name="Kalba" localSheetId="3">#REF!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7" l="1"/>
  <c r="I14" i="17"/>
  <c r="H15" i="17"/>
  <c r="I15" i="17"/>
  <c r="H16" i="17"/>
  <c r="I16" i="17"/>
  <c r="H17" i="17"/>
  <c r="I17" i="17"/>
  <c r="H18" i="17"/>
  <c r="I18" i="17"/>
  <c r="H19" i="17"/>
  <c r="I19" i="17"/>
  <c r="H20" i="17"/>
  <c r="I20" i="17"/>
  <c r="H21" i="17"/>
  <c r="I21" i="17"/>
  <c r="H22" i="17"/>
  <c r="I22" i="17"/>
  <c r="H23" i="17"/>
  <c r="I23" i="17"/>
  <c r="H24" i="17"/>
  <c r="I24" i="17"/>
  <c r="H25" i="17"/>
  <c r="I25" i="17"/>
  <c r="H26" i="17"/>
  <c r="I26" i="17"/>
  <c r="H27" i="17"/>
  <c r="I27" i="17"/>
  <c r="H28" i="17"/>
  <c r="I28" i="17"/>
  <c r="H29" i="17"/>
  <c r="I29" i="17"/>
  <c r="H30" i="17"/>
  <c r="I30" i="17"/>
  <c r="H31" i="17"/>
  <c r="I31" i="17"/>
  <c r="H32" i="17"/>
  <c r="I32" i="17"/>
  <c r="H33" i="17"/>
  <c r="I33" i="17"/>
  <c r="H34" i="17"/>
  <c r="I34" i="17"/>
  <c r="H35" i="17"/>
  <c r="I35" i="17"/>
  <c r="H36" i="17"/>
  <c r="I36" i="17"/>
  <c r="H37" i="17"/>
  <c r="I37" i="17"/>
  <c r="H38" i="17"/>
  <c r="I38" i="17"/>
  <c r="H39" i="17"/>
  <c r="I39" i="17"/>
  <c r="H40" i="17"/>
  <c r="I40" i="17"/>
  <c r="H41" i="17"/>
  <c r="I41" i="17"/>
  <c r="H42" i="17"/>
  <c r="I42" i="17"/>
  <c r="H43" i="17"/>
  <c r="I43" i="17"/>
  <c r="H44" i="17"/>
  <c r="I44" i="17"/>
  <c r="H45" i="17"/>
  <c r="I45" i="17"/>
  <c r="H46" i="17"/>
  <c r="I46"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I13" i="17"/>
  <c r="H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13" i="17"/>
  <c r="H14" i="16"/>
  <c r="I14" i="16"/>
  <c r="H15" i="16"/>
  <c r="I15" i="16"/>
  <c r="H16" i="16"/>
  <c r="I16" i="16"/>
  <c r="H17" i="16"/>
  <c r="I17" i="16"/>
  <c r="H18" i="16"/>
  <c r="I18" i="16"/>
  <c r="H19" i="16"/>
  <c r="I19" i="16"/>
  <c r="H20" i="16"/>
  <c r="I20" i="16"/>
  <c r="H21" i="16"/>
  <c r="I21" i="16"/>
  <c r="H22" i="16"/>
  <c r="I22" i="16"/>
  <c r="H23" i="16"/>
  <c r="I23" i="16"/>
  <c r="H24" i="16"/>
  <c r="I24" i="16"/>
  <c r="H25" i="16"/>
  <c r="I25" i="16"/>
  <c r="H26" i="16"/>
  <c r="I26" i="16"/>
  <c r="H27" i="16"/>
  <c r="I27" i="16"/>
  <c r="H28" i="16"/>
  <c r="I28" i="16"/>
  <c r="H29" i="16"/>
  <c r="I29" i="16"/>
  <c r="H30" i="16"/>
  <c r="I30" i="16"/>
  <c r="H31" i="16"/>
  <c r="I31" i="16"/>
  <c r="H32" i="16"/>
  <c r="I32" i="16"/>
  <c r="H33" i="16"/>
  <c r="I33" i="16"/>
  <c r="H34" i="16"/>
  <c r="I34" i="16"/>
  <c r="H35" i="16"/>
  <c r="I35" i="16"/>
  <c r="H36" i="16"/>
  <c r="I36" i="16"/>
  <c r="H37" i="16"/>
  <c r="I37" i="16"/>
  <c r="H38" i="16"/>
  <c r="I38" i="16"/>
  <c r="H39" i="16"/>
  <c r="I39" i="16"/>
  <c r="H40" i="16"/>
  <c r="I40" i="16"/>
  <c r="H41" i="16"/>
  <c r="I41" i="16"/>
  <c r="H42" i="16"/>
  <c r="I42" i="16"/>
  <c r="H43" i="16"/>
  <c r="I43" i="16"/>
  <c r="H44" i="16"/>
  <c r="I44" i="16"/>
  <c r="H45" i="16"/>
  <c r="I45" i="16"/>
  <c r="H46" i="16"/>
  <c r="I46" i="16"/>
  <c r="H47" i="16"/>
  <c r="I47" i="16"/>
  <c r="H48" i="16"/>
  <c r="I48" i="16"/>
  <c r="H49" i="16"/>
  <c r="I49" i="16"/>
  <c r="H50" i="16"/>
  <c r="I50" i="16"/>
  <c r="H51" i="16"/>
  <c r="I51" i="16"/>
  <c r="H52" i="16"/>
  <c r="I52" i="16"/>
  <c r="H53" i="16"/>
  <c r="I53" i="16"/>
  <c r="H54" i="16"/>
  <c r="I54" i="16"/>
  <c r="H55" i="16"/>
  <c r="I55" i="16"/>
  <c r="H56" i="16"/>
  <c r="I56" i="16"/>
  <c r="H57" i="16"/>
  <c r="I57" i="16"/>
  <c r="H58" i="16"/>
  <c r="I58" i="16"/>
  <c r="H59" i="16"/>
  <c r="I59" i="16"/>
  <c r="H60" i="16"/>
  <c r="I60" i="16"/>
  <c r="H61" i="16"/>
  <c r="I61" i="16"/>
  <c r="H62" i="16"/>
  <c r="I62" i="16"/>
  <c r="H63" i="16"/>
  <c r="I63" i="16"/>
  <c r="H64" i="16"/>
  <c r="I64" i="16"/>
  <c r="H65" i="16"/>
  <c r="I65" i="16"/>
  <c r="H66" i="16"/>
  <c r="I66" i="16"/>
  <c r="H67" i="16"/>
  <c r="I67" i="16"/>
  <c r="H68" i="16"/>
  <c r="I68" i="16"/>
  <c r="H69" i="16"/>
  <c r="I69" i="16"/>
  <c r="H70" i="16"/>
  <c r="I70" i="16"/>
  <c r="H71" i="16"/>
  <c r="I71" i="16"/>
  <c r="H72" i="16"/>
  <c r="I72" i="16"/>
  <c r="I13" i="16"/>
  <c r="H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13" i="16"/>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13" i="15"/>
  <c r="J104" i="15" l="1"/>
  <c r="E13" i="15" l="1"/>
  <c r="E14" i="15"/>
  <c r="E15" i="15"/>
  <c r="E16" i="15"/>
  <c r="E30" i="15"/>
  <c r="E31" i="15"/>
  <c r="E32" i="15"/>
  <c r="E46" i="15"/>
  <c r="E47" i="15"/>
  <c r="E48" i="15"/>
  <c r="E49" i="15"/>
  <c r="E62" i="15"/>
  <c r="E63" i="15"/>
  <c r="E66" i="15" l="1"/>
  <c r="E50" i="15"/>
  <c r="E34" i="15"/>
  <c r="J34" i="15" s="1"/>
  <c r="E40" i="15"/>
  <c r="E71" i="15"/>
  <c r="J71" i="15" s="1"/>
  <c r="E55" i="15"/>
  <c r="J55" i="15" s="1"/>
  <c r="E39" i="15"/>
  <c r="J39" i="15" s="1"/>
  <c r="E23" i="15"/>
  <c r="J23" i="15" s="1"/>
  <c r="E70" i="15"/>
  <c r="J70" i="15" s="1"/>
  <c r="E54" i="15"/>
  <c r="J54" i="15" s="1"/>
  <c r="E38" i="15"/>
  <c r="J38" i="15" s="1"/>
  <c r="E72" i="15"/>
  <c r="J72" i="15" s="1"/>
  <c r="E24" i="15"/>
  <c r="J24" i="15" s="1"/>
  <c r="E56" i="15"/>
  <c r="J56" i="15" s="1"/>
  <c r="E51" i="15"/>
  <c r="J51" i="15" s="1"/>
  <c r="E35" i="15"/>
  <c r="J35" i="15" s="1"/>
  <c r="E18" i="15"/>
  <c r="E61" i="15"/>
  <c r="J61" i="15" s="1"/>
  <c r="E45" i="15"/>
  <c r="J45" i="15" s="1"/>
  <c r="J49" i="15"/>
  <c r="E60" i="15"/>
  <c r="J60" i="15" s="1"/>
  <c r="E44" i="15"/>
  <c r="J44" i="15" s="1"/>
  <c r="E28" i="15"/>
  <c r="J28" i="15" s="1"/>
  <c r="J46" i="15"/>
  <c r="J30" i="15"/>
  <c r="J14" i="15"/>
  <c r="E57" i="15"/>
  <c r="J57" i="15" s="1"/>
  <c r="E41" i="15"/>
  <c r="J41" i="15" s="1"/>
  <c r="E25" i="15"/>
  <c r="J25" i="15" s="1"/>
  <c r="E22" i="15"/>
  <c r="J22" i="15" s="1"/>
  <c r="E69" i="15"/>
  <c r="J69" i="15" s="1"/>
  <c r="E53" i="15"/>
  <c r="J53" i="15" s="1"/>
  <c r="E37" i="15"/>
  <c r="E21" i="15"/>
  <c r="J21" i="15" s="1"/>
  <c r="J13" i="15"/>
  <c r="E19" i="15"/>
  <c r="E43" i="15"/>
  <c r="J43" i="15" s="1"/>
  <c r="E27" i="15"/>
  <c r="J27" i="15" s="1"/>
  <c r="J15" i="15"/>
  <c r="E58" i="15"/>
  <c r="J58" i="15" s="1"/>
  <c r="E42" i="15"/>
  <c r="J42" i="15" s="1"/>
  <c r="E26" i="15"/>
  <c r="J26" i="15" s="1"/>
  <c r="J40" i="15"/>
  <c r="J37" i="15"/>
  <c r="E68" i="15"/>
  <c r="J68" i="15" s="1"/>
  <c r="E52" i="15"/>
  <c r="J52" i="15" s="1"/>
  <c r="E20" i="15"/>
  <c r="J20" i="15" s="1"/>
  <c r="J62" i="15"/>
  <c r="E36" i="15"/>
  <c r="J36" i="15" s="1"/>
  <c r="E65" i="15"/>
  <c r="J65" i="15" s="1"/>
  <c r="E33" i="15"/>
  <c r="J33" i="15" s="1"/>
  <c r="E17" i="15"/>
  <c r="J17" i="15" s="1"/>
  <c r="E67" i="15"/>
  <c r="J67" i="15" s="1"/>
  <c r="J19" i="15"/>
  <c r="J66" i="15"/>
  <c r="J50" i="15"/>
  <c r="J18" i="15"/>
  <c r="E29" i="15"/>
  <c r="J29" i="15" s="1"/>
  <c r="E64" i="15"/>
  <c r="J64" i="15" s="1"/>
  <c r="J48" i="15"/>
  <c r="J32" i="15"/>
  <c r="J16" i="15"/>
  <c r="E59" i="15"/>
  <c r="J59" i="15" s="1"/>
  <c r="J63" i="15"/>
  <c r="J47" i="15"/>
  <c r="J31" i="15"/>
  <c r="M13" i="15" l="1"/>
  <c r="K13" i="15" s="1"/>
  <c r="P13" i="15" s="1"/>
  <c r="G13" i="17"/>
  <c r="G13" i="16" l="1"/>
  <c r="J13" i="17" l="1"/>
  <c r="K13" i="17" s="1"/>
  <c r="V13" i="15" l="1"/>
  <c r="L13" i="16"/>
  <c r="M29" i="15"/>
  <c r="K29" i="15" s="1"/>
  <c r="P29" i="15" s="1"/>
  <c r="G29" i="17"/>
  <c r="J29" i="17" s="1"/>
  <c r="K29" i="17" s="1"/>
  <c r="G29" i="16"/>
  <c r="J29" i="16" s="1"/>
  <c r="K29" i="16" s="1"/>
  <c r="G28" i="17"/>
  <c r="J28" i="17" s="1"/>
  <c r="K28" i="17" s="1"/>
  <c r="G28" i="16"/>
  <c r="J28" i="16" s="1"/>
  <c r="K28" i="16" s="1"/>
  <c r="M28" i="15"/>
  <c r="K28" i="15" s="1"/>
  <c r="P28" i="15" s="1"/>
  <c r="G56" i="16"/>
  <c r="J56" i="16" s="1"/>
  <c r="K56" i="16" s="1"/>
  <c r="M56" i="15"/>
  <c r="K56" i="15" s="1"/>
  <c r="P56" i="15" s="1"/>
  <c r="G56" i="17"/>
  <c r="J56" i="17" s="1"/>
  <c r="K56" i="17" s="1"/>
  <c r="G45" i="17"/>
  <c r="J45" i="17" s="1"/>
  <c r="K45" i="17" s="1"/>
  <c r="G45" i="16"/>
  <c r="J45" i="16" s="1"/>
  <c r="K45" i="16" s="1"/>
  <c r="M45" i="15"/>
  <c r="K45" i="15" s="1"/>
  <c r="P45" i="15" s="1"/>
  <c r="G57" i="17"/>
  <c r="J57" i="17" s="1"/>
  <c r="K57" i="17" s="1"/>
  <c r="G57" i="16"/>
  <c r="J57" i="16" s="1"/>
  <c r="K57" i="16" s="1"/>
  <c r="M57" i="15"/>
  <c r="K57" i="15" s="1"/>
  <c r="P57" i="15" s="1"/>
  <c r="G23" i="17"/>
  <c r="J23" i="17" s="1"/>
  <c r="K23" i="17" s="1"/>
  <c r="G23" i="16"/>
  <c r="J23" i="16" s="1"/>
  <c r="K23" i="16" s="1"/>
  <c r="M23" i="15"/>
  <c r="K23" i="15" s="1"/>
  <c r="P23" i="15" s="1"/>
  <c r="G43" i="16"/>
  <c r="J43" i="16" s="1"/>
  <c r="K43" i="16" s="1"/>
  <c r="M43" i="15"/>
  <c r="K43" i="15" s="1"/>
  <c r="P43" i="15" s="1"/>
  <c r="G43" i="17"/>
  <c r="J43" i="17" s="1"/>
  <c r="K43" i="17" s="1"/>
  <c r="G55" i="17"/>
  <c r="J55" i="17" s="1"/>
  <c r="K55" i="17" s="1"/>
  <c r="G55" i="16"/>
  <c r="J55" i="16" s="1"/>
  <c r="K55" i="16" s="1"/>
  <c r="M55" i="15"/>
  <c r="K55" i="15" s="1"/>
  <c r="P55" i="15" s="1"/>
  <c r="G22" i="17"/>
  <c r="J22" i="17" s="1"/>
  <c r="K22" i="17" s="1"/>
  <c r="G22" i="16"/>
  <c r="J22" i="16" s="1"/>
  <c r="K22" i="16" s="1"/>
  <c r="M22" i="15"/>
  <c r="K22" i="15" s="1"/>
  <c r="P22" i="15" s="1"/>
  <c r="G40" i="16"/>
  <c r="J40" i="16" s="1"/>
  <c r="K40" i="16" s="1"/>
  <c r="M40" i="15"/>
  <c r="K40" i="15" s="1"/>
  <c r="P40" i="15" s="1"/>
  <c r="G40" i="17"/>
  <c r="J40" i="17" s="1"/>
  <c r="K40" i="17" s="1"/>
  <c r="G53" i="16"/>
  <c r="J53" i="16" s="1"/>
  <c r="K53" i="16" s="1"/>
  <c r="G53" i="17"/>
  <c r="J53" i="17" s="1"/>
  <c r="K53" i="17" s="1"/>
  <c r="M53" i="15"/>
  <c r="K53" i="15" s="1"/>
  <c r="P53" i="15" s="1"/>
  <c r="G21" i="16"/>
  <c r="J21" i="16" s="1"/>
  <c r="K21" i="16" s="1"/>
  <c r="G21" i="17"/>
  <c r="J21" i="17" s="1"/>
  <c r="K21" i="17" s="1"/>
  <c r="M21" i="15"/>
  <c r="K21" i="15" s="1"/>
  <c r="P21" i="15" s="1"/>
  <c r="G44" i="16"/>
  <c r="J44" i="16" s="1"/>
  <c r="K44" i="16" s="1"/>
  <c r="G44" i="17"/>
  <c r="J44" i="17" s="1"/>
  <c r="K44" i="17" s="1"/>
  <c r="M44" i="15"/>
  <c r="K44" i="15" s="1"/>
  <c r="P44" i="15" s="1"/>
  <c r="G72" i="16"/>
  <c r="J72" i="16" s="1"/>
  <c r="K72" i="16" s="1"/>
  <c r="G72" i="17"/>
  <c r="J72" i="17" s="1"/>
  <c r="K72" i="17" s="1"/>
  <c r="M72" i="15"/>
  <c r="K72" i="15" s="1"/>
  <c r="P72" i="15" s="1"/>
  <c r="G38" i="16"/>
  <c r="J38" i="16" s="1"/>
  <c r="K38" i="16" s="1"/>
  <c r="G38" i="17"/>
  <c r="J38" i="17" s="1"/>
  <c r="K38" i="17" s="1"/>
  <c r="M38" i="15"/>
  <c r="K38" i="15" s="1"/>
  <c r="P38" i="15" s="1"/>
  <c r="G20" i="17"/>
  <c r="J20" i="17" s="1"/>
  <c r="K20" i="17" s="1"/>
  <c r="G20" i="16"/>
  <c r="J20" i="16" s="1"/>
  <c r="K20" i="16" s="1"/>
  <c r="M20" i="15"/>
  <c r="K20" i="15" s="1"/>
  <c r="P20" i="15" s="1"/>
  <c r="G27" i="16"/>
  <c r="J27" i="16" s="1"/>
  <c r="K27" i="16" s="1"/>
  <c r="G27" i="17"/>
  <c r="J27" i="17" s="1"/>
  <c r="K27" i="17" s="1"/>
  <c r="M27" i="15"/>
  <c r="K27" i="15" s="1"/>
  <c r="P27" i="15" s="1"/>
  <c r="G25" i="16"/>
  <c r="J25" i="16" s="1"/>
  <c r="K25" i="16" s="1"/>
  <c r="M25" i="15"/>
  <c r="K25" i="15" s="1"/>
  <c r="P25" i="15" s="1"/>
  <c r="G25" i="17"/>
  <c r="J25" i="17" s="1"/>
  <c r="K25" i="17" s="1"/>
  <c r="G54" i="17"/>
  <c r="J54" i="17" s="1"/>
  <c r="K54" i="17" s="1"/>
  <c r="G54" i="16"/>
  <c r="J54" i="16" s="1"/>
  <c r="K54" i="16" s="1"/>
  <c r="M54" i="15"/>
  <c r="K54" i="15" s="1"/>
  <c r="P54" i="15" s="1"/>
  <c r="G68" i="16"/>
  <c r="J68" i="16" s="1"/>
  <c r="K68" i="16" s="1"/>
  <c r="M68" i="15"/>
  <c r="K68" i="15" s="1"/>
  <c r="P68" i="15" s="1"/>
  <c r="G68" i="17"/>
  <c r="J68" i="17" s="1"/>
  <c r="K68" i="17" s="1"/>
  <c r="G51" i="17"/>
  <c r="J51" i="17" s="1"/>
  <c r="K51" i="17" s="1"/>
  <c r="G51" i="16"/>
  <c r="J51" i="16" s="1"/>
  <c r="K51" i="16" s="1"/>
  <c r="M51" i="15"/>
  <c r="K51" i="15" s="1"/>
  <c r="P51" i="15" s="1"/>
  <c r="G35" i="16"/>
  <c r="J35" i="16" s="1"/>
  <c r="K35" i="16" s="1"/>
  <c r="G35" i="17"/>
  <c r="J35" i="17" s="1"/>
  <c r="K35" i="17" s="1"/>
  <c r="M35" i="15"/>
  <c r="K35" i="15" s="1"/>
  <c r="P35" i="15" s="1"/>
  <c r="G19" i="17"/>
  <c r="J19" i="17" s="1"/>
  <c r="K19" i="17" s="1"/>
  <c r="G19" i="16"/>
  <c r="J19" i="16" s="1"/>
  <c r="K19" i="16" s="1"/>
  <c r="M19" i="15"/>
  <c r="K19" i="15" s="1"/>
  <c r="P19" i="15" s="1"/>
  <c r="G60" i="16"/>
  <c r="J60" i="16" s="1"/>
  <c r="K60" i="16" s="1"/>
  <c r="M60" i="15"/>
  <c r="K60" i="15" s="1"/>
  <c r="P60" i="15" s="1"/>
  <c r="G60" i="17"/>
  <c r="J60" i="17" s="1"/>
  <c r="K60" i="17" s="1"/>
  <c r="M26" i="15"/>
  <c r="K26" i="15" s="1"/>
  <c r="P26" i="15" s="1"/>
  <c r="G26" i="17"/>
  <c r="J26" i="17" s="1"/>
  <c r="K26" i="17" s="1"/>
  <c r="G26" i="16"/>
  <c r="J26" i="16" s="1"/>
  <c r="K26" i="16" s="1"/>
  <c r="M39" i="15"/>
  <c r="K39" i="15" s="1"/>
  <c r="P39" i="15" s="1"/>
  <c r="G39" i="17"/>
  <c r="J39" i="17" s="1"/>
  <c r="K39" i="17" s="1"/>
  <c r="G39" i="16"/>
  <c r="J39" i="16" s="1"/>
  <c r="K39" i="16" s="1"/>
  <c r="G52" i="17"/>
  <c r="J52" i="17" s="1"/>
  <c r="K52" i="17" s="1"/>
  <c r="G52" i="16"/>
  <c r="J52" i="16" s="1"/>
  <c r="K52" i="16" s="1"/>
  <c r="M52" i="15"/>
  <c r="K52" i="15" s="1"/>
  <c r="P52" i="15" s="1"/>
  <c r="G50" i="16"/>
  <c r="J50" i="16" s="1"/>
  <c r="K50" i="16" s="1"/>
  <c r="M50" i="15"/>
  <c r="K50" i="15" s="1"/>
  <c r="P50" i="15" s="1"/>
  <c r="G50" i="17"/>
  <c r="J50" i="17" s="1"/>
  <c r="K50" i="17" s="1"/>
  <c r="G34" i="17"/>
  <c r="J34" i="17" s="1"/>
  <c r="K34" i="17" s="1"/>
  <c r="G34" i="16"/>
  <c r="J34" i="16" s="1"/>
  <c r="K34" i="16" s="1"/>
  <c r="M34" i="15"/>
  <c r="K34" i="15" s="1"/>
  <c r="P34" i="15" s="1"/>
  <c r="G18" i="16"/>
  <c r="J18" i="16" s="1"/>
  <c r="K18" i="16" s="1"/>
  <c r="G18" i="17"/>
  <c r="J18" i="17" s="1"/>
  <c r="K18" i="17" s="1"/>
  <c r="M18" i="15"/>
  <c r="K18" i="15" s="1"/>
  <c r="P18" i="15" s="1"/>
  <c r="M42" i="15"/>
  <c r="K42" i="15" s="1"/>
  <c r="P42" i="15" s="1"/>
  <c r="G42" i="17"/>
  <c r="J42" i="17" s="1"/>
  <c r="K42" i="17" s="1"/>
  <c r="G42" i="16"/>
  <c r="J42" i="16" s="1"/>
  <c r="K42" i="16" s="1"/>
  <c r="G24" i="16"/>
  <c r="G24" i="17"/>
  <c r="M24" i="15"/>
  <c r="K24" i="15" s="1"/>
  <c r="M69" i="15"/>
  <c r="K69" i="15" s="1"/>
  <c r="P69" i="15" s="1"/>
  <c r="G69" i="16"/>
  <c r="J69" i="16" s="1"/>
  <c r="K69" i="16" s="1"/>
  <c r="G69" i="17"/>
  <c r="J69" i="17" s="1"/>
  <c r="K69" i="17" s="1"/>
  <c r="M66" i="15"/>
  <c r="K66" i="15" s="1"/>
  <c r="P66" i="15" s="1"/>
  <c r="G66" i="16"/>
  <c r="J66" i="16" s="1"/>
  <c r="K66" i="16" s="1"/>
  <c r="G66" i="17"/>
  <c r="J66" i="17" s="1"/>
  <c r="K66" i="17" s="1"/>
  <c r="G65" i="16"/>
  <c r="J65" i="16" s="1"/>
  <c r="K65" i="16" s="1"/>
  <c r="G65" i="17"/>
  <c r="J65" i="17" s="1"/>
  <c r="K65" i="17" s="1"/>
  <c r="M65" i="15"/>
  <c r="K65" i="15" s="1"/>
  <c r="P65" i="15" s="1"/>
  <c r="G49" i="17"/>
  <c r="J49" i="17" s="1"/>
  <c r="K49" i="17" s="1"/>
  <c r="M49" i="15"/>
  <c r="K49" i="15" s="1"/>
  <c r="P49" i="15" s="1"/>
  <c r="G49" i="16"/>
  <c r="J49" i="16" s="1"/>
  <c r="K49" i="16" s="1"/>
  <c r="G33" i="17"/>
  <c r="J33" i="17" s="1"/>
  <c r="K33" i="17" s="1"/>
  <c r="M33" i="15"/>
  <c r="K33" i="15" s="1"/>
  <c r="P33" i="15" s="1"/>
  <c r="G33" i="16"/>
  <c r="J33" i="16" s="1"/>
  <c r="K33" i="16" s="1"/>
  <c r="G17" i="17"/>
  <c r="J17" i="17" s="1"/>
  <c r="K17" i="17" s="1"/>
  <c r="G17" i="16"/>
  <c r="J17" i="16" s="1"/>
  <c r="K17" i="16" s="1"/>
  <c r="M17" i="15"/>
  <c r="K17" i="15" s="1"/>
  <c r="P17" i="15" s="1"/>
  <c r="G61" i="17"/>
  <c r="J61" i="17" s="1"/>
  <c r="K61" i="17" s="1"/>
  <c r="M61" i="15"/>
  <c r="K61" i="15" s="1"/>
  <c r="P61" i="15" s="1"/>
  <c r="G61" i="16"/>
  <c r="J61" i="16" s="1"/>
  <c r="K61" i="16" s="1"/>
  <c r="G58" i="17"/>
  <c r="J58" i="17" s="1"/>
  <c r="K58" i="17" s="1"/>
  <c r="G58" i="16"/>
  <c r="J58" i="16" s="1"/>
  <c r="K58" i="16" s="1"/>
  <c r="M58" i="15"/>
  <c r="K58" i="15" s="1"/>
  <c r="P58" i="15" s="1"/>
  <c r="M71" i="15"/>
  <c r="K71" i="15" s="1"/>
  <c r="P71" i="15" s="1"/>
  <c r="G71" i="17"/>
  <c r="J71" i="17" s="1"/>
  <c r="K71" i="17" s="1"/>
  <c r="G71" i="16"/>
  <c r="J71" i="16" s="1"/>
  <c r="K71" i="16" s="1"/>
  <c r="G36" i="17"/>
  <c r="J36" i="17" s="1"/>
  <c r="K36" i="17" s="1"/>
  <c r="G36" i="16"/>
  <c r="J36" i="16" s="1"/>
  <c r="K36" i="16" s="1"/>
  <c r="M36" i="15"/>
  <c r="K36" i="15" s="1"/>
  <c r="P36" i="15" s="1"/>
  <c r="G64" i="17"/>
  <c r="J64" i="17" s="1"/>
  <c r="K64" i="17" s="1"/>
  <c r="M64" i="15"/>
  <c r="K64" i="15" s="1"/>
  <c r="P64" i="15" s="1"/>
  <c r="G64" i="16"/>
  <c r="J64" i="16" s="1"/>
  <c r="K64" i="16" s="1"/>
  <c r="G48" i="17"/>
  <c r="J48" i="17" s="1"/>
  <c r="K48" i="17" s="1"/>
  <c r="G48" i="16"/>
  <c r="J48" i="16" s="1"/>
  <c r="K48" i="16" s="1"/>
  <c r="M48" i="15"/>
  <c r="K48" i="15" s="1"/>
  <c r="P48" i="15" s="1"/>
  <c r="G32" i="17"/>
  <c r="J32" i="17" s="1"/>
  <c r="K32" i="17" s="1"/>
  <c r="G32" i="16"/>
  <c r="J32" i="16" s="1"/>
  <c r="K32" i="16" s="1"/>
  <c r="M32" i="15"/>
  <c r="K32" i="15" s="1"/>
  <c r="P32" i="15" s="1"/>
  <c r="G16" i="16"/>
  <c r="J16" i="16" s="1"/>
  <c r="K16" i="16" s="1"/>
  <c r="M16" i="15"/>
  <c r="K16" i="15" s="1"/>
  <c r="P16" i="15" s="1"/>
  <c r="G16" i="17"/>
  <c r="J16" i="17" s="1"/>
  <c r="K16" i="17" s="1"/>
  <c r="G59" i="16"/>
  <c r="J59" i="16" s="1"/>
  <c r="K59" i="16" s="1"/>
  <c r="M59" i="15"/>
  <c r="K59" i="15" s="1"/>
  <c r="P59" i="15" s="1"/>
  <c r="G59" i="17"/>
  <c r="J59" i="17" s="1"/>
  <c r="K59" i="17" s="1"/>
  <c r="G41" i="16"/>
  <c r="J41" i="16" s="1"/>
  <c r="K41" i="16" s="1"/>
  <c r="G41" i="17"/>
  <c r="J41" i="17" s="1"/>
  <c r="K41" i="17" s="1"/>
  <c r="M41" i="15"/>
  <c r="K41" i="15" s="1"/>
  <c r="P41" i="15" s="1"/>
  <c r="G70" i="17"/>
  <c r="J70" i="17" s="1"/>
  <c r="K70" i="17" s="1"/>
  <c r="M70" i="15"/>
  <c r="K70" i="15" s="1"/>
  <c r="P70" i="15" s="1"/>
  <c r="G70" i="16"/>
  <c r="J70" i="16" s="1"/>
  <c r="K70" i="16" s="1"/>
  <c r="G37" i="16"/>
  <c r="J37" i="16" s="1"/>
  <c r="K37" i="16" s="1"/>
  <c r="M37" i="15"/>
  <c r="K37" i="15" s="1"/>
  <c r="P37" i="15" s="1"/>
  <c r="G37" i="17"/>
  <c r="J37" i="17" s="1"/>
  <c r="K37" i="17" s="1"/>
  <c r="M63" i="15"/>
  <c r="K63" i="15" s="1"/>
  <c r="P63" i="15" s="1"/>
  <c r="G63" i="16"/>
  <c r="J63" i="16" s="1"/>
  <c r="K63" i="16" s="1"/>
  <c r="G63" i="17"/>
  <c r="J63" i="17" s="1"/>
  <c r="K63" i="17" s="1"/>
  <c r="G47" i="16"/>
  <c r="J47" i="16" s="1"/>
  <c r="K47" i="16" s="1"/>
  <c r="M47" i="15"/>
  <c r="K47" i="15" s="1"/>
  <c r="P47" i="15" s="1"/>
  <c r="G47" i="17"/>
  <c r="J47" i="17" s="1"/>
  <c r="K47" i="17" s="1"/>
  <c r="G31" i="16"/>
  <c r="J31" i="16" s="1"/>
  <c r="K31" i="16" s="1"/>
  <c r="G31" i="17"/>
  <c r="J31" i="17" s="1"/>
  <c r="K31" i="17" s="1"/>
  <c r="M31" i="15"/>
  <c r="K31" i="15" s="1"/>
  <c r="P31" i="15" s="1"/>
  <c r="G15" i="17"/>
  <c r="J15" i="17" s="1"/>
  <c r="K15" i="17" s="1"/>
  <c r="G15" i="16"/>
  <c r="J15" i="16" s="1"/>
  <c r="K15" i="16" s="1"/>
  <c r="M15" i="15"/>
  <c r="K15" i="15" s="1"/>
  <c r="P15" i="15" s="1"/>
  <c r="G67" i="17"/>
  <c r="J67" i="17" s="1"/>
  <c r="K67" i="17" s="1"/>
  <c r="M67" i="15"/>
  <c r="K67" i="15" s="1"/>
  <c r="P67" i="15" s="1"/>
  <c r="G67" i="16"/>
  <c r="J67" i="16" s="1"/>
  <c r="K67" i="16" s="1"/>
  <c r="G62" i="16"/>
  <c r="J62" i="16" s="1"/>
  <c r="K62" i="16" s="1"/>
  <c r="G62" i="17"/>
  <c r="J62" i="17" s="1"/>
  <c r="K62" i="17" s="1"/>
  <c r="M62" i="15"/>
  <c r="K62" i="15" s="1"/>
  <c r="P62" i="15" s="1"/>
  <c r="G46" i="17"/>
  <c r="J46" i="17" s="1"/>
  <c r="K46" i="17" s="1"/>
  <c r="G46" i="16"/>
  <c r="J46" i="16" s="1"/>
  <c r="K46" i="16" s="1"/>
  <c r="M46" i="15"/>
  <c r="K46" i="15" s="1"/>
  <c r="P46" i="15" s="1"/>
  <c r="G30" i="16"/>
  <c r="J30" i="16" s="1"/>
  <c r="K30" i="16" s="1"/>
  <c r="G30" i="17"/>
  <c r="J30" i="17" s="1"/>
  <c r="K30" i="17" s="1"/>
  <c r="M30" i="15"/>
  <c r="K30" i="15" s="1"/>
  <c r="P30" i="15" s="1"/>
  <c r="G14" i="17"/>
  <c r="J14" i="17" s="1"/>
  <c r="K14" i="17" s="1"/>
  <c r="M14" i="15"/>
  <c r="K14" i="15" s="1"/>
  <c r="P14" i="15" s="1"/>
  <c r="G14" i="16"/>
  <c r="J14" i="16" s="1"/>
  <c r="K14" i="16" s="1"/>
  <c r="V40" i="15" l="1"/>
  <c r="L40" i="16"/>
  <c r="O40" i="16" s="1"/>
  <c r="Q40" i="15" s="1"/>
  <c r="V20" i="15"/>
  <c r="L20" i="16"/>
  <c r="O20" i="16" s="1"/>
  <c r="V33" i="15"/>
  <c r="L33" i="16"/>
  <c r="O33" i="16" s="1"/>
  <c r="Q33" i="15" s="1"/>
  <c r="U33" i="15" s="1"/>
  <c r="V38" i="15"/>
  <c r="L38" i="16"/>
  <c r="O38" i="16" s="1"/>
  <c r="Q38" i="15" s="1"/>
  <c r="T38" i="15" s="1"/>
  <c r="V59" i="15"/>
  <c r="L59" i="16"/>
  <c r="O59" i="16" s="1"/>
  <c r="Q59" i="15" s="1"/>
  <c r="U59" i="15" s="1"/>
  <c r="V60" i="15"/>
  <c r="L60" i="16"/>
  <c r="O60" i="16" s="1"/>
  <c r="Q60" i="15" s="1"/>
  <c r="U60" i="15" s="1"/>
  <c r="V31" i="15"/>
  <c r="L31" i="16"/>
  <c r="O31" i="16" s="1"/>
  <c r="Q31" i="15" s="1"/>
  <c r="T31" i="15" s="1"/>
  <c r="V47" i="15"/>
  <c r="L47" i="16"/>
  <c r="O47" i="16" s="1"/>
  <c r="Q47" i="15" s="1"/>
  <c r="V45" i="15"/>
  <c r="L45" i="16"/>
  <c r="O45" i="16" s="1"/>
  <c r="Q45" i="15" s="1"/>
  <c r="U45" i="15" s="1"/>
  <c r="V54" i="15"/>
  <c r="L54" i="16"/>
  <c r="O54" i="16" s="1"/>
  <c r="Q54" i="15" s="1"/>
  <c r="U54" i="15" s="1"/>
  <c r="V63" i="15"/>
  <c r="L63" i="16"/>
  <c r="O63" i="16" s="1"/>
  <c r="Q63" i="15" s="1"/>
  <c r="T63" i="15" s="1"/>
  <c r="V55" i="15"/>
  <c r="L55" i="16"/>
  <c r="O55" i="16" s="1"/>
  <c r="Q55" i="15" s="1"/>
  <c r="T55" i="15" s="1"/>
  <c r="V51" i="15"/>
  <c r="L51" i="16"/>
  <c r="O51" i="16" s="1"/>
  <c r="Q51" i="15" s="1"/>
  <c r="U51" i="15" s="1"/>
  <c r="V71" i="15"/>
  <c r="L71" i="16"/>
  <c r="O71" i="16" s="1"/>
  <c r="Q71" i="15" s="1"/>
  <c r="U71" i="15" s="1"/>
  <c r="V62" i="15"/>
  <c r="L62" i="16"/>
  <c r="O62" i="16" s="1"/>
  <c r="Q62" i="15" s="1"/>
  <c r="T62" i="15" s="1"/>
  <c r="V43" i="15"/>
  <c r="L43" i="16"/>
  <c r="O43" i="16" s="1"/>
  <c r="Q43" i="15" s="1"/>
  <c r="U43" i="15" s="1"/>
  <c r="V30" i="15"/>
  <c r="L30" i="16"/>
  <c r="O30" i="16" s="1"/>
  <c r="Q30" i="15" s="1"/>
  <c r="U30" i="15" s="1"/>
  <c r="V49" i="15"/>
  <c r="L49" i="16"/>
  <c r="O49" i="16" s="1"/>
  <c r="V65" i="15"/>
  <c r="L65" i="16"/>
  <c r="O65" i="16" s="1"/>
  <c r="Q65" i="15" s="1"/>
  <c r="T65" i="15" s="1"/>
  <c r="V28" i="15"/>
  <c r="L28" i="16"/>
  <c r="O28" i="16" s="1"/>
  <c r="Q28" i="15" s="1"/>
  <c r="U28" i="15" s="1"/>
  <c r="V42" i="15"/>
  <c r="L42" i="16"/>
  <c r="O42" i="16" s="1"/>
  <c r="Q42" i="15" s="1"/>
  <c r="V72" i="15"/>
  <c r="L72" i="16"/>
  <c r="O72" i="16" s="1"/>
  <c r="Q72" i="15" s="1"/>
  <c r="T72" i="15" s="1"/>
  <c r="V58" i="15"/>
  <c r="L58" i="16"/>
  <c r="O58" i="16" s="1"/>
  <c r="Q58" i="15" s="1"/>
  <c r="U58" i="15" s="1"/>
  <c r="V34" i="15"/>
  <c r="L34" i="16"/>
  <c r="O34" i="16" s="1"/>
  <c r="Q34" i="15" s="1"/>
  <c r="T34" i="15" s="1"/>
  <c r="V21" i="15"/>
  <c r="L21" i="16"/>
  <c r="O21" i="16" s="1"/>
  <c r="V39" i="15"/>
  <c r="L39" i="16"/>
  <c r="O39" i="16" s="1"/>
  <c r="Q39" i="15" s="1"/>
  <c r="T39" i="15" s="1"/>
  <c r="V16" i="15"/>
  <c r="L16" i="16"/>
  <c r="O16" i="16" s="1"/>
  <c r="V46" i="15"/>
  <c r="L46" i="16"/>
  <c r="O46" i="16" s="1"/>
  <c r="Q46" i="15" s="1"/>
  <c r="T46" i="15" s="1"/>
  <c r="V37" i="15"/>
  <c r="L37" i="16"/>
  <c r="O37" i="16" s="1"/>
  <c r="Q37" i="15" s="1"/>
  <c r="U37" i="15" s="1"/>
  <c r="V25" i="15"/>
  <c r="L25" i="16"/>
  <c r="O25" i="16" s="1"/>
  <c r="Q25" i="15" s="1"/>
  <c r="T25" i="15" s="1"/>
  <c r="V32" i="15"/>
  <c r="L32" i="16"/>
  <c r="O32" i="16" s="1"/>
  <c r="Q32" i="15" s="1"/>
  <c r="T32" i="15" s="1"/>
  <c r="V67" i="15"/>
  <c r="L67" i="16"/>
  <c r="O67" i="16" s="1"/>
  <c r="Q67" i="15" s="1"/>
  <c r="U67" i="15" s="1"/>
  <c r="V69" i="15"/>
  <c r="L69" i="16"/>
  <c r="O69" i="16" s="1"/>
  <c r="Q69" i="15" s="1"/>
  <c r="T69" i="15" s="1"/>
  <c r="V27" i="15"/>
  <c r="L27" i="16"/>
  <c r="O27" i="16" s="1"/>
  <c r="Q27" i="15" s="1"/>
  <c r="U27" i="15" s="1"/>
  <c r="V29" i="15"/>
  <c r="L29" i="16"/>
  <c r="O29" i="16" s="1"/>
  <c r="Q29" i="15" s="1"/>
  <c r="U29" i="15" s="1"/>
  <c r="V57" i="15"/>
  <c r="L57" i="16"/>
  <c r="O57" i="16" s="1"/>
  <c r="Q57" i="15" s="1"/>
  <c r="U57" i="15" s="1"/>
  <c r="V26" i="15"/>
  <c r="L26" i="16"/>
  <c r="O26" i="16" s="1"/>
  <c r="Q26" i="15" s="1"/>
  <c r="V22" i="15"/>
  <c r="L22" i="16"/>
  <c r="O22" i="16" s="1"/>
  <c r="Q22" i="15" s="1"/>
  <c r="T22" i="15" s="1"/>
  <c r="V44" i="15"/>
  <c r="L44" i="16"/>
  <c r="O44" i="16" s="1"/>
  <c r="Q44" i="15" s="1"/>
  <c r="U44" i="15" s="1"/>
  <c r="V50" i="15"/>
  <c r="L50" i="16"/>
  <c r="O50" i="16" s="1"/>
  <c r="Q50" i="15" s="1"/>
  <c r="T50" i="15" s="1"/>
  <c r="V61" i="15"/>
  <c r="L61" i="16"/>
  <c r="O61" i="16" s="1"/>
  <c r="Q61" i="15" s="1"/>
  <c r="T61" i="15" s="1"/>
  <c r="V19" i="15"/>
  <c r="L19" i="16"/>
  <c r="O19" i="16" s="1"/>
  <c r="Q19" i="15" s="1"/>
  <c r="U19" i="15" s="1"/>
  <c r="V48" i="15"/>
  <c r="L48" i="16"/>
  <c r="O48" i="16" s="1"/>
  <c r="Q48" i="15" s="1"/>
  <c r="U48" i="15" s="1"/>
  <c r="V70" i="15"/>
  <c r="L70" i="16"/>
  <c r="O70" i="16" s="1"/>
  <c r="Q70" i="15" s="1"/>
  <c r="U70" i="15" s="1"/>
  <c r="V35" i="15"/>
  <c r="L35" i="16"/>
  <c r="O35" i="16" s="1"/>
  <c r="Q35" i="15" s="1"/>
  <c r="U35" i="15" s="1"/>
  <c r="V36" i="15"/>
  <c r="L36" i="16"/>
  <c r="O36" i="16" s="1"/>
  <c r="Q36" i="15" s="1"/>
  <c r="V18" i="15"/>
  <c r="L18" i="16"/>
  <c r="O18" i="16" s="1"/>
  <c r="Q18" i="15" s="1"/>
  <c r="T18" i="15" s="1"/>
  <c r="V68" i="15"/>
  <c r="L68" i="16"/>
  <c r="O68" i="16" s="1"/>
  <c r="Q68" i="15" s="1"/>
  <c r="U68" i="15" s="1"/>
  <c r="V56" i="15"/>
  <c r="L56" i="16"/>
  <c r="O56" i="16" s="1"/>
  <c r="Q56" i="15" s="1"/>
  <c r="U56" i="15" s="1"/>
  <c r="V66" i="15"/>
  <c r="L66" i="16"/>
  <c r="O66" i="16" s="1"/>
  <c r="V15" i="15"/>
  <c r="L15" i="16"/>
  <c r="O15" i="16" s="1"/>
  <c r="Q15" i="15" s="1"/>
  <c r="U15" i="15" s="1"/>
  <c r="V17" i="15"/>
  <c r="L17" i="16"/>
  <c r="O17" i="16" s="1"/>
  <c r="Q17" i="15" s="1"/>
  <c r="U17" i="15" s="1"/>
  <c r="V53" i="15"/>
  <c r="L53" i="16"/>
  <c r="O53" i="16" s="1"/>
  <c r="Q53" i="15" s="1"/>
  <c r="T53" i="15" s="1"/>
  <c r="V23" i="15"/>
  <c r="L23" i="16"/>
  <c r="O23" i="16" s="1"/>
  <c r="Q23" i="15" s="1"/>
  <c r="U23" i="15" s="1"/>
  <c r="V14" i="15"/>
  <c r="L14" i="16"/>
  <c r="O14" i="16" s="1"/>
  <c r="Q14" i="15" s="1"/>
  <c r="U14" i="15" s="1"/>
  <c r="V41" i="15"/>
  <c r="L41" i="16"/>
  <c r="O41" i="16" s="1"/>
  <c r="Q41" i="15" s="1"/>
  <c r="V64" i="15"/>
  <c r="L64" i="16"/>
  <c r="O64" i="16" s="1"/>
  <c r="Q64" i="15" s="1"/>
  <c r="T64" i="15" s="1"/>
  <c r="V52" i="15"/>
  <c r="L52" i="16"/>
  <c r="O52" i="16" s="1"/>
  <c r="Q52" i="15" s="1"/>
  <c r="T52" i="15" s="1"/>
  <c r="Q20" i="15"/>
  <c r="U20" i="15" s="1"/>
  <c r="Q66" i="15"/>
  <c r="U66" i="15" s="1"/>
  <c r="Q49" i="15"/>
  <c r="U49" i="15" s="1"/>
  <c r="Q21" i="15"/>
  <c r="U21" i="15" s="1"/>
  <c r="Q16" i="15"/>
  <c r="U16" i="15" s="1"/>
  <c r="P24" i="15"/>
  <c r="J24" i="17"/>
  <c r="K24" i="17" s="1"/>
  <c r="U40" i="15" l="1"/>
  <c r="T40" i="15"/>
  <c r="U26" i="15"/>
  <c r="T26" i="15"/>
  <c r="T41" i="15"/>
  <c r="U41" i="15"/>
  <c r="T36" i="15"/>
  <c r="U36" i="15"/>
  <c r="T47" i="15"/>
  <c r="U47" i="15"/>
  <c r="T42" i="15"/>
  <c r="U42" i="15"/>
  <c r="V24" i="15"/>
  <c r="L24" i="16"/>
  <c r="O24" i="16" s="1"/>
  <c r="T70" i="15"/>
  <c r="T58" i="15"/>
  <c r="T21" i="15"/>
  <c r="T48" i="15"/>
  <c r="T19" i="15"/>
  <c r="U31" i="15"/>
  <c r="U46" i="15"/>
  <c r="U61" i="15"/>
  <c r="U18" i="15"/>
  <c r="U62" i="15"/>
  <c r="U52" i="15"/>
  <c r="U64" i="15"/>
  <c r="U65" i="15"/>
  <c r="T54" i="15"/>
  <c r="T71" i="15"/>
  <c r="T67" i="15"/>
  <c r="T37" i="15"/>
  <c r="U69" i="15"/>
  <c r="T17" i="15"/>
  <c r="U63" i="15"/>
  <c r="T27" i="15"/>
  <c r="T45" i="15"/>
  <c r="U53" i="15"/>
  <c r="T59" i="15"/>
  <c r="T14" i="15"/>
  <c r="U39" i="15"/>
  <c r="T43" i="15"/>
  <c r="T60" i="15"/>
  <c r="T20" i="15"/>
  <c r="T28" i="15"/>
  <c r="U22" i="15"/>
  <c r="U34" i="15"/>
  <c r="T15" i="15"/>
  <c r="T49" i="15"/>
  <c r="U32" i="15"/>
  <c r="T29" i="15"/>
  <c r="U25" i="15"/>
  <c r="T16" i="15"/>
  <c r="U55" i="15"/>
  <c r="T68" i="15"/>
  <c r="T66" i="15"/>
  <c r="T57" i="15"/>
  <c r="U38" i="15"/>
  <c r="T51" i="15"/>
  <c r="T56" i="15"/>
  <c r="U50" i="15"/>
  <c r="T23" i="15"/>
  <c r="U72" i="15"/>
  <c r="T30" i="15"/>
  <c r="T44" i="15"/>
  <c r="T33" i="15"/>
  <c r="T35" i="15"/>
  <c r="J13" i="16"/>
  <c r="K13" i="16" s="1"/>
  <c r="O13" i="16" s="1"/>
  <c r="J24" i="16"/>
  <c r="K24" i="16" s="1"/>
  <c r="Q13" i="15" l="1"/>
  <c r="U13" i="15" s="1"/>
  <c r="Q24" i="15"/>
  <c r="U24" i="15" s="1"/>
  <c r="T13" i="15" l="1"/>
  <c r="T24" i="15"/>
  <c r="X51" i="15"/>
  <c r="W51" i="15" s="1"/>
  <c r="X62" i="15"/>
  <c r="W62" i="15" s="1"/>
  <c r="X27" i="15"/>
  <c r="W27" i="15" s="1"/>
  <c r="X44" i="15"/>
  <c r="W44" i="15" s="1"/>
  <c r="X24" i="15"/>
  <c r="W24" i="15" s="1"/>
  <c r="X67" i="15"/>
  <c r="W67" i="15" s="1"/>
  <c r="X53" i="15"/>
  <c r="W53" i="15" s="1"/>
  <c r="X71" i="15"/>
  <c r="W71" i="15" s="1"/>
  <c r="X54" i="15"/>
  <c r="W54" i="15" s="1"/>
  <c r="X19" i="15"/>
  <c r="W19" i="15" s="1"/>
  <c r="X57" i="15"/>
  <c r="W57" i="15" s="1"/>
  <c r="X33" i="15"/>
  <c r="W33" i="15" s="1"/>
  <c r="X52" i="15"/>
  <c r="W52" i="15" s="1"/>
  <c r="X29" i="15"/>
  <c r="W29" i="15" s="1"/>
  <c r="X34" i="15"/>
  <c r="W34" i="15" s="1"/>
  <c r="X32" i="15"/>
  <c r="W32" i="15" s="1"/>
  <c r="X58" i="15"/>
  <c r="W58" i="15" s="1"/>
  <c r="X37" i="15"/>
  <c r="W37" i="15" s="1"/>
  <c r="X56" i="15"/>
  <c r="W56" i="15" s="1"/>
  <c r="X39" i="15"/>
  <c r="W39" i="15" s="1"/>
  <c r="X61" i="15"/>
  <c r="W61" i="15" s="1"/>
  <c r="X41" i="15"/>
  <c r="W41" i="15" s="1"/>
  <c r="X36" i="15"/>
  <c r="W36" i="15" s="1"/>
  <c r="X66" i="15"/>
  <c r="W66" i="15" s="1"/>
  <c r="X38" i="15"/>
  <c r="W38" i="15" s="1"/>
  <c r="X60" i="15"/>
  <c r="W60" i="15" s="1"/>
  <c r="X70" i="15"/>
  <c r="W70" i="15" s="1"/>
  <c r="X69" i="15"/>
  <c r="W69" i="15" s="1"/>
  <c r="X48" i="15"/>
  <c r="W48" i="15" s="1"/>
  <c r="X40" i="15"/>
  <c r="W40" i="15" s="1"/>
  <c r="X42" i="15"/>
  <c r="W42" i="15" s="1"/>
  <c r="X68" i="15"/>
  <c r="W68" i="15" s="1"/>
  <c r="X20" i="15"/>
  <c r="W20" i="15" s="1"/>
  <c r="X47" i="15"/>
  <c r="W47" i="15" s="1"/>
  <c r="X50" i="15"/>
  <c r="W50" i="15" s="1"/>
  <c r="X16" i="15"/>
  <c r="W16" i="15" s="1"/>
  <c r="X31" i="15"/>
  <c r="W31" i="15" s="1"/>
  <c r="X45" i="15"/>
  <c r="W45" i="15" s="1"/>
  <c r="X64" i="15"/>
  <c r="W64" i="15" s="1"/>
  <c r="X63" i="15"/>
  <c r="W63" i="15" s="1"/>
  <c r="X35" i="15"/>
  <c r="W35" i="15" s="1"/>
  <c r="X26" i="15"/>
  <c r="W26" i="15" s="1"/>
  <c r="X15" i="15"/>
  <c r="W15" i="15" s="1"/>
  <c r="X18" i="15"/>
  <c r="W18" i="15" s="1"/>
  <c r="X23" i="15"/>
  <c r="W23" i="15" s="1"/>
  <c r="X43" i="15"/>
  <c r="W43" i="15" s="1"/>
  <c r="X46" i="15"/>
  <c r="W46" i="15" s="1"/>
  <c r="X55" i="15"/>
  <c r="W55" i="15" s="1"/>
  <c r="X49" i="15"/>
  <c r="W49" i="15" s="1"/>
  <c r="X25" i="15"/>
  <c r="W25" i="15" s="1"/>
  <c r="X65" i="15"/>
  <c r="W65" i="15" s="1"/>
  <c r="X17" i="15"/>
  <c r="W17" i="15" s="1"/>
  <c r="X28" i="15"/>
  <c r="W28" i="15" s="1"/>
  <c r="X30" i="15"/>
  <c r="W30" i="15" s="1"/>
  <c r="X22" i="15"/>
  <c r="W22" i="15" s="1"/>
  <c r="X72" i="15"/>
  <c r="W72" i="15" s="1"/>
  <c r="X59" i="15"/>
  <c r="W59" i="15" s="1"/>
  <c r="X21" i="15"/>
  <c r="W21" i="15" s="1"/>
  <c r="X14" i="15" l="1"/>
  <c r="W14" i="15" s="1"/>
  <c r="X13" i="15" l="1"/>
  <c r="W13" i="15" l="1"/>
  <c r="X73" i="15"/>
</calcChain>
</file>

<file path=xl/sharedStrings.xml><?xml version="1.0" encoding="utf-8"?>
<sst xmlns="http://schemas.openxmlformats.org/spreadsheetml/2006/main" count="948" uniqueCount="525">
  <si>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COMPLIANCE WITH THE FISCAL DISCIPLINE RULES OF MUNICIPALITIES</t>
    </r>
  </si>
  <si>
    <t>APRAŠYMAS / DESCRIPTION</t>
  </si>
  <si>
    <t>SUVESTINĖ / SUMMARY</t>
  </si>
  <si>
    <t>1. DUOMENYS / DATA</t>
  </si>
  <si>
    <t>2. Duomenys / Data</t>
  </si>
  <si>
    <t>2. FISKALINĖS DRAUSMĖS TAISYKLĖS / FISCAL RULES</t>
  </si>
  <si>
    <t>NUORODOS / REFERENCES</t>
  </si>
  <si>
    <t>KĮ</t>
  </si>
  <si>
    <t>Lietuvos Respublikos fiskalinės sutarties įgyvendinimo konstitucinis įstatymas</t>
  </si>
  <si>
    <t>CL</t>
  </si>
  <si>
    <t>Republic of Lithuania Constitutional Law on the Implementation of the Fiscal Treaty</t>
  </si>
  <si>
    <t>BSĮ</t>
  </si>
  <si>
    <t>Lietuvos Respublikos biudžeto sandaros įstatymas</t>
  </si>
  <si>
    <t>BL</t>
  </si>
  <si>
    <t>Republic of Lithuania Law on the Budget Structure</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</si>
  <si>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</si>
  <si>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</si>
  <si>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</si>
  <si>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</si>
  <si>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</si>
  <si>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</si>
  <si>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theme="1"/>
        <rFont val="Arial"/>
        <family val="2"/>
        <charset val="186"/>
      </rPr>
      <t>4</t>
    </r>
  </si>
  <si>
    <r>
      <t xml:space="preserve">Negalioja
</t>
    </r>
    <r>
      <rPr>
        <i/>
        <sz val="10"/>
        <rFont val="Arial"/>
        <family val="2"/>
        <charset val="186"/>
      </rPr>
      <t>Not Valid</t>
    </r>
  </si>
  <si>
    <t>-</t>
  </si>
  <si>
    <r>
      <t xml:space="preserve">Tenkinama 
</t>
    </r>
    <r>
      <rPr>
        <i/>
        <sz val="10"/>
        <rFont val="Arial"/>
        <family val="2"/>
        <charset val="186"/>
      </rPr>
      <t>Valid</t>
    </r>
  </si>
  <si>
    <t>Table 1. Data used for assessment</t>
  </si>
  <si>
    <r>
      <t xml:space="preserve">Kodas
</t>
    </r>
    <r>
      <rPr>
        <i/>
        <sz val="10"/>
        <color theme="1"/>
        <rFont val="Arial"/>
        <family val="2"/>
        <charset val="186"/>
      </rPr>
      <t>Code</t>
    </r>
  </si>
  <si>
    <r>
      <t xml:space="preserve">Savivaldybė
</t>
    </r>
    <r>
      <rPr>
        <i/>
        <sz val="10"/>
        <color theme="1"/>
        <rFont val="Arial"/>
        <family val="2"/>
        <charset val="186"/>
      </rPr>
      <t>Municipality</t>
    </r>
  </si>
  <si>
    <r>
      <t xml:space="preserve">Pajamos, tūkst. EUR
</t>
    </r>
    <r>
      <rPr>
        <i/>
        <sz val="10"/>
        <color theme="1"/>
        <rFont val="Arial"/>
        <family val="2"/>
        <charset val="186"/>
      </rPr>
      <t>Revenues, thousand EUR</t>
    </r>
  </si>
  <si>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</si>
  <si>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</si>
  <si>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</si>
  <si>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r>
      <t xml:space="preserve">Savivaldybių pateiktos mokėtinų sumų pokyčio prognozės savivaldybių taryboms tvirtinant biudžetus
</t>
    </r>
    <r>
      <rPr>
        <i/>
        <sz val="10"/>
        <rFont val="Arial"/>
        <family val="2"/>
        <charset val="186"/>
      </rPr>
      <t xml:space="preserve">Forecast of accounts payable change which was approved in the budget by the municipalities's councils </t>
    </r>
  </si>
  <si>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</si>
  <si>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</si>
  <si>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</si>
  <si>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</si>
  <si>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</si>
  <si>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</si>
  <si>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</si>
  <si>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</si>
  <si>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</si>
  <si>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</si>
  <si>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</si>
  <si>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</si>
  <si>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</si>
  <si>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</si>
  <si>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</si>
  <si>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</si>
  <si>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</si>
  <si>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</si>
  <si>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</si>
  <si>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</si>
  <si>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</si>
  <si>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</si>
  <si>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</si>
  <si>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</si>
  <si>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</si>
  <si>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</si>
  <si>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</si>
  <si>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</si>
  <si>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</si>
  <si>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</si>
  <si>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</si>
  <si>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</si>
  <si>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</si>
  <si>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</si>
  <si>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</si>
  <si>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</si>
  <si>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</si>
  <si>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</si>
  <si>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</si>
  <si>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</si>
  <si>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</si>
  <si>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</si>
  <si>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</si>
  <si>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</si>
  <si>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</si>
  <si>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</si>
  <si>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</si>
  <si>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</si>
  <si>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</si>
  <si>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</si>
  <si>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</si>
  <si>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</si>
  <si>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</si>
  <si>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</si>
  <si>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</si>
  <si>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</si>
  <si>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</si>
  <si>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</si>
  <si>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</si>
  <si>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</si>
  <si>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 vertinant ex-post bus naudojama tik realiai panaudota sukaupto likučio dalis</t>
  </si>
  <si>
    <t>* when the compliance is assessed ex-post, only the part of the revenue carried foreward which was used for appropriations will be accounted for</t>
  </si>
  <si>
    <r>
      <t xml:space="preserve">vertinimui naudojama pirminių biudžetų projektų sudarymo laiku turėta informacija: gruodžio mėn. ekonominės raidos scenarijaus prognozės ir pagal jį įvertintas atotrūkio nuo potencialo rodiklis
</t>
    </r>
    <r>
      <rPr>
        <i/>
        <sz val="10"/>
        <color theme="1"/>
        <rFont val="Arial"/>
        <family val="2"/>
        <charset val="186"/>
      </rPr>
      <t>the information available at the time of the original draft budgets is used for the assessment: the projections of the December economic development scenario and at the time estimated output gap</t>
    </r>
  </si>
  <si>
    <t>Šaltiniai</t>
  </si>
  <si>
    <t>Sources:</t>
  </si>
  <si>
    <t>Finansų ministerija</t>
  </si>
  <si>
    <t xml:space="preserve">Ministry of Finance </t>
  </si>
  <si>
    <t>Faktiniai duomenys</t>
  </si>
  <si>
    <t>Actual data</t>
  </si>
  <si>
    <r>
      <t xml:space="preserve">2. Išlaidos, tūkst. EUR
</t>
    </r>
    <r>
      <rPr>
        <i/>
        <sz val="10"/>
        <color theme="1"/>
        <rFont val="Arial"/>
        <family val="2"/>
        <charset val="186"/>
      </rPr>
      <t>2. Expenditure, thousand EUR</t>
    </r>
  </si>
  <si>
    <r>
      <t xml:space="preserve">3.1 Materialiojo ir nematerialiojo turto įsigijimo išlaidos, tūkst. EUR
</t>
    </r>
    <r>
      <rPr>
        <i/>
        <sz val="10"/>
        <color theme="1"/>
        <rFont val="Arial"/>
        <family val="2"/>
        <charset val="186"/>
      </rPr>
      <t>3.1 Acquisition costs of tangible and intangible assets, thousand EUR</t>
    </r>
  </si>
  <si>
    <r>
      <t xml:space="preserve">Balansas, tūkst. EUR
</t>
    </r>
    <r>
      <rPr>
        <i/>
        <sz val="10"/>
        <color theme="1"/>
        <rFont val="Arial"/>
        <family val="2"/>
        <charset val="186"/>
      </rPr>
      <t>Balance, thousand EUR</t>
    </r>
  </si>
  <si>
    <r>
      <t xml:space="preserve">Mokėtinų sumų metinis pokytis,  tūkst. EUR
</t>
    </r>
    <r>
      <rPr>
        <i/>
        <sz val="10"/>
        <rFont val="Arial"/>
        <family val="2"/>
        <charset val="186"/>
      </rPr>
      <t>Change in accounts payable, thousand EUR</t>
    </r>
  </si>
  <si>
    <r>
      <t xml:space="preserve">Kiek asignavimai didesni už leistinus, tūkst. EUR?
</t>
    </r>
    <r>
      <rPr>
        <i/>
        <sz val="10"/>
        <rFont val="Arial"/>
        <family val="2"/>
        <charset val="186"/>
      </rPr>
      <t>By how much are appropriations larger than those allowed, thousand EUR?</t>
    </r>
  </si>
  <si>
    <t>2.1</t>
  </si>
  <si>
    <t>2.2</t>
  </si>
  <si>
    <t>2.3</t>
  </si>
  <si>
    <t>2.4</t>
  </si>
  <si>
    <t>3=1-2</t>
  </si>
  <si>
    <t>–</t>
  </si>
  <si>
    <r>
      <t xml:space="preserve">ES lėšų korekcija = 
ES išlaidos - ES pajamos
</t>
    </r>
    <r>
      <rPr>
        <i/>
        <sz val="10"/>
        <rFont val="Arial"/>
        <family val="2"/>
        <charset val="186"/>
      </rPr>
      <t>EU funds correction = 
Expenditure of EU - Revenue of EU</t>
    </r>
  </si>
  <si>
    <t>Revised data provided by municipalities</t>
  </si>
  <si>
    <t>ES lėšų korekcija,  tūkst. EUR
EU funds correction, thousand EUR</t>
  </si>
  <si>
    <r>
      <t xml:space="preserve">Balansas kaupiamuoju principu, tūkst. EUR
</t>
    </r>
    <r>
      <rPr>
        <i/>
        <sz val="10"/>
        <color theme="1"/>
        <rFont val="Arial"/>
        <family val="2"/>
        <charset val="186"/>
      </rPr>
      <t>Balance on accrual basis, thousand EUR</t>
    </r>
  </si>
  <si>
    <r>
      <t xml:space="preserve">Ar taikoma lankstumo taisyklė:
</t>
    </r>
    <r>
      <rPr>
        <i/>
        <sz val="10"/>
        <color theme="1"/>
        <rFont val="Arial"/>
        <family val="2"/>
        <charset val="186"/>
      </rPr>
      <t>Is flexibility rule applied:</t>
    </r>
  </si>
  <si>
    <r>
      <t xml:space="preserve">Asignavimai tarptautinei finansinei paramai bendrai finansuoti, tūkst. EUR
</t>
    </r>
    <r>
      <rPr>
        <i/>
        <sz val="10"/>
        <color theme="1"/>
        <rFont val="Arial"/>
        <family val="2"/>
        <charset val="186"/>
      </rPr>
      <t>Appropriations for international assistance cofinancing, thousand EUR</t>
    </r>
  </si>
  <si>
    <r>
      <t>Nepanaudota visų praėjusių metų sukaupta pajamų dalis, kuri einamaisiais metais panaudojama asignavimams, tūkst. EUR*
Unused part of accrued revenue from all previous years to be used for appropriations</t>
    </r>
    <r>
      <rPr>
        <i/>
        <sz val="10"/>
        <color theme="1"/>
        <rFont val="Arial"/>
        <family val="2"/>
        <charset val="186"/>
      </rPr>
      <t>, thousand EUR*</t>
    </r>
  </si>
  <si>
    <r>
      <t xml:space="preserve">Balansas įvertinus taikytiną lankstumą, tūkst. EUR
</t>
    </r>
    <r>
      <rPr>
        <i/>
        <sz val="10"/>
        <rFont val="Arial"/>
        <family val="2"/>
        <charset val="186"/>
      </rPr>
      <t>Balance accounting for applicable flexibility, thousand EUR</t>
    </r>
  </si>
  <si>
    <r>
      <t xml:space="preserve">Asignavimų ir pajamų santykis, proc.
</t>
    </r>
    <r>
      <rPr>
        <i/>
        <sz val="10"/>
        <rFont val="Arial"/>
        <family val="2"/>
        <charset val="186"/>
      </rPr>
      <t>Appropriations and revenue balance, %</t>
    </r>
  </si>
  <si>
    <r>
      <t xml:space="preserve">Ar laikomasi fiskalinės drausmės taisyklės:
</t>
    </r>
    <r>
      <rPr>
        <i/>
        <sz val="10"/>
        <rFont val="Arial"/>
        <family val="2"/>
        <charset val="186"/>
      </rPr>
      <t>Is the fiscal rule complied with</t>
    </r>
  </si>
  <si>
    <t>Iš viso nesilaiko savivaldybių
Total do not comply</t>
  </si>
  <si>
    <t>4 lentelė. Lankstumo taikymas</t>
  </si>
  <si>
    <t>Table 4. Flexibility</t>
  </si>
  <si>
    <r>
      <t xml:space="preserve">Savivaldybė
</t>
    </r>
    <r>
      <rPr>
        <i/>
        <sz val="10"/>
        <color theme="1"/>
        <rFont val="Arial"/>
        <family val="2"/>
        <charset val="186"/>
      </rPr>
      <t>Local government</t>
    </r>
  </si>
  <si>
    <r>
      <t xml:space="preserve">Paskutinių pasibaigusių metų pajamos, tūkst. EUR
</t>
    </r>
    <r>
      <rPr>
        <i/>
        <sz val="10"/>
        <color theme="1"/>
        <rFont val="Arial"/>
        <family val="2"/>
        <charset val="186"/>
      </rPr>
      <t>Last year's revenue, thousand EUR</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</si>
  <si>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</si>
  <si>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</si>
  <si>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</si>
  <si>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</si>
  <si>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</si>
  <si>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r>
      <t xml:space="preserve">* taikoma metams nuo 2025 / </t>
    </r>
    <r>
      <rPr>
        <i/>
        <sz val="10"/>
        <color theme="1"/>
        <rFont val="Arial"/>
        <family val="2"/>
        <charset val="186"/>
      </rPr>
      <t>applied for years from 2025</t>
    </r>
  </si>
  <si>
    <r>
      <t xml:space="preserve">Garantijų ir pajamų santykis
</t>
    </r>
    <r>
      <rPr>
        <i/>
        <sz val="10"/>
        <color theme="1"/>
        <rFont val="Arial"/>
        <family val="2"/>
        <charset val="186"/>
      </rPr>
      <t>Guarantees and revenue ratio</t>
    </r>
  </si>
  <si>
    <r>
      <t xml:space="preserve">Ar viršytas garantijų limitas?
</t>
    </r>
    <r>
      <rPr>
        <i/>
        <sz val="10"/>
        <color theme="1"/>
        <rFont val="Arial"/>
        <family val="2"/>
        <charset val="186"/>
      </rPr>
      <t>Is the guarantees limit exceeded?</t>
    </r>
  </si>
  <si>
    <t>Constitutional Law on the Implementation of the Fiscal Treaty</t>
  </si>
  <si>
    <t>Biudžeto sandaros įstatymas</t>
  </si>
  <si>
    <r>
      <t xml:space="preserve">FM įsakymo 1K-8 priedas Nr. 10 (83 eilutė)
</t>
    </r>
    <r>
      <rPr>
        <i/>
        <sz val="10"/>
        <rFont val="Arial"/>
        <family val="2"/>
        <charset val="186"/>
      </rPr>
      <t>Order MoF No. 1K-8 annex No. 10 (row 83)</t>
    </r>
  </si>
  <si>
    <t>1 lentelė. Vertinimui naudojami duomenys (pagal Finansų ministerijai teiktas ataskaitas)</t>
  </si>
  <si>
    <t>Savivaldybių pagal prašymą pateikti duomenys</t>
  </si>
  <si>
    <t>Savivaldybių biudžetų sudarymas</t>
  </si>
  <si>
    <t>16 str.</t>
  </si>
  <si>
    <t>BL Art. 16</t>
  </si>
  <si>
    <t>Municipal budgeting</t>
  </si>
  <si>
    <r>
      <t xml:space="preserve">FM įsakymo Nr. 1K-361 forma Nr. 1-SAV (89 eilutė)
</t>
    </r>
    <r>
      <rPr>
        <i/>
        <sz val="10"/>
        <rFont val="Arial"/>
        <family val="2"/>
        <charset val="186"/>
      </rPr>
      <t>Order MoF No. 1K-361 form No. 1-SAV (row 89)</t>
    </r>
  </si>
  <si>
    <t xml:space="preserve">    </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</si>
  <si>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nagrinėjama atitiktis fiskalinės drausmės taisyklei.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compliance with fiscal discipline rule is validated.</t>
    </r>
  </si>
  <si>
    <t>1. Savivaldybių biudžetų fiskalinės drausmės taisyklės, 2026 m. / Fiscal discipline rules attributable to local government in 2026</t>
  </si>
  <si>
    <t>1 lentelė. Savivaldybių biudžetų fiskalinės drausmės taisyklės, 2026 m.</t>
  </si>
  <si>
    <r>
      <t>AP</t>
    </r>
    <r>
      <rPr>
        <i/>
        <vertAlign val="subscript"/>
        <sz val="10"/>
        <color rgb="FF000000"/>
        <rFont val="Arial"/>
        <family val="2"/>
        <charset val="186"/>
      </rPr>
      <t>2026</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</si>
  <si>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j,2026</t>
    </r>
    <r>
      <rPr>
        <i/>
        <sz val="10"/>
        <color rgb="FF000000"/>
        <rFont val="Arial"/>
        <family val="2"/>
        <charset val="186"/>
      </rPr>
      <t>/SP</t>
    </r>
    <r>
      <rPr>
        <i/>
        <vertAlign val="subscript"/>
        <sz val="10"/>
        <color rgb="FF000000"/>
        <rFont val="Arial"/>
        <family val="2"/>
        <charset val="186"/>
      </rPr>
      <t xml:space="preserve">j,2026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</si>
  <si>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2026</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</si>
  <si>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j,2026</t>
    </r>
    <r>
      <rPr>
        <i/>
        <sz val="10"/>
        <color rgb="FF000000"/>
        <rFont val="Arial"/>
        <family val="2"/>
        <charset val="186"/>
      </rPr>
      <t>/SP</t>
    </r>
    <r>
      <rPr>
        <i/>
        <vertAlign val="subscript"/>
        <sz val="10"/>
        <color rgb="FF000000"/>
        <rFont val="Arial"/>
        <family val="2"/>
        <charset val="186"/>
      </rPr>
      <t xml:space="preserve">j,2026 </t>
    </r>
    <r>
      <rPr>
        <sz val="10"/>
        <color rgb="FF000000"/>
        <rFont val="Calibri"/>
        <family val="2"/>
        <charset val="186"/>
      </rPr>
      <t>≤ 1,015</t>
    </r>
    <r>
      <rPr>
        <sz val="10"/>
        <color rgb="FF000000"/>
        <rFont val="Arial"/>
        <family val="2"/>
        <charset val="186"/>
      </rPr>
      <t xml:space="preserve">
</t>
    </r>
  </si>
  <si>
    <r>
      <t xml:space="preserve">Tam tikrų metų savivaldybės biudžeto išlaidos turi neviršyti jo pajamų (išlaidas ir pajamas vertinant kaupiamuoju principu), išskyrus metus, kuriais pagal Vyriausybės arba jos įgaliotos institucijos viešai paskelbtą ekonominės raidos scenarijų, dėl kurio nepriklausoma fiskalinė institucija skelbia išvadą, numatomas neigiamas produkcijos atotrūkis nuo potencialo. Šiuo atveju savivaldybės biudžeto išlaidos negali viršyti savivaldybės biudžeto pajamų daugiau kaip 1,5 procento.
</t>
    </r>
    <r>
      <rPr>
        <i/>
        <sz val="10"/>
        <color rgb="FF000000"/>
        <rFont val="Arial"/>
        <family val="2"/>
        <charset val="186"/>
      </rPr>
      <t>In a given year, municipal budget expenditures must not exceed its revenues (with expenditures and revenues calculated on an accrual basis), except in years when, according to an economic development scenario publicly announced by the Government or an institution authorized by it, regarding which an independent fiscal institution issues a conclusion, a negative output gap relative to potential is projected. In this case, municipal budget expenditures may not exceed municipal budget revenues by more than 1.5 percent.</t>
    </r>
  </si>
  <si>
    <t>Šaltinis – Valstybės kontrolės, kaip nepriklausomos fiskalinės institucijos, skaičiavimai</t>
  </si>
  <si>
    <t>Source – National Audit Office's of Lithuania, as the independent fiscal institution's, calculations</t>
  </si>
  <si>
    <r>
      <t xml:space="preserve">3.2. Finansinio turto padidėjimo išlaidos (finansinio turto įsigijimo ar investavimo išlaidos), tūkst. EUR
</t>
    </r>
    <r>
      <rPr>
        <i/>
        <sz val="10"/>
        <color theme="1"/>
        <rFont val="Arial"/>
        <family val="2"/>
        <charset val="186"/>
      </rPr>
      <t>3.2. Expenditure on financial leasing of fixed assets, thousand EUR</t>
    </r>
  </si>
  <si>
    <r>
      <t xml:space="preserve">3.2.1.7 Kitos mokėtinos sumos (suteiktos), tūkst. EUR
</t>
    </r>
    <r>
      <rPr>
        <i/>
        <sz val="10"/>
        <color theme="1"/>
        <rFont val="Arial"/>
        <family val="2"/>
        <charset val="186"/>
      </rPr>
      <t>3.2.1.7 Shares (acquired from residents), thousand EUR</t>
    </r>
  </si>
  <si>
    <r>
      <t xml:space="preserve">FM įsakymo Nr.1K-265 forma SB-1-pajamos (73 eilutė)
</t>
    </r>
    <r>
      <rPr>
        <i/>
        <sz val="10"/>
        <rFont val="Arial"/>
        <family val="2"/>
        <charset val="186"/>
      </rPr>
      <t>Order MoF No. 1K-265 form SB-1-revenue (row 73)</t>
    </r>
  </si>
  <si>
    <r>
      <t xml:space="preserve">FM įsakymo Nr. 1K-265 forma SB-3-išlaidos (1 eilutė) 
</t>
    </r>
    <r>
      <rPr>
        <i/>
        <sz val="10"/>
        <rFont val="Arial"/>
        <family val="2"/>
        <charset val="186"/>
      </rPr>
      <t>Order MoF No. 1K-265 form SB-3-expenditure (row 1)</t>
    </r>
  </si>
  <si>
    <t>FM įsakymo Nr. 1K-265 forma SB-3-išlaidos (78 eilutė) 
Order MoF No. 1K-265 form SB-3-expenditure (row 78)</t>
  </si>
  <si>
    <r>
      <t xml:space="preserve">FM įsakymo Nr. 1K-265 forma SB-3-išlaidos (111 eilutė) 
</t>
    </r>
    <r>
      <rPr>
        <i/>
        <sz val="10"/>
        <rFont val="Arial"/>
        <family val="2"/>
        <charset val="186"/>
      </rPr>
      <t>Order MoF No. 1K-265 form SB-3-expenditure (row 111)</t>
    </r>
  </si>
  <si>
    <r>
      <t xml:space="preserve">FM įsakymo Nr. 1K-265 forma SB-3-išlaidos (114+115 eilutė) 
</t>
    </r>
    <r>
      <rPr>
        <i/>
        <sz val="10"/>
        <rFont val="Arial"/>
        <family val="2"/>
        <charset val="186"/>
      </rPr>
      <t>Order MoF No. 1K-265 form SB-3-expenditure (row 114+115)</t>
    </r>
  </si>
  <si>
    <r>
      <t xml:space="preserve">FM įsakymo Nr.1K-265 forma SB-2-suvestinė (12 eilutė)
</t>
    </r>
    <r>
      <rPr>
        <i/>
        <sz val="10"/>
        <rFont val="Arial"/>
        <family val="2"/>
        <charset val="186"/>
      </rPr>
      <t>Order MoF No. 1K-265 form SB-2-summary (row 12)</t>
    </r>
  </si>
  <si>
    <r>
      <t xml:space="preserve">FM įsakymo Nr. 1K-63 forma Nr. 1-sav (118 eilutė) (2026-03-31)
</t>
    </r>
    <r>
      <rPr>
        <i/>
        <sz val="10"/>
        <rFont val="Arial"/>
        <family val="2"/>
        <charset val="186"/>
      </rPr>
      <t>Order MoF No. 1K-63 form No. 1-sav (row 118) (2024-03-31)</t>
    </r>
  </si>
  <si>
    <r>
      <t xml:space="preserve">Skola (2025 m.), tūkst EUR
</t>
    </r>
    <r>
      <rPr>
        <i/>
        <sz val="10"/>
        <color theme="1"/>
        <rFont val="Arial"/>
        <family val="2"/>
        <charset val="186"/>
      </rPr>
      <t>Debt, thousand EUR</t>
    </r>
  </si>
  <si>
    <r>
      <t xml:space="preserve">Savivaldybių skolinių įsipareigojimų ataskaita (1 eilutė)
</t>
    </r>
    <r>
      <rPr>
        <i/>
        <sz val="10"/>
        <rFont val="Arial"/>
        <family val="2"/>
        <charset val="186"/>
      </rPr>
      <t>Report on Municipal Debt Obligations (row 1)</t>
    </r>
  </si>
  <si>
    <r>
      <t xml:space="preserve">Paskutinių pasibaigusių metų (2025 m.) pajamos, tūkst. EUR
</t>
    </r>
    <r>
      <rPr>
        <i/>
        <sz val="10"/>
        <color theme="1"/>
        <rFont val="Arial"/>
        <family val="2"/>
        <charset val="186"/>
      </rPr>
      <t>Last year's revenue, thousand EUR</t>
    </r>
  </si>
  <si>
    <r>
      <t xml:space="preserve">Garantijos (2025 m.), tūkst. EUR
</t>
    </r>
    <r>
      <rPr>
        <i/>
        <sz val="10"/>
        <color theme="1"/>
        <rFont val="Arial"/>
        <family val="2"/>
        <charset val="186"/>
      </rPr>
      <t>Guarantees, thousand EUR</t>
    </r>
  </si>
  <si>
    <r>
      <t xml:space="preserve">Savivaldybių apklausoje pateikti duomenys apie ES lėšas
</t>
    </r>
    <r>
      <rPr>
        <i/>
        <sz val="10"/>
        <rFont val="Arial"/>
        <family val="2"/>
        <charset val="186"/>
      </rPr>
      <t>Data on EU funds provided in a survey of municipalities</t>
    </r>
  </si>
  <si>
    <r>
      <t xml:space="preserve">2026 m. sausio mėn. GPM, tūkst. EUR
</t>
    </r>
    <r>
      <rPr>
        <i/>
        <sz val="10"/>
        <color theme="1"/>
        <rFont val="Arial"/>
        <family val="2"/>
        <charset val="186"/>
      </rPr>
      <t>January 2026 PIT, thousand EUR</t>
    </r>
  </si>
  <si>
    <r>
      <t xml:space="preserve">2025 m. sausio mėn. GPM, tūkst. EUR
</t>
    </r>
    <r>
      <rPr>
        <i/>
        <sz val="10"/>
        <color theme="1"/>
        <rFont val="Arial"/>
        <family val="2"/>
        <charset val="186"/>
      </rPr>
      <t>January 2025 PIT, thousand EUR</t>
    </r>
  </si>
  <si>
    <r>
      <t xml:space="preserve">Mokesčių, rinkliavų ir kitų įplaukų į biudžetus ataskaitos forma (1-VP) 4 priedas
</t>
    </r>
    <r>
      <rPr>
        <i/>
        <sz val="10"/>
        <rFont val="Arial"/>
        <family val="2"/>
        <charset val="186"/>
      </rPr>
      <t>Form for tax, fee, and other budget revenue reports (1-VP)  Appendix 4</t>
    </r>
  </si>
  <si>
    <t>Mokesčių, rinkliavų ir kitų įplaukų į biudžetus ataskaitos forma (1-VP) 4 priedas
Form for tax, fee, and other budget revenue reports (1-VP)  Appendix 4</t>
  </si>
  <si>
    <r>
      <t xml:space="preserve">Išlaidos, tūkst. EUR
</t>
    </r>
    <r>
      <rPr>
        <i/>
        <sz val="10"/>
        <rFont val="Arial"/>
        <family val="2"/>
        <charset val="186"/>
      </rPr>
      <t>Expenditure, thousand EUR</t>
    </r>
  </si>
  <si>
    <r>
      <t xml:space="preserve">Sausio mėn. GPM korekcija, tūkst. EUR
</t>
    </r>
    <r>
      <rPr>
        <i/>
        <sz val="10"/>
        <rFont val="Arial"/>
        <family val="2"/>
        <charset val="186"/>
      </rPr>
      <t>January PIT correction</t>
    </r>
    <r>
      <rPr>
        <sz val="10"/>
        <rFont val="Arial"/>
        <family val="2"/>
        <charset val="186"/>
      </rPr>
      <t xml:space="preserve">, </t>
    </r>
    <r>
      <rPr>
        <i/>
        <sz val="10"/>
        <rFont val="Arial"/>
        <family val="2"/>
        <charset val="186"/>
      </rPr>
      <t>thousand EUR</t>
    </r>
  </si>
  <si>
    <r>
      <t xml:space="preserve">2026 m. sausio mėn. GPM, tūkst. EUR
</t>
    </r>
    <r>
      <rPr>
        <i/>
        <sz val="10"/>
        <rFont val="Arial"/>
        <family val="2"/>
        <charset val="186"/>
      </rPr>
      <t>January 2026 PIT, thousand EUR</t>
    </r>
  </si>
  <si>
    <r>
      <t xml:space="preserve">Prognozuojamas 2027 m. sausio mėn. GPM, tūkst. EUR
</t>
    </r>
    <r>
      <rPr>
        <i/>
        <sz val="10"/>
        <rFont val="Arial"/>
        <family val="2"/>
        <charset val="186"/>
      </rPr>
      <t>January 2027 PIT, thousand EUR</t>
    </r>
  </si>
  <si>
    <t>Ar viršytas skolos limitas:
Is the debt limit exceeded:</t>
  </si>
  <si>
    <t>2=2.1+2.2+2.3-2.4</t>
  </si>
  <si>
    <t>4=4.2-4.1</t>
  </si>
  <si>
    <t>4.1</t>
  </si>
  <si>
    <t>4.2</t>
  </si>
  <si>
    <t>7=3+4-5+6</t>
  </si>
  <si>
    <t>11=((2-5-8-9)/(1+4+6)-1)*100</t>
  </si>
  <si>
    <t>FM įsakymo Nr. 1K-265 forma SB-3-išlaidos (1+78+111-114-115 eilutės)</t>
  </si>
  <si>
    <t>Mokesčių, rinkliavų ir kitų įplaukų į biudžetus ataskaitos forma (1-VP) 4 priedas</t>
  </si>
  <si>
    <t xml:space="preserve">2026 m. BVP to meto kainomis projekcija, mln. EUR </t>
  </si>
  <si>
    <t>GDP projection 2026, mil. EUR</t>
  </si>
  <si>
    <t xml:space="preserve">2025 m. BVP to meto kainomis, mln. EUR </t>
  </si>
  <si>
    <t xml:space="preserve">GDP 2025, mil. EUR </t>
  </si>
  <si>
    <t xml:space="preserve">2026 m. atotrūkis nuo potencialo, proc. pot. BVP </t>
  </si>
  <si>
    <t>Output gap for the year 2026, % pot. GDP</t>
  </si>
  <si>
    <t>savivaldybių pagal prašymą pateikti duomenys</t>
  </si>
  <si>
    <t>Projected annual growth in PIT revenue in 2026, %</t>
  </si>
  <si>
    <t>3 lentelė. Savivaldybių 2026 m. biudžetai</t>
  </si>
  <si>
    <t>Table 3. Budgets attributable to local governments in 2026</t>
  </si>
  <si>
    <t>4=1/(2+3+4)</t>
  </si>
  <si>
    <t>4=4.1-4.2</t>
  </si>
  <si>
    <t>Sausio mėn. GPM korekcija (paskutinių pasibaigusių metų)</t>
  </si>
  <si>
    <t>ES lėšų korekcija (paskutinių pasibaigusių metų)</t>
  </si>
  <si>
    <r>
      <t>Garantijos, tūkst. EUR
Guarantees</t>
    </r>
    <r>
      <rPr>
        <i/>
        <sz val="10"/>
        <rFont val="Arial"/>
        <family val="2"/>
        <charset val="186"/>
      </rPr>
      <t>, thousand EUR</t>
    </r>
  </si>
  <si>
    <t>The circumstances in which the flexibility rule does not apply are set out in Article 6(2) and (4)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obligations under guarantees exceeds the sum of 20 per cent of the municipality's revenue of a given year.</t>
  </si>
  <si>
    <t>Lankstumo taisyklės netaikymo aplinkybes nusako KĮ 6 str.  2 ir 4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prisiimti įsipareigojimai pagal garantijas viršija 20 procentų tam tikrų metų savivaldybės biudžeto pajamų.</t>
  </si>
  <si>
    <t>CL Art. 5(1)</t>
  </si>
  <si>
    <t>In a given year, municipal budget expenditures must not exceed its revenues (with expenditures and revenues calculated on an accrual basis), except in years when, according to an economic development scenario publicly announced by the Government or an institution authorized by it, regarding which an independent fiscal institution issues a conclusion, a negative output gap relative to potential is projected. In this case, municipal budget expenditures may not exceed municipal budget revenues by more than 1.5 percent.</t>
  </si>
  <si>
    <t>CL Art. 5(2)</t>
  </si>
  <si>
    <t>The municipality’s debt under debt instruments, including loan agreements, financial lease (leasing) agreements, or other debt instruments (hereinafter referred to as “municipal debt”) may not exceed 60 percent (75 percent for the Vilnius City Municipality) of the municipality’s budget revenue for a given year.</t>
  </si>
  <si>
    <t>CL Art. 5(3)</t>
  </si>
  <si>
    <t>Obligations assumed by the municipality under guarantees regarding obligations undertaken but not yet fulfilled by municipally-owned enterprises to repay funds to creditors under loan agreements, financial lease (leasing) agreements, or other debt instruments (hereinafter referred to as “obligations assumed by the municipality under guarantees”) may not exceed 20 percent of the municipality’s budget revenue for a given year.</t>
  </si>
  <si>
    <t>CL Art. 6(1)</t>
  </si>
  <si>
    <t>When assessing the compliance of its budget with the municipal budget fiscal discipline rule, the municipality may:
1) deduct from the appropriations approved in its budget those appropriations intended to co-finance European Union and other international financial assistance, including the value-added tax attributable to the portion of eligible expenses, excluding appropriations received from the state budget intended for co-financing European Union and other international financial assistance;
2) deduct from the appropriations approved in its budget those intended for projects financed with funds borrowed from the Lithuanian National Development Bank;
3) add to the current year’s revenue that portion of the municipality’s accumulated unused revenue as of December 31 of the previous year (i.e., revenue received but not used, excluding unused funds from the European Union and other international financial assistance), which is used for appropriations in the current year.</t>
  </si>
  <si>
    <t>CL Art. 6(2)</t>
  </si>
  <si>
    <t>If, based on actual data, the value of a municipality’s budget balance indicator for a given year does not comply with the budget preparation rules set forth in Article 5, paragraph 1, of this Law, taking into account the flexibility conditions specified in paragraph 1 of this Article, the municipality must fully compensate for this deviation within no more than 2 years. If this deviation is not compensated within two years, the flexibility conditions for municipal budget preparation referred to in paragraph 1(1) of this Article shall not apply to the municipal budget for the next planned year, as well as for subsequent years, until the deviation is compensated.</t>
  </si>
  <si>
    <t>CL Art. 6(3)</t>
  </si>
  <si>
    <t>If, based on actual data from the most recent fiscal year, it is determined that the municipality’s debt exceeds 60 percent (75 percent for the Vilnius City Municipality) of that year’s municipal budget revenue, the municipal budget must be balanced or in surplus in the coming years as well as in subsequent years until, according to statistical data, the debt-to-revenue ratio no longer exceeds 60 percent (75 percent for Vilnius City Municipality).</t>
  </si>
  <si>
    <t>CL Art. 6(4)</t>
  </si>
  <si>
    <t>If, based on statistical data for the most recent completed year, it is determined that the municipality’s obligations under guarantees exceed 20 percent of the municipality’s budget revenue for that year, the conditions for flexibility in the preparation of the municipal budget referred to in paragraph 1 of this article shall not apply to the municipal budget until the municipality falls below this threshold.</t>
  </si>
  <si>
    <t>5 str. 1 d.</t>
  </si>
  <si>
    <t>Tam tikrų metų savivaldybės biudžeto išlaidos turi neviršyti jo pajamų (išlaidas ir pajamas vertinant kaupiamuoju principu), išskyrus metus, kuriais pagal Vyriausybės arba jos įgaliotos institucijos viešai paskelbtą ekonominės raidos scenarijų, dėl kurio nepriklausoma fiskalinė institucija skelbia išvadą, numatomas neigiamas produkcijos atotrūkis nuo potencialo. Šiuo atveju savivaldybės biudžeto išlaidos negali viršyti savivaldybės biudžeto pajamų daugiau kaip 1,5 procento.</t>
  </si>
  <si>
    <t>5 str. 2 d.</t>
  </si>
  <si>
    <t>Savivaldybės skola pagal įsipareigojamuosius skolos dokumentus, įskaitant paskolos sutartis, finansinės nuomos (lizingo) sutartis ar kitus įsipareigojamuosius skolos dokumentus, (toliau – savivaldybės skola) negali viršyti 60 procentų (Vilniaus miesto savivaldybės – 75 procentų) tam tikrų metų savivaldybės biudžeto pajamų.</t>
  </si>
  <si>
    <t>5 str. 3 d.</t>
  </si>
  <si>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(toliau – savivaldybės prisiimti įsipareigojimai pagal garantijas) negali viršyti 20 procentų tam tikrų metų savivaldybės biudžeto pajamų.</t>
  </si>
  <si>
    <t>6 str. 1 d.</t>
  </si>
  <si>
    <t>Savivaldybė, vertindama savo biudžeto atitiktį savivaldybės biudžeto fiskalinės drausmės taisyklei, gali:
1) iš savo biudžete patvirtintų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iš savo biudžete patvirtintų asignavimų atimti asignavimus, skirtus projektams, finansuojamiems iš Lietuvos nacionalinio plėtros banko pasiskolintomis lėšomis;
3) prie einamųjų metų pajamų pridėti tokią dalį praėjusių metų gruodžio 31 dieną buvusių sukauptų savivaldybės biudžeto nepanaudotų pajamų (tai yra gautų, tačiau nepanaudotų pajamų, išskyrus nepanaudotas Europos Sąjungos ir kitos tarptautinės finansinės paramos lėšas), kuri einamaisiais metais panaudojama asignavimams.</t>
  </si>
  <si>
    <t>6 str. 2 d.</t>
  </si>
  <si>
    <t>Jeigu savivaldybės tam tikrų metų biudžeto balanso rodiklio reikšmė pagal faktinius duomenis neatitinka šio įstatymo 5 straipsnio 1 dalyje nustatytos biudžeto sudarymo taisyklės, atsižvelgiant į šio straipsnio 1 dalyje nurodytas lankstumo sąlygas, savivaldybė per ne daugiau kaip 2 metus turi visiškai kompensuoti šį nuokrypį. Jeigu šis nuokrypis per 2 metus nekompensuojamas, šio straipsnio 1 dalies 1 punkte nurodytos savivaldybės biudžeto sudarymo lankstumo sąlygos netaikomos savivaldybės biudžetui artimiausiais planuojamais, taip pat ir vėlesniais metais tol, kol nuokrypis kompensuojamas.</t>
  </si>
  <si>
    <t>6 str. 3 d.</t>
  </si>
  <si>
    <t>Jeigu pagal pastarųjų pasibaigusių metų faktinius duomenis nustatyta, kad savivaldybės skola viršija 60 procentų (Vilniaus miesto savivaldybės – 75 procentus) tų metų savivaldybės biudžeto pajamų, savivaldybės biudžetas turi būti subalansuotas arba perteklinis artimiausiais planuojamais, taip pat ir vėlesniais metais tol, kol, pagal statistinius duomenis, skolos ir pajamų santykis nebeviršija 60 procentų (Vilniaus miesto savivaldybės – 75 procentų).</t>
  </si>
  <si>
    <t>6 str. 4 d.</t>
  </si>
  <si>
    <t>Jeigu pagal pastarųjų pasibaigusių metų statistinius duomenis nustatyta, kad savivaldybės prisiimti įsipareigojimai pagal garantijas viršija 20 procentų tam tikrų metų savivaldybės biudžeto pajamų, šio straipsnio 1 dalyje nurodytos savivaldybės biudžeto sudarymo lankstumo sąlygos savivaldybės biudžetui netaikomos tol, kol savivaldybė viršija šią ribą.</t>
  </si>
  <si>
    <t>Tam tikrų metų savivaldybės biudžeto išlaidos turi neviršyti jo pajamų (išlaidas ir pajamas vertinant kaupiamuoju principu), išskyrus metus, kuriais pagal Vyriausybės arba jos įgaliotos institucijos viešai paskelbtą ekonominės raidos scenarijų, dėl kurio nepriklausoma fiskalinė institucija skelbia išvadą, numatomas neigiamas produkcijos atotrūkis nuo potencialo. Šiuo atveju savivaldybės biudžeto išlaidos negali viršyti savivaldybės biudžeto pajamų daugiau kaip 1,5 procento.
Kadangi 2026 m. projektuojamas produkcijos atotrūkis nuo potencialo neigiamas, tai reiškia, kad nurodytų savivaldybių biudžetų balanso rodikliai turėjo būti planuojami taip, kad asignavimai neviršytų pajamų daugiau kaip 1,5 procento.</t>
  </si>
  <si>
    <t>In a given year, municipal budget expenditures must not exceed its revenues (with expenditures and revenues calculated on an accrual basis), except in years when, according to an economic development scenario publicly announced by the Government or an institution authorized by it, regarding which an independent fiscal institution issues a conclusion, a negative output gap relative to potential is projected. In this case, municipal budget expenditures may not exceed municipal budget revenues by more than 1.5 percent.
Since projected output gap for the year 2026 is negative, the budgets of the indicated local governments had to be planned so that appropriations did not exceed the revenue (revenue and appropriations are calculated on accrual basis) by more than 1.5 percent.</t>
  </si>
  <si>
    <t>4 lentelė. Skolų limitai</t>
  </si>
  <si>
    <t>Table 4. Debts' limits</t>
  </si>
  <si>
    <t>The municipality’s debt under debt instruments, including loan agreements, financial lease/leasing agreements, or other debt instruments may not exceed 60 percent (75 percent for the Vilnius City Municipality) of the municipality’s budget revenue for a given year.</t>
  </si>
  <si>
    <r>
      <t>Skola, tūkst. EUR
Debt</t>
    </r>
    <r>
      <rPr>
        <i/>
        <sz val="10"/>
        <rFont val="Arial"/>
        <family val="2"/>
        <charset val="186"/>
      </rPr>
      <t>, thousand EUR</t>
    </r>
  </si>
  <si>
    <t>5=1/(2+3+4)</t>
  </si>
  <si>
    <r>
      <t xml:space="preserve">2025 m. ES pajamos, tūkst. EUR
</t>
    </r>
    <r>
      <rPr>
        <i/>
        <sz val="10"/>
        <color theme="1"/>
        <rFont val="Arial"/>
        <family val="2"/>
        <charset val="186"/>
      </rPr>
      <t>EU revenue 2025, thousand EUR</t>
    </r>
  </si>
  <si>
    <r>
      <t xml:space="preserve">ES išlaidos - ES pajamos
</t>
    </r>
    <r>
      <rPr>
        <i/>
        <sz val="10"/>
        <color theme="1"/>
        <rFont val="Arial"/>
        <family val="2"/>
        <charset val="186"/>
      </rPr>
      <t>EU expenditure - EU revenue</t>
    </r>
  </si>
  <si>
    <r>
      <t xml:space="preserve">2025 m. ES išlaidos, tūkst. EUR
</t>
    </r>
    <r>
      <rPr>
        <i/>
        <sz val="10"/>
        <color theme="1"/>
        <rFont val="Arial"/>
        <family val="2"/>
        <charset val="186"/>
      </rPr>
      <t>EU expenditure 2025, thousand EUR</t>
    </r>
  </si>
  <si>
    <r>
      <t xml:space="preserve">2026 m. ES pajamos, tūkst. EUR
</t>
    </r>
    <r>
      <rPr>
        <i/>
        <sz val="10"/>
        <color theme="1"/>
        <rFont val="Arial"/>
        <family val="2"/>
        <charset val="186"/>
      </rPr>
      <t>EU revenue 2025, thousand EUR</t>
    </r>
  </si>
  <si>
    <r>
      <t xml:space="preserve">2026 m. ES išlaidos, tūkst. EUR
</t>
    </r>
    <r>
      <rPr>
        <i/>
        <sz val="10"/>
        <color theme="1"/>
        <rFont val="Arial"/>
        <family val="2"/>
        <charset val="186"/>
      </rPr>
      <t>EU expenditure 2025, thousand EUR</t>
    </r>
  </si>
  <si>
    <t>2026 m. BVP to meto kainomis projekcija, mln. EUR</t>
  </si>
  <si>
    <t>2025 m. BVP to meto kainomis, mln. EUR</t>
  </si>
  <si>
    <t>3. Savivaldybių 2026 m. biudžetai / Budgets attributable to local government in 2026</t>
  </si>
  <si>
    <t>4. Lankstumo taikymas pagal 6 str. 1 d./ Flexibility application, CL 6.1</t>
  </si>
  <si>
    <t>6. Aktualūs įstatymų straipsniai / Relevant articles of the Law</t>
  </si>
  <si>
    <t>5. Skolų limitai pagal KĮ 6 str. 3 d. / Debts' limits according to CL 6.3</t>
  </si>
  <si>
    <t>60 savivaldybių laikėsi FDT</t>
  </si>
  <si>
    <t>60 local governments follow the fiscal rule</t>
  </si>
  <si>
    <t>153868,4</t>
  </si>
  <si>
    <t>15691,9</t>
  </si>
  <si>
    <t>926,4</t>
  </si>
  <si>
    <t>3978,6</t>
  </si>
  <si>
    <t>64853,7</t>
  </si>
  <si>
    <t>4640,8</t>
  </si>
  <si>
    <t>5430,1</t>
  </si>
  <si>
    <t>8607,4</t>
  </si>
  <si>
    <t>9199,9</t>
  </si>
  <si>
    <t>18903,1</t>
  </si>
  <si>
    <t>9499,8</t>
  </si>
  <si>
    <t>9759,6</t>
  </si>
  <si>
    <t>3278,9</t>
  </si>
  <si>
    <t>1549,7</t>
  </si>
  <si>
    <t>2681,6</t>
  </si>
  <si>
    <t>11807,5</t>
  </si>
  <si>
    <t>995,0</t>
  </si>
  <si>
    <t>2604,9</t>
  </si>
  <si>
    <t>4372,6</t>
  </si>
  <si>
    <t>14906,9</t>
  </si>
  <si>
    <t>7448,0</t>
  </si>
  <si>
    <t>4030,7</t>
  </si>
  <si>
    <t>2915,3</t>
  </si>
  <si>
    <t>6200,7</t>
  </si>
  <si>
    <t>1620,3</t>
  </si>
  <si>
    <t>1509,0</t>
  </si>
  <si>
    <t>3682,7</t>
  </si>
  <si>
    <t>1269,3</t>
  </si>
  <si>
    <t>1522,3</t>
  </si>
  <si>
    <t>11286,9</t>
  </si>
  <si>
    <t>2214,6</t>
  </si>
  <si>
    <t>1331,0</t>
  </si>
  <si>
    <t>1125,8</t>
  </si>
  <si>
    <t>1396,7</t>
  </si>
  <si>
    <t>3274,6</t>
  </si>
  <si>
    <t>2138,6</t>
  </si>
  <si>
    <t>1891,7</t>
  </si>
  <si>
    <t>5861,8</t>
  </si>
  <si>
    <t>2893,6</t>
  </si>
  <si>
    <t>2749,6</t>
  </si>
  <si>
    <t>4735,3</t>
  </si>
  <si>
    <t>2187,2</t>
  </si>
  <si>
    <t>4757,9</t>
  </si>
  <si>
    <t>3887,1</t>
  </si>
  <si>
    <t>2619,8</t>
  </si>
  <si>
    <t>12012,3</t>
  </si>
  <si>
    <t>6397,9</t>
  </si>
  <si>
    <t>4613,7</t>
  </si>
  <si>
    <t>4886,1</t>
  </si>
  <si>
    <t>1655,3</t>
  </si>
  <si>
    <t>2518,6</t>
  </si>
  <si>
    <t>1723,7</t>
  </si>
  <si>
    <t>3041,7</t>
  </si>
  <si>
    <t>1393,7</t>
  </si>
  <si>
    <t>1287,1</t>
  </si>
  <si>
    <t>425,7</t>
  </si>
  <si>
    <t>271032,7</t>
  </si>
  <si>
    <t>3883,5</t>
  </si>
  <si>
    <t>8168,1</t>
  </si>
  <si>
    <t>7048,60</t>
  </si>
  <si>
    <t>916,2</t>
  </si>
  <si>
    <t>4185,7</t>
  </si>
  <si>
    <t>6721,6</t>
  </si>
  <si>
    <t>2446,9</t>
  </si>
  <si>
    <t>523,1</t>
  </si>
  <si>
    <t>6634,6</t>
  </si>
  <si>
    <t>13672,9</t>
  </si>
  <si>
    <t>2960,7</t>
  </si>
  <si>
    <t>14668,1</t>
  </si>
  <si>
    <t>7846,5</t>
  </si>
  <si>
    <t>11675,0</t>
  </si>
  <si>
    <t>6601,5</t>
  </si>
  <si>
    <t>3590,3</t>
  </si>
  <si>
    <t>10199,8</t>
  </si>
  <si>
    <t>6234,2</t>
  </si>
  <si>
    <t>6416,10</t>
  </si>
  <si>
    <t>1367,0</t>
  </si>
  <si>
    <t>1506,8</t>
  </si>
  <si>
    <t>10070,6</t>
  </si>
  <si>
    <t>1359,8</t>
  </si>
  <si>
    <t>7211,1</t>
  </si>
  <si>
    <t>12560,3</t>
  </si>
  <si>
    <t>1234,1</t>
  </si>
  <si>
    <t>3357,1</t>
  </si>
  <si>
    <t>5968,2</t>
  </si>
  <si>
    <t>12311,4</t>
  </si>
  <si>
    <t>8052,4</t>
  </si>
  <si>
    <t>11329,6</t>
  </si>
  <si>
    <t>8345,2</t>
  </si>
  <si>
    <t>9832,6</t>
  </si>
  <si>
    <t>6535,2</t>
  </si>
  <si>
    <t>3462,1</t>
  </si>
  <si>
    <t>3099,0</t>
  </si>
  <si>
    <t>26</t>
  </si>
  <si>
    <t>6102</t>
  </si>
  <si>
    <t>1705,0</t>
  </si>
  <si>
    <t>9264,3</t>
  </si>
  <si>
    <t>873,0</t>
  </si>
  <si>
    <t>0</t>
  </si>
  <si>
    <t>1803</t>
  </si>
  <si>
    <t>1207,80</t>
  </si>
  <si>
    <t>1432,5</t>
  </si>
  <si>
    <t>0,0</t>
  </si>
  <si>
    <t>82,8</t>
  </si>
  <si>
    <t>529,8</t>
  </si>
  <si>
    <t>2139,2</t>
  </si>
  <si>
    <t>805,2</t>
  </si>
  <si>
    <t>1615,9</t>
  </si>
  <si>
    <t>905,5</t>
  </si>
  <si>
    <t>1102,8</t>
  </si>
  <si>
    <t>263,4</t>
  </si>
  <si>
    <t>607,8</t>
  </si>
  <si>
    <t>445,3</t>
  </si>
  <si>
    <t>339,6</t>
  </si>
  <si>
    <t>520,3</t>
  </si>
  <si>
    <t>899,9</t>
  </si>
  <si>
    <t>1265,6</t>
  </si>
  <si>
    <t>1330,8</t>
  </si>
  <si>
    <t>366,6</t>
  </si>
  <si>
    <t>1176,8</t>
  </si>
  <si>
    <t>350</t>
  </si>
  <si>
    <t>160,3</t>
  </si>
  <si>
    <t>1576,5</t>
  </si>
  <si>
    <t>3374,0</t>
  </si>
  <si>
    <t>231</t>
  </si>
  <si>
    <t>2146,8</t>
  </si>
  <si>
    <t>2211</t>
  </si>
  <si>
    <t>365,9</t>
  </si>
  <si>
    <t>1713,7</t>
  </si>
  <si>
    <t>2555,2</t>
  </si>
  <si>
    <t>348,2</t>
  </si>
  <si>
    <t>967,2</t>
  </si>
  <si>
    <t>1262,4</t>
  </si>
  <si>
    <t>1036,2</t>
  </si>
  <si>
    <t>285,8</t>
  </si>
  <si>
    <t>23833,4</t>
  </si>
  <si>
    <t>20999,0</t>
  </si>
  <si>
    <t>8306,1</t>
  </si>
  <si>
    <t>5311,8</t>
  </si>
  <si>
    <t>1891,6</t>
  </si>
  <si>
    <t>5906,1</t>
  </si>
  <si>
    <t>26663,6</t>
  </si>
  <si>
    <t>15534,3</t>
  </si>
  <si>
    <t>11651,3</t>
  </si>
  <si>
    <t>5583,8</t>
  </si>
  <si>
    <t>4678,4</t>
  </si>
  <si>
    <t>15,6</t>
  </si>
  <si>
    <t>8,8</t>
  </si>
  <si>
    <t>1967,8</t>
  </si>
  <si>
    <t>1805,0</t>
  </si>
  <si>
    <t>15453,1</t>
  </si>
  <si>
    <t>16510,4</t>
  </si>
  <si>
    <t>16583,3</t>
  </si>
  <si>
    <t>4096,8</t>
  </si>
  <si>
    <t>3167,6</t>
  </si>
  <si>
    <t>2582,5</t>
  </si>
  <si>
    <t>2557,9</t>
  </si>
  <si>
    <t>2377,9</t>
  </si>
  <si>
    <t>2140,8</t>
  </si>
  <si>
    <t>8218,6</t>
  </si>
  <si>
    <t>7858,8</t>
  </si>
  <si>
    <t>2227,7</t>
  </si>
  <si>
    <t>1839,6</t>
  </si>
  <si>
    <t>668,3</t>
  </si>
  <si>
    <t>5855,8</t>
  </si>
  <si>
    <t>6602,1</t>
  </si>
  <si>
    <t>2442,2</t>
  </si>
  <si>
    <t>1649,5</t>
  </si>
  <si>
    <t>4605,5</t>
  </si>
  <si>
    <t>3229,5</t>
  </si>
  <si>
    <t>1098,8</t>
  </si>
  <si>
    <t>1150,9</t>
  </si>
  <si>
    <t>6214,2</t>
  </si>
  <si>
    <t>3131,2</t>
  </si>
  <si>
    <t>2009,6</t>
  </si>
  <si>
    <t>2006,3</t>
  </si>
  <si>
    <t>560,6</t>
  </si>
  <si>
    <t>2116,5</t>
  </si>
  <si>
    <t>1158,3</t>
  </si>
  <si>
    <t>2226,4</t>
  </si>
  <si>
    <t>2892,8</t>
  </si>
  <si>
    <t>2625,1</t>
  </si>
  <si>
    <t>2279,7</t>
  </si>
  <si>
    <t>2605,4</t>
  </si>
  <si>
    <t>2895,4</t>
  </si>
  <si>
    <t>1858</t>
  </si>
  <si>
    <t>1018</t>
  </si>
  <si>
    <t>3873,0</t>
  </si>
  <si>
    <t>4584,7</t>
  </si>
  <si>
    <t>1358</t>
  </si>
  <si>
    <t>990,6</t>
  </si>
  <si>
    <t>586,7</t>
  </si>
  <si>
    <t>462,0</t>
  </si>
  <si>
    <t>4090,3</t>
  </si>
  <si>
    <t>4095,4</t>
  </si>
  <si>
    <t xml:space="preserve">4734,2 </t>
  </si>
  <si>
    <t>4671,6</t>
  </si>
  <si>
    <t>2105,4</t>
  </si>
  <si>
    <t>2497,3</t>
  </si>
  <si>
    <t>2374,2</t>
  </si>
  <si>
    <t>2058,4</t>
  </si>
  <si>
    <t>3509,2</t>
  </si>
  <si>
    <t>4807,8</t>
  </si>
  <si>
    <t>2195,8</t>
  </si>
  <si>
    <t>1010,6</t>
  </si>
  <si>
    <t>18389,0</t>
  </si>
  <si>
    <t>38398,4</t>
  </si>
  <si>
    <t>19560,7</t>
  </si>
  <si>
    <t>5962,40</t>
  </si>
  <si>
    <t>5866,50</t>
  </si>
  <si>
    <t>1020</t>
  </si>
  <si>
    <t>31427,2</t>
  </si>
  <si>
    <t>36599,5</t>
  </si>
  <si>
    <t>3739,1</t>
  </si>
  <si>
    <t>3827,9</t>
  </si>
  <si>
    <t>2489,3</t>
  </si>
  <si>
    <t>18961,9</t>
  </si>
  <si>
    <t>32088,2</t>
  </si>
  <si>
    <t>38319,6</t>
  </si>
  <si>
    <t>344,6</t>
  </si>
  <si>
    <t>7419,6</t>
  </si>
  <si>
    <t>6919,6</t>
  </si>
  <si>
    <t>5904,7</t>
  </si>
  <si>
    <t>14133,6</t>
  </si>
  <si>
    <t>16812,5</t>
  </si>
  <si>
    <t>3728,5</t>
  </si>
  <si>
    <t>4189,3</t>
  </si>
  <si>
    <t>7409,5</t>
  </si>
  <si>
    <t>19474,1</t>
  </si>
  <si>
    <t>19672,2</t>
  </si>
  <si>
    <t>10448,0</t>
  </si>
  <si>
    <t>11294,8</t>
  </si>
  <si>
    <t>18207,5</t>
  </si>
  <si>
    <t>4906,4</t>
  </si>
  <si>
    <t>1286,6</t>
  </si>
  <si>
    <t>1574,0</t>
  </si>
  <si>
    <t>7652,6</t>
  </si>
  <si>
    <t>5725,3</t>
  </si>
  <si>
    <t>6396,6</t>
  </si>
  <si>
    <t>5302,4</t>
  </si>
  <si>
    <t>7,7</t>
  </si>
  <si>
    <t>152,4</t>
  </si>
  <si>
    <t>3946,8</t>
  </si>
  <si>
    <t>3843,2</t>
  </si>
  <si>
    <t>4208,5</t>
  </si>
  <si>
    <t>15838,5</t>
  </si>
  <si>
    <t>16201,6</t>
  </si>
  <si>
    <t>1600,0</t>
  </si>
  <si>
    <t>2551</t>
  </si>
  <si>
    <t>2251</t>
  </si>
  <si>
    <t>1109,8</t>
  </si>
  <si>
    <t>1669,1</t>
  </si>
  <si>
    <t>8046,4</t>
  </si>
  <si>
    <t>8438,4</t>
  </si>
  <si>
    <t>4693,063</t>
  </si>
  <si>
    <t>5135,35</t>
  </si>
  <si>
    <t>5559,65</t>
  </si>
  <si>
    <t>6478,9</t>
  </si>
  <si>
    <t>6253,9</t>
  </si>
  <si>
    <t>1148,1</t>
  </si>
  <si>
    <t>289</t>
  </si>
  <si>
    <t>7662,09</t>
  </si>
  <si>
    <t>3268,7</t>
  </si>
  <si>
    <t xml:space="preserve">3268,7 </t>
  </si>
  <si>
    <r>
      <t xml:space="preserve">3.2. Finansinio turto padidėjimo išlaidos (finansinio turto įsigijimo ar investavimo išlaidos), tūkst. EUR
</t>
    </r>
    <r>
      <rPr>
        <i/>
        <sz val="10"/>
        <color theme="1"/>
        <rFont val="Arial"/>
        <family val="2"/>
        <charset val="186"/>
      </rPr>
      <t>3.2. Expenditure related to the increase in the value of financial assets (expenditure related to the acquisition or investment in financial assets), thousand EUR</t>
    </r>
  </si>
  <si>
    <r>
      <t xml:space="preserve">3.2.1.7 Kitos mokėtinos sumos (suteiktos), tūkst. EUR
</t>
    </r>
    <r>
      <rPr>
        <i/>
        <sz val="10"/>
        <color theme="1"/>
        <rFont val="Arial"/>
        <family val="2"/>
        <charset val="186"/>
      </rPr>
      <t>3.2.1.7 Other accounts payable (accrued), thousand EUR</t>
    </r>
  </si>
  <si>
    <t>FM įsakymo Nr.1K-265 forma SB-2-suvestinė (12 eilutė)
Order MoF No. 1K-265 form SB-2-summary (row 12)</t>
  </si>
  <si>
    <t>FM įsakymo Nr. 1K-63 forma Nr. 1-sav (118 eilutė) (2026-03-31)
Order MoF No. 1K-63 form No. 1-sav (row 118) (2024-03-31)</t>
  </si>
  <si>
    <t>Savivaldybių skolinių įsipareigojimų ataskaita (19 eilutė)
Report on Municipal Debt Obligations (row 19)</t>
  </si>
  <si>
    <t>FM įsakymo Nr. 1K-63 forma Nr. 1-sav (89 eilutė)
Order MoF No. 1K-63 form No. 1-SAV (row 89)</t>
  </si>
  <si>
    <t>Savivaldybių skolinių įsipareigojimų ataskaita (1 eilutė)
Report on Municipal Debt Obligations (row 1)</t>
  </si>
  <si>
    <t>2026 m. prognozuojamas metinis pajamų iš GPM augimas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</si>
</sst>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0.0"/>
    <numFmt numFmtId="166" formatCode="0.0;\ \–0.0"/>
    <numFmt numFmtId="167" formatCode="0.000"/>
    <numFmt numFmtId="168" formatCode="#,##0.0;\–#,##0.0"/>
    <numFmt numFmtId="169" formatCode="_-* #,##0.0\ _€_-;\-* #,##0.0\ _€_-;_-* &quot;-&quot;??\ _€_-;_-@_-"/>
    <numFmt numFmtId="170" formatCode="#,##0.00;\–#,##0.00"/>
    <numFmt numFmtId="171" formatCode="_-* #,##0\ _€_-;\-* #,##0\ _€_-;_-* &quot;-&quot;??\ _€_-;_-@_-"/>
    <numFmt numFmtId="172" formatCode="0.0"/>
  </numFmts>
  <fonts count="6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
      <b/>
      <sz val="11"/>
      <color rgb="FFFF0000"/>
      <name val="Arial"/>
      <family val="2"/>
      <charset val="186"/>
    </font>
  </fonts>
  <fills count="10">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47">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top style="dashed">
        <color rgb="FF8C6E87"/>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right/>
      <top/>
      <bottom style="thin">
        <color rgb="FF8C6E87"/>
      </bottom>
      <diagonal/>
    </border>
    <border>
      <left style="thin">
        <color theme="7"/>
      </left>
      <right style="thin">
        <color theme="7"/>
      </right>
      <top style="thin">
        <color theme="7"/>
      </top>
      <bottom style="thin">
        <color theme="7"/>
      </bottom>
      <diagonal/>
    </border>
    <border>
      <left/>
      <right style="thin">
        <color rgb="FF8C6E87"/>
      </right>
      <top style="medium">
        <color rgb="FF8C6E87"/>
      </top>
      <bottom style="medium">
        <color rgb="FF8C6E87"/>
      </bottom>
      <diagonal/>
    </border>
    <border>
      <left style="thin">
        <color rgb="FF8C6E87"/>
      </left>
      <right style="thin">
        <color rgb="FF8C6E87"/>
      </right>
      <top style="medium">
        <color rgb="FF8C6E87"/>
      </top>
      <bottom style="medium">
        <color rgb="FF8C6E87"/>
      </bottom>
      <diagonal/>
    </border>
    <border>
      <left style="thin">
        <color rgb="FF8C6E87"/>
      </left>
      <right/>
      <top style="medium">
        <color rgb="FF8C6E87"/>
      </top>
      <bottom style="medium">
        <color rgb="FF8C6E87"/>
      </bottom>
      <diagonal/>
    </border>
    <border>
      <left style="medium">
        <color rgb="FF8C6E87"/>
      </left>
      <right style="thin">
        <color rgb="FF8C6E87"/>
      </right>
      <top style="medium">
        <color rgb="FF8C6E87"/>
      </top>
      <bottom style="thin">
        <color rgb="FF8C6E87"/>
      </bottom>
      <diagonal/>
    </border>
    <border>
      <left style="thin">
        <color rgb="FF8C6E87"/>
      </left>
      <right style="thin">
        <color rgb="FF8C6E87"/>
      </right>
      <top style="medium">
        <color rgb="FF8C6E87"/>
      </top>
      <bottom style="thin">
        <color rgb="FF8C6E87"/>
      </bottom>
      <diagonal/>
    </border>
    <border>
      <left style="thin">
        <color rgb="FF8C6E87"/>
      </left>
      <right style="medium">
        <color rgb="FF8C6E87"/>
      </right>
      <top style="medium">
        <color rgb="FF8C6E87"/>
      </top>
      <bottom style="thin">
        <color rgb="FF8C6E87"/>
      </bottom>
      <diagonal/>
    </border>
    <border>
      <left style="medium">
        <color rgb="FF8C6E87"/>
      </left>
      <right style="thin">
        <color rgb="FF8C6E87"/>
      </right>
      <top style="thin">
        <color rgb="FF8C6E87"/>
      </top>
      <bottom style="thin">
        <color rgb="FF8C6E87"/>
      </bottom>
      <diagonal/>
    </border>
    <border>
      <left style="thin">
        <color rgb="FF8C6E87"/>
      </left>
      <right style="thin">
        <color rgb="FF8C6E87"/>
      </right>
      <top style="thin">
        <color rgb="FF8C6E87"/>
      </top>
      <bottom style="thin">
        <color rgb="FF8C6E87"/>
      </bottom>
      <diagonal/>
    </border>
    <border>
      <left style="thin">
        <color rgb="FF8C6E87"/>
      </left>
      <right style="medium">
        <color rgb="FF8C6E87"/>
      </right>
      <top style="thin">
        <color rgb="FF8C6E87"/>
      </top>
      <bottom style="thin">
        <color rgb="FF8C6E87"/>
      </bottom>
      <diagonal/>
    </border>
    <border>
      <left style="medium">
        <color rgb="FF8C6E87"/>
      </left>
      <right style="thin">
        <color rgb="FF8C6E87"/>
      </right>
      <top style="thin">
        <color rgb="FF8C6E87"/>
      </top>
      <bottom style="medium">
        <color rgb="FF8C6E87"/>
      </bottom>
      <diagonal/>
    </border>
    <border>
      <left style="thin">
        <color rgb="FF8C6E87"/>
      </left>
      <right style="thin">
        <color rgb="FF8C6E87"/>
      </right>
      <top style="thin">
        <color rgb="FF8C6E87"/>
      </top>
      <bottom style="medium">
        <color rgb="FF8C6E87"/>
      </bottom>
      <diagonal/>
    </border>
    <border>
      <left style="thin">
        <color rgb="FF8C6E87"/>
      </left>
      <right style="medium">
        <color rgb="FF8C6E87"/>
      </right>
      <top style="thin">
        <color rgb="FF8C6E87"/>
      </top>
      <bottom style="medium">
        <color rgb="FF8C6E87"/>
      </bottom>
      <diagonal/>
    </border>
    <border>
      <left style="medium">
        <color theme="7"/>
      </left>
      <right style="thin">
        <color theme="7"/>
      </right>
      <top style="medium">
        <color theme="7"/>
      </top>
      <bottom style="thin">
        <color theme="7"/>
      </bottom>
      <diagonal/>
    </border>
    <border>
      <left style="thin">
        <color theme="7"/>
      </left>
      <right style="thin">
        <color theme="7"/>
      </right>
      <top style="medium">
        <color theme="7"/>
      </top>
      <bottom style="thin">
        <color theme="7"/>
      </bottom>
      <diagonal/>
    </border>
    <border>
      <left style="thin">
        <color theme="7"/>
      </left>
      <right style="medium">
        <color theme="7"/>
      </right>
      <top style="medium">
        <color theme="7"/>
      </top>
      <bottom style="thin">
        <color theme="7"/>
      </bottom>
      <diagonal/>
    </border>
    <border>
      <left style="medium">
        <color theme="7"/>
      </left>
      <right style="thin">
        <color theme="7"/>
      </right>
      <top style="thin">
        <color theme="7"/>
      </top>
      <bottom style="thin">
        <color theme="7"/>
      </bottom>
      <diagonal/>
    </border>
    <border>
      <left style="thin">
        <color theme="7"/>
      </left>
      <right style="medium">
        <color theme="7"/>
      </right>
      <top style="thin">
        <color theme="7"/>
      </top>
      <bottom style="thin">
        <color theme="7"/>
      </bottom>
      <diagonal/>
    </border>
    <border>
      <left style="medium">
        <color theme="7"/>
      </left>
      <right style="thin">
        <color theme="7"/>
      </right>
      <top style="thin">
        <color theme="7"/>
      </top>
      <bottom style="medium">
        <color theme="7"/>
      </bottom>
      <diagonal/>
    </border>
    <border>
      <left style="thin">
        <color theme="7"/>
      </left>
      <right style="thin">
        <color theme="7"/>
      </right>
      <top style="thin">
        <color theme="7"/>
      </top>
      <bottom style="medium">
        <color theme="7"/>
      </bottom>
      <diagonal/>
    </border>
    <border>
      <left style="thin">
        <color theme="7"/>
      </left>
      <right style="medium">
        <color theme="7"/>
      </right>
      <top style="thin">
        <color theme="7"/>
      </top>
      <bottom style="medium">
        <color theme="7"/>
      </bottom>
      <diagonal/>
    </border>
    <border>
      <left style="thin">
        <color theme="7"/>
      </left>
      <right style="thin">
        <color theme="7"/>
      </right>
      <top/>
      <bottom/>
      <diagonal/>
    </border>
    <border>
      <left style="thin">
        <color theme="7"/>
      </left>
      <right style="thin">
        <color theme="7"/>
      </right>
      <top/>
      <bottom style="dashed">
        <color theme="5"/>
      </bottom>
      <diagonal/>
    </border>
  </borders>
  <cellStyleXfs count="11">
    <xf numFmtId="0" fontId="0" fillId="0" borderId="0"/>
    <xf numFmtId="0" fontId="5" fillId="0" borderId="0" applyNumberFormat="0" applyFill="0" applyBorder="0" applyAlignment="0" applyProtection="0"/>
    <xf numFmtId="0" fontId="8" fillId="0" borderId="0"/>
    <xf numFmtId="0" fontId="11" fillId="0" borderId="0" applyNumberFormat="0" applyFill="0" applyBorder="0" applyAlignment="0" applyProtection="0">
      <alignment vertical="top"/>
      <protection locked="0"/>
    </xf>
    <xf numFmtId="0" fontId="3"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4" fillId="0" borderId="0"/>
    <xf numFmtId="0" fontId="2" fillId="0" borderId="0"/>
    <xf numFmtId="164" fontId="4" fillId="0" borderId="0" applyFont="0" applyFill="0" applyBorder="0" applyAlignment="0" applyProtection="0"/>
    <xf numFmtId="0" fontId="1" fillId="0" borderId="0"/>
  </cellStyleXfs>
  <cellXfs count="296">
    <xf numFmtId="0" fontId="0" fillId="0" borderId="0" xfId="0"/>
    <xf numFmtId="0" fontId="10" fillId="0" borderId="0" xfId="0" applyFont="1"/>
    <xf numFmtId="0" fontId="6" fillId="0" borderId="0" xfId="0" applyFont="1"/>
    <xf numFmtId="0" fontId="7" fillId="0" borderId="0" xfId="0" applyFont="1"/>
    <xf numFmtId="0" fontId="15" fillId="0" borderId="0" xfId="0" applyFont="1" applyAlignment="1">
      <alignment horizontal="center" vertical="center"/>
    </xf>
    <xf numFmtId="14" fontId="6" fillId="0" borderId="0" xfId="0" applyNumberFormat="1" applyFont="1"/>
    <xf numFmtId="0" fontId="13" fillId="0" borderId="0" xfId="3" applyFont="1" applyBorder="1" applyAlignment="1" applyProtection="1">
      <alignment horizontal="left" indent="4"/>
    </xf>
    <xf numFmtId="0" fontId="14" fillId="0" borderId="0" xfId="3" applyFont="1" applyBorder="1" applyAlignment="1" applyProtection="1"/>
    <xf numFmtId="0" fontId="19" fillId="0" borderId="0" xfId="4" applyFont="1"/>
    <xf numFmtId="0" fontId="13" fillId="0" borderId="0" xfId="3" applyFont="1" applyAlignment="1" applyProtection="1"/>
    <xf numFmtId="0" fontId="13" fillId="0" borderId="0" xfId="6" applyFont="1" applyAlignment="1" applyProtection="1"/>
    <xf numFmtId="0" fontId="24" fillId="0" borderId="0" xfId="0" applyFont="1"/>
    <xf numFmtId="0" fontId="11" fillId="0" borderId="0" xfId="3" applyBorder="1" applyAlignment="1" applyProtection="1">
      <alignment horizontal="center" wrapText="1"/>
    </xf>
    <xf numFmtId="0" fontId="25" fillId="0" borderId="0" xfId="0" applyFont="1"/>
    <xf numFmtId="0" fontId="27" fillId="0" borderId="0" xfId="0" applyFont="1"/>
    <xf numFmtId="0" fontId="19" fillId="0" borderId="0" xfId="4" applyFont="1" applyAlignment="1" applyProtection="1">
      <alignment wrapText="1"/>
      <protection locked="0"/>
    </xf>
    <xf numFmtId="0" fontId="19" fillId="0" borderId="0" xfId="4" applyFont="1" applyProtection="1">
      <protection locked="0"/>
    </xf>
    <xf numFmtId="0" fontId="13" fillId="0" borderId="0" xfId="3" applyFont="1" applyAlignment="1" applyProtection="1">
      <protection locked="0"/>
    </xf>
    <xf numFmtId="0" fontId="19" fillId="0" borderId="0" xfId="0" applyFont="1" applyProtection="1">
      <protection locked="0"/>
    </xf>
    <xf numFmtId="0" fontId="20" fillId="0" borderId="0" xfId="4" applyFont="1" applyProtection="1">
      <protection locked="0"/>
    </xf>
    <xf numFmtId="0" fontId="22" fillId="0" borderId="0" xfId="4" applyFont="1" applyProtection="1">
      <protection locked="0"/>
    </xf>
    <xf numFmtId="167" fontId="19" fillId="0" borderId="0" xfId="4" applyNumberFormat="1" applyFont="1" applyProtection="1">
      <protection locked="0"/>
    </xf>
    <xf numFmtId="0" fontId="13" fillId="0" borderId="0" xfId="3" applyFont="1" applyBorder="1" applyAlignment="1" applyProtection="1">
      <alignment horizontal="center" wrapText="1"/>
    </xf>
    <xf numFmtId="0" fontId="13" fillId="0" borderId="0" xfId="1" applyFont="1" applyAlignment="1" applyProtection="1"/>
    <xf numFmtId="0" fontId="21" fillId="0" borderId="0" xfId="4" applyFont="1" applyAlignment="1" applyProtection="1">
      <alignment vertical="top"/>
      <protection locked="0"/>
    </xf>
    <xf numFmtId="0" fontId="34" fillId="0" borderId="0" xfId="4" applyFont="1" applyAlignment="1" applyProtection="1">
      <alignment vertical="top"/>
      <protection locked="0"/>
    </xf>
    <xf numFmtId="0" fontId="38" fillId="0" borderId="0" xfId="3" applyFont="1" applyBorder="1" applyAlignment="1" applyProtection="1"/>
    <xf numFmtId="0" fontId="36" fillId="0" borderId="0" xfId="4" applyFont="1" applyAlignment="1" applyProtection="1">
      <alignment horizontal="left" vertical="top" wrapText="1"/>
      <protection locked="0"/>
    </xf>
    <xf numFmtId="0" fontId="19" fillId="0" borderId="1" xfId="4" applyFont="1" applyBorder="1"/>
    <xf numFmtId="169" fontId="40" fillId="0" borderId="0" xfId="9" applyNumberFormat="1" applyFont="1"/>
    <xf numFmtId="0" fontId="41" fillId="0" borderId="0" xfId="0" applyFont="1"/>
    <xf numFmtId="0" fontId="42" fillId="0" borderId="0" xfId="0" applyFont="1"/>
    <xf numFmtId="0" fontId="43" fillId="0" borderId="0" xfId="0" applyFont="1"/>
    <xf numFmtId="3" fontId="43" fillId="0" borderId="0" xfId="0" applyNumberFormat="1" applyFont="1"/>
    <xf numFmtId="171" fontId="0" fillId="0" borderId="0" xfId="9" applyNumberFormat="1" applyFont="1"/>
    <xf numFmtId="0" fontId="13" fillId="0" borderId="0" xfId="1" applyFont="1" applyBorder="1" applyAlignment="1" applyProtection="1">
      <alignment horizontal="left" indent="4"/>
    </xf>
    <xf numFmtId="0" fontId="0" fillId="0" borderId="0" xfId="0" applyAlignment="1">
      <alignment horizontal="center"/>
    </xf>
    <xf numFmtId="0" fontId="40" fillId="0" borderId="0" xfId="0" applyFont="1" applyAlignment="1">
      <alignment wrapText="1"/>
    </xf>
    <xf numFmtId="0" fontId="45" fillId="0" borderId="0" xfId="1" applyFont="1" applyFill="1" applyBorder="1" applyAlignment="1" applyProtection="1"/>
    <xf numFmtId="0" fontId="47" fillId="0" borderId="0" xfId="0" applyFont="1" applyAlignment="1">
      <alignment horizontal="justify" vertical="center" wrapText="1"/>
    </xf>
    <xf numFmtId="0" fontId="48" fillId="0" borderId="0" xfId="0" applyFont="1" applyAlignment="1">
      <alignment vertical="center" wrapText="1"/>
    </xf>
    <xf numFmtId="0" fontId="5" fillId="0" borderId="0" xfId="1" applyAlignment="1">
      <alignment horizontal="justify" vertical="center" wrapText="1"/>
    </xf>
    <xf numFmtId="0" fontId="43" fillId="0" borderId="0" xfId="0" applyFont="1" applyAlignment="1">
      <alignment vertical="center" wrapText="1"/>
    </xf>
    <xf numFmtId="0" fontId="46" fillId="0" borderId="0" xfId="0" applyFont="1"/>
    <xf numFmtId="0" fontId="46" fillId="0" borderId="2" xfId="0" applyFont="1" applyBorder="1"/>
    <xf numFmtId="0" fontId="33" fillId="0" borderId="0" xfId="4" applyFont="1" applyProtection="1">
      <protection locked="0"/>
    </xf>
    <xf numFmtId="0" fontId="28" fillId="0" borderId="0" xfId="0" applyFont="1" applyAlignment="1">
      <alignment vertical="center"/>
    </xf>
    <xf numFmtId="0" fontId="21" fillId="0" borderId="3" xfId="0" applyFont="1" applyBorder="1" applyAlignment="1">
      <alignment vertical="top"/>
    </xf>
    <xf numFmtId="0" fontId="26" fillId="0" borderId="3" xfId="0" applyFont="1" applyBorder="1" applyAlignment="1">
      <alignment vertical="center" wrapText="1"/>
    </xf>
    <xf numFmtId="0" fontId="34" fillId="0" borderId="0" xfId="0" applyFont="1" applyAlignment="1">
      <alignment vertical="top"/>
    </xf>
    <xf numFmtId="0" fontId="26" fillId="0" borderId="0" xfId="0" applyFont="1" applyAlignment="1">
      <alignment vertical="center" wrapText="1"/>
    </xf>
    <xf numFmtId="0" fontId="10" fillId="0" borderId="6" xfId="0" applyFont="1" applyBorder="1"/>
    <xf numFmtId="0" fontId="6" fillId="0" borderId="7" xfId="0" applyFont="1" applyBorder="1"/>
    <xf numFmtId="0" fontId="9" fillId="3" borderId="7" xfId="0" applyFont="1" applyFill="1" applyBorder="1"/>
    <xf numFmtId="0" fontId="12" fillId="0" borderId="6" xfId="2" applyFont="1" applyBorder="1" applyAlignment="1">
      <alignment horizontal="left" indent="2"/>
    </xf>
    <xf numFmtId="0" fontId="12" fillId="0" borderId="0" xfId="2" applyFont="1" applyAlignment="1">
      <alignment horizontal="left" indent="2"/>
    </xf>
    <xf numFmtId="0" fontId="9" fillId="0" borderId="7" xfId="0" applyFont="1" applyBorder="1"/>
    <xf numFmtId="0" fontId="10" fillId="0" borderId="8" xfId="0" applyFont="1" applyBorder="1"/>
    <xf numFmtId="0" fontId="10" fillId="0" borderId="9" xfId="0" applyFont="1" applyBorder="1"/>
    <xf numFmtId="0" fontId="6" fillId="0" borderId="10" xfId="0" applyFont="1" applyBorder="1"/>
    <xf numFmtId="0" fontId="7" fillId="0" borderId="6" xfId="0" applyFont="1" applyBorder="1"/>
    <xf numFmtId="0" fontId="51" fillId="0" borderId="0" xfId="1" applyFont="1" applyAlignment="1" applyProtection="1"/>
    <xf numFmtId="0" fontId="46" fillId="0" borderId="14" xfId="0" applyFont="1" applyBorder="1" applyAlignment="1">
      <alignment horizontal="center" vertical="center"/>
    </xf>
    <xf numFmtId="0" fontId="46" fillId="0" borderId="15" xfId="0" applyFont="1" applyBorder="1" applyAlignment="1">
      <alignment horizontal="left" vertical="center" wrapText="1"/>
    </xf>
    <xf numFmtId="0" fontId="35" fillId="0" borderId="15" xfId="0" applyFont="1" applyBorder="1" applyAlignment="1">
      <alignment horizontal="left" vertical="center" wrapText="1"/>
    </xf>
    <xf numFmtId="0" fontId="50" fillId="0" borderId="16" xfId="0" applyFont="1" applyBorder="1" applyAlignment="1">
      <alignment wrapText="1"/>
    </xf>
    <xf numFmtId="0" fontId="21" fillId="0" borderId="17" xfId="4" applyFont="1" applyBorder="1" applyAlignment="1">
      <alignment vertical="top"/>
    </xf>
    <xf numFmtId="0" fontId="19" fillId="0" borderId="18" xfId="4" applyFont="1" applyBorder="1"/>
    <xf numFmtId="0" fontId="0" fillId="0" borderId="18" xfId="0" applyBorder="1"/>
    <xf numFmtId="0" fontId="0" fillId="0" borderId="18" xfId="0" applyBorder="1" applyAlignment="1">
      <alignment horizontal="center"/>
    </xf>
    <xf numFmtId="0" fontId="24" fillId="0" borderId="0" xfId="4" applyFont="1" applyProtection="1">
      <protection locked="0"/>
    </xf>
    <xf numFmtId="0" fontId="24" fillId="0" borderId="0" xfId="4" applyFont="1"/>
    <xf numFmtId="0" fontId="35" fillId="0" borderId="0" xfId="4" applyFont="1" applyProtection="1">
      <protection locked="0"/>
    </xf>
    <xf numFmtId="0" fontId="35" fillId="0" borderId="0" xfId="4" applyFont="1" applyAlignment="1">
      <alignment horizontal="left"/>
    </xf>
    <xf numFmtId="0" fontId="35" fillId="0" borderId="0" xfId="4" applyFont="1"/>
    <xf numFmtId="0" fontId="21" fillId="0" borderId="19" xfId="4" applyFont="1" applyBorder="1" applyAlignment="1" applyProtection="1">
      <alignment vertical="top"/>
      <protection locked="0"/>
    </xf>
    <xf numFmtId="0" fontId="19" fillId="0" borderId="19" xfId="4" applyFont="1" applyBorder="1" applyProtection="1">
      <protection locked="0"/>
    </xf>
    <xf numFmtId="0" fontId="19" fillId="0" borderId="19" xfId="4" applyFont="1" applyBorder="1" applyAlignment="1" applyProtection="1">
      <alignment wrapText="1"/>
      <protection locked="0"/>
    </xf>
    <xf numFmtId="0" fontId="19" fillId="0" borderId="18" xfId="4" applyFont="1" applyBorder="1" applyProtection="1">
      <protection locked="0"/>
    </xf>
    <xf numFmtId="0" fontId="55" fillId="0" borderId="0" xfId="4" applyFont="1" applyProtection="1">
      <protection locked="0"/>
    </xf>
    <xf numFmtId="168" fontId="24" fillId="0" borderId="0" xfId="4" applyNumberFormat="1" applyFont="1" applyProtection="1">
      <protection locked="0"/>
    </xf>
    <xf numFmtId="0" fontId="8" fillId="0" borderId="0" xfId="4" applyFont="1" applyProtection="1">
      <protection locked="0"/>
    </xf>
    <xf numFmtId="0" fontId="24" fillId="0" borderId="0" xfId="0" applyFont="1" applyProtection="1">
      <protection locked="0"/>
    </xf>
    <xf numFmtId="0" fontId="24" fillId="0" borderId="0" xfId="4" applyFont="1" applyAlignment="1">
      <alignment vertical="center"/>
    </xf>
    <xf numFmtId="0" fontId="29" fillId="0" borderId="0" xfId="0" applyFont="1" applyAlignment="1">
      <alignment horizontal="center" vertical="center" wrapText="1"/>
    </xf>
    <xf numFmtId="0" fontId="8" fillId="0" borderId="0" xfId="0" applyFont="1" applyAlignment="1">
      <alignment horizontal="center" vertical="center" wrapText="1"/>
    </xf>
    <xf numFmtId="0" fontId="28" fillId="0" borderId="0" xfId="0" applyFont="1" applyAlignment="1">
      <alignment horizontal="center" vertical="center" wrapText="1"/>
    </xf>
    <xf numFmtId="0" fontId="49" fillId="0" borderId="0" xfId="0" applyFont="1"/>
    <xf numFmtId="0" fontId="34" fillId="0" borderId="17" xfId="4" applyFont="1" applyBorder="1" applyAlignment="1">
      <alignment vertical="top"/>
    </xf>
    <xf numFmtId="168" fontId="24" fillId="5" borderId="24" xfId="7" applyNumberFormat="1" applyFont="1" applyFill="1" applyBorder="1" applyAlignment="1">
      <alignment vertical="center"/>
    </xf>
    <xf numFmtId="168" fontId="8" fillId="6" borderId="24" xfId="7" applyNumberFormat="1" applyFont="1" applyFill="1" applyBorder="1" applyAlignment="1">
      <alignment vertical="center"/>
    </xf>
    <xf numFmtId="168" fontId="24" fillId="7" borderId="24" xfId="7" applyNumberFormat="1" applyFont="1" applyFill="1" applyBorder="1" applyAlignment="1">
      <alignment horizontal="right" vertical="center"/>
    </xf>
    <xf numFmtId="166" fontId="8" fillId="5" borderId="24" xfId="7" applyNumberFormat="1" applyFont="1" applyFill="1" applyBorder="1" applyAlignment="1">
      <alignment horizontal="center" vertical="center"/>
    </xf>
    <xf numFmtId="166" fontId="8" fillId="6" borderId="24" xfId="7" applyNumberFormat="1" applyFont="1" applyFill="1" applyBorder="1" applyAlignment="1">
      <alignment horizontal="center" vertical="center"/>
    </xf>
    <xf numFmtId="0" fontId="21" fillId="0" borderId="18" xfId="4" applyFont="1" applyBorder="1" applyAlignment="1">
      <alignment vertical="top"/>
    </xf>
    <xf numFmtId="0" fontId="34" fillId="0" borderId="18" xfId="4" applyFont="1" applyBorder="1" applyAlignment="1">
      <alignment vertical="top"/>
    </xf>
    <xf numFmtId="0" fontId="57" fillId="0" borderId="6" xfId="0" applyFont="1" applyBorder="1"/>
    <xf numFmtId="0" fontId="44" fillId="0" borderId="0" xfId="4" applyFont="1" applyAlignment="1" applyProtection="1">
      <alignment horizontal="left" vertical="top" wrapText="1"/>
      <protection locked="0"/>
    </xf>
    <xf numFmtId="168" fontId="24" fillId="0" borderId="0" xfId="4" applyNumberFormat="1" applyFont="1" applyAlignment="1" applyProtection="1">
      <alignment vertical="center"/>
      <protection locked="0"/>
    </xf>
    <xf numFmtId="168" fontId="8" fillId="5" borderId="20" xfId="7" applyNumberFormat="1" applyFont="1" applyFill="1" applyBorder="1" applyAlignment="1">
      <alignment vertical="center"/>
    </xf>
    <xf numFmtId="0" fontId="23" fillId="0" borderId="0" xfId="4" applyFont="1" applyAlignment="1" applyProtection="1">
      <alignment wrapText="1"/>
      <protection locked="0"/>
    </xf>
    <xf numFmtId="14" fontId="23" fillId="0" borderId="0" xfId="4" applyNumberFormat="1" applyFont="1" applyProtection="1">
      <protection locked="0"/>
    </xf>
    <xf numFmtId="0" fontId="0" fillId="8" borderId="0" xfId="0" applyFill="1"/>
    <xf numFmtId="0" fontId="20" fillId="0" borderId="0" xfId="4" applyFont="1" applyAlignment="1" applyProtection="1">
      <alignment wrapText="1"/>
      <protection locked="0"/>
    </xf>
    <xf numFmtId="0" fontId="39" fillId="0" borderId="23" xfId="0" applyFont="1" applyBorder="1" applyAlignment="1">
      <alignment horizontal="center" vertical="center" wrapText="1"/>
    </xf>
    <xf numFmtId="0" fontId="59" fillId="0" borderId="0" xfId="4" applyFont="1" applyAlignment="1" applyProtection="1">
      <alignment horizontal="center" vertical="top"/>
      <protection locked="0"/>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8" fillId="0" borderId="32" xfId="4" applyFont="1" applyBorder="1" applyAlignment="1" applyProtection="1">
      <alignment horizontal="center" vertical="center" wrapText="1"/>
      <protection locked="0"/>
    </xf>
    <xf numFmtId="0" fontId="24" fillId="0" borderId="32" xfId="4" applyFont="1" applyBorder="1" applyAlignment="1">
      <alignment horizontal="center" vertical="center" wrapText="1"/>
    </xf>
    <xf numFmtId="0" fontId="24" fillId="0" borderId="31" xfId="4" applyFont="1" applyBorder="1" applyAlignment="1" applyProtection="1">
      <alignment horizontal="center" vertical="center"/>
      <protection locked="0"/>
    </xf>
    <xf numFmtId="0" fontId="24" fillId="0" borderId="32" xfId="4" applyFont="1" applyBorder="1" applyAlignment="1" applyProtection="1">
      <alignment horizontal="center" vertical="center"/>
      <protection locked="0"/>
    </xf>
    <xf numFmtId="0" fontId="8" fillId="0" borderId="32" xfId="4" applyFont="1" applyBorder="1" applyAlignment="1">
      <alignment horizontal="center" vertical="center" wrapText="1"/>
    </xf>
    <xf numFmtId="0" fontId="8" fillId="8" borderId="32" xfId="4" applyFont="1" applyFill="1" applyBorder="1" applyAlignment="1" applyProtection="1">
      <alignment horizontal="center" vertical="center" wrapText="1"/>
      <protection locked="0"/>
    </xf>
    <xf numFmtId="0" fontId="24" fillId="0" borderId="31" xfId="4" applyFont="1" applyBorder="1" applyAlignment="1">
      <alignment horizontal="right" vertical="center"/>
    </xf>
    <xf numFmtId="0" fontId="24" fillId="0" borderId="32" xfId="4" applyFont="1" applyBorder="1" applyAlignment="1" applyProtection="1">
      <alignment vertical="center"/>
      <protection locked="0"/>
    </xf>
    <xf numFmtId="168" fontId="8" fillId="0" borderId="32" xfId="4" applyNumberFormat="1" applyFont="1" applyBorder="1" applyAlignment="1">
      <alignment horizontal="right" vertical="center"/>
    </xf>
    <xf numFmtId="168" fontId="24" fillId="0" borderId="32" xfId="4" applyNumberFormat="1" applyFont="1" applyBorder="1" applyAlignment="1">
      <alignment horizontal="right" vertical="center"/>
    </xf>
    <xf numFmtId="0" fontId="24" fillId="0" borderId="32" xfId="4" applyFont="1" applyBorder="1" applyAlignment="1">
      <alignment vertical="center"/>
    </xf>
    <xf numFmtId="0" fontId="24" fillId="0" borderId="34" xfId="4" applyFont="1" applyBorder="1" applyAlignment="1">
      <alignment horizontal="right" vertical="center"/>
    </xf>
    <xf numFmtId="0" fontId="24" fillId="0" borderId="35" xfId="4" applyFont="1" applyBorder="1" applyAlignment="1">
      <alignment vertical="center"/>
    </xf>
    <xf numFmtId="168" fontId="8" fillId="0" borderId="35" xfId="4" applyNumberFormat="1" applyFont="1" applyBorder="1" applyAlignment="1">
      <alignment horizontal="right" vertical="center"/>
    </xf>
    <xf numFmtId="168" fontId="24" fillId="0" borderId="35" xfId="4" applyNumberFormat="1" applyFont="1" applyBorder="1" applyAlignment="1">
      <alignment horizontal="right" vertical="center"/>
    </xf>
    <xf numFmtId="0" fontId="19" fillId="0" borderId="0" xfId="10" applyFont="1"/>
    <xf numFmtId="0" fontId="21" fillId="0" borderId="0" xfId="10" applyFont="1"/>
    <xf numFmtId="0" fontId="20" fillId="0" borderId="0" xfId="10" applyFont="1"/>
    <xf numFmtId="0" fontId="21" fillId="0" borderId="19" xfId="10" applyFont="1" applyBorder="1" applyAlignment="1">
      <alignment vertical="top"/>
    </xf>
    <xf numFmtId="0" fontId="23" fillId="0" borderId="19" xfId="10" applyFont="1" applyBorder="1" applyAlignment="1">
      <alignment wrapText="1"/>
    </xf>
    <xf numFmtId="0" fontId="34" fillId="0" borderId="0" xfId="10" applyFont="1" applyAlignment="1">
      <alignment vertical="top"/>
    </xf>
    <xf numFmtId="0" fontId="23" fillId="0" borderId="0" xfId="10" applyFont="1" applyAlignment="1">
      <alignment wrapText="1"/>
    </xf>
    <xf numFmtId="0" fontId="23" fillId="0" borderId="0" xfId="10" applyFont="1" applyAlignment="1">
      <alignment vertical="center" wrapText="1"/>
    </xf>
    <xf numFmtId="0" fontId="37" fillId="0" borderId="0" xfId="10" applyFont="1" applyAlignment="1">
      <alignment vertical="center" wrapText="1"/>
    </xf>
    <xf numFmtId="0" fontId="37" fillId="0" borderId="0" xfId="10" applyFont="1" applyAlignment="1">
      <alignment horizontal="left" vertical="center" wrapText="1"/>
    </xf>
    <xf numFmtId="0" fontId="19" fillId="0" borderId="1" xfId="10" applyFont="1" applyBorder="1"/>
    <xf numFmtId="0" fontId="19" fillId="8" borderId="0" xfId="10" applyFont="1" applyFill="1"/>
    <xf numFmtId="0" fontId="33" fillId="0" borderId="0" xfId="10" applyFont="1"/>
    <xf numFmtId="0" fontId="24" fillId="0" borderId="0" xfId="10" applyFont="1"/>
    <xf numFmtId="0" fontId="24" fillId="0" borderId="0" xfId="10" applyFont="1" applyAlignment="1">
      <alignment horizontal="right" indent="1"/>
    </xf>
    <xf numFmtId="170" fontId="24" fillId="0" borderId="0" xfId="10" applyNumberFormat="1" applyFont="1" applyAlignment="1">
      <alignment horizontal="right" indent="1"/>
    </xf>
    <xf numFmtId="165" fontId="24" fillId="0" borderId="0" xfId="10" applyNumberFormat="1" applyFont="1" applyProtection="1">
      <protection locked="0"/>
    </xf>
    <xf numFmtId="168" fontId="24" fillId="0" borderId="0" xfId="10" applyNumberFormat="1" applyFont="1" applyAlignment="1">
      <alignment horizontal="right" indent="1"/>
    </xf>
    <xf numFmtId="168" fontId="24" fillId="0" borderId="0" xfId="10" applyNumberFormat="1" applyFont="1" applyAlignment="1">
      <alignment horizontal="center"/>
    </xf>
    <xf numFmtId="168" fontId="8" fillId="0" borderId="0" xfId="10" applyNumberFormat="1" applyFont="1" applyAlignment="1">
      <alignment horizontal="right" indent="1"/>
    </xf>
    <xf numFmtId="0" fontId="24" fillId="0" borderId="0" xfId="10" applyFont="1" applyAlignment="1">
      <alignment horizontal="center"/>
    </xf>
    <xf numFmtId="0" fontId="35" fillId="0" borderId="0" xfId="10" applyFont="1" applyAlignment="1">
      <alignment horizontal="left"/>
    </xf>
    <xf numFmtId="0" fontId="36" fillId="0" borderId="0" xfId="10" applyFont="1" applyAlignment="1">
      <alignment horizontal="left"/>
    </xf>
    <xf numFmtId="0" fontId="19" fillId="0" borderId="0" xfId="10" applyFont="1" applyAlignment="1">
      <alignment horizontal="left" vertical="center"/>
    </xf>
    <xf numFmtId="168" fontId="8" fillId="6" borderId="20" xfId="7" applyNumberFormat="1" applyFont="1" applyFill="1" applyBorder="1" applyAlignment="1">
      <alignment vertical="center"/>
    </xf>
    <xf numFmtId="0" fontId="24" fillId="0" borderId="0" xfId="10" applyFont="1" applyAlignment="1">
      <alignment horizontal="right" vertical="center" wrapText="1"/>
    </xf>
    <xf numFmtId="0" fontId="35" fillId="0" borderId="0" xfId="10" applyFont="1"/>
    <xf numFmtId="0" fontId="36" fillId="0" borderId="0" xfId="10" applyFont="1"/>
    <xf numFmtId="0" fontId="19" fillId="0" borderId="0" xfId="10" applyFont="1" applyAlignment="1">
      <alignment vertical="top"/>
    </xf>
    <xf numFmtId="0" fontId="35" fillId="0" borderId="0" xfId="10" applyFont="1" applyAlignment="1">
      <alignment vertical="center"/>
    </xf>
    <xf numFmtId="0" fontId="24" fillId="0" borderId="0" xfId="10" applyFont="1" applyAlignment="1">
      <alignment horizontal="right"/>
    </xf>
    <xf numFmtId="0" fontId="24" fillId="0" borderId="0" xfId="10" applyFont="1" applyProtection="1">
      <protection locked="0"/>
    </xf>
    <xf numFmtId="0" fontId="19" fillId="0" borderId="0" xfId="10" applyFont="1" applyProtection="1">
      <protection locked="0"/>
    </xf>
    <xf numFmtId="0" fontId="19" fillId="0" borderId="18" xfId="10" applyFont="1" applyBorder="1"/>
    <xf numFmtId="3" fontId="19" fillId="0" borderId="0" xfId="10" applyNumberFormat="1" applyFont="1"/>
    <xf numFmtId="0" fontId="24" fillId="0" borderId="18" xfId="10" applyFont="1" applyBorder="1"/>
    <xf numFmtId="0" fontId="44" fillId="0" borderId="0" xfId="10" applyFont="1" applyAlignment="1">
      <alignment horizontal="left" vertical="center" wrapText="1"/>
    </xf>
    <xf numFmtId="0" fontId="23" fillId="0" borderId="0" xfId="10" applyFont="1" applyAlignment="1">
      <alignment horizontal="center" wrapText="1"/>
    </xf>
    <xf numFmtId="0" fontId="23" fillId="0" borderId="19" xfId="10" applyFont="1" applyBorder="1" applyAlignment="1">
      <alignment horizontal="center" wrapText="1"/>
    </xf>
    <xf numFmtId="0" fontId="46" fillId="0" borderId="37" xfId="0" applyFont="1" applyBorder="1" applyAlignment="1">
      <alignment horizontal="center" vertical="center"/>
    </xf>
    <xf numFmtId="0" fontId="46" fillId="0" borderId="38" xfId="0" applyFont="1" applyBorder="1" applyAlignment="1">
      <alignment horizontal="left" vertical="center" wrapText="1"/>
    </xf>
    <xf numFmtId="0" fontId="35" fillId="0" borderId="38" xfId="0" applyFont="1" applyBorder="1" applyAlignment="1">
      <alignment horizontal="left" vertical="center" wrapText="1"/>
    </xf>
    <xf numFmtId="0" fontId="35" fillId="0" borderId="39" xfId="0" applyFont="1" applyBorder="1" applyAlignment="1">
      <alignment horizontal="left" vertical="center" wrapText="1"/>
    </xf>
    <xf numFmtId="0" fontId="46" fillId="0" borderId="40" xfId="0" applyFont="1" applyBorder="1" applyAlignment="1">
      <alignment horizontal="center" vertical="center"/>
    </xf>
    <xf numFmtId="0" fontId="46" fillId="0" borderId="24" xfId="0" applyFont="1" applyBorder="1" applyAlignment="1">
      <alignment horizontal="left" vertical="center" wrapText="1"/>
    </xf>
    <xf numFmtId="0" fontId="35" fillId="0" borderId="24" xfId="0" applyFont="1" applyBorder="1" applyAlignment="1">
      <alignment horizontal="left" vertical="center" wrapText="1"/>
    </xf>
    <xf numFmtId="0" fontId="35" fillId="0" borderId="41" xfId="0" applyFont="1" applyBorder="1" applyAlignment="1">
      <alignment horizontal="left" vertical="center" wrapText="1"/>
    </xf>
    <xf numFmtId="0" fontId="35" fillId="0" borderId="41" xfId="0" applyFont="1" applyBorder="1" applyAlignment="1">
      <alignment vertical="center" wrapText="1"/>
    </xf>
    <xf numFmtId="0" fontId="46" fillId="0" borderId="42" xfId="0" applyFont="1" applyBorder="1" applyAlignment="1">
      <alignment horizontal="center" vertical="center"/>
    </xf>
    <xf numFmtId="0" fontId="46" fillId="0" borderId="43" xfId="0" applyFont="1" applyBorder="1" applyAlignment="1">
      <alignment horizontal="left" vertical="center" wrapText="1"/>
    </xf>
    <xf numFmtId="0" fontId="35" fillId="0" borderId="43" xfId="0" applyFont="1" applyBorder="1" applyAlignment="1">
      <alignment horizontal="left" vertical="center" wrapText="1"/>
    </xf>
    <xf numFmtId="0" fontId="35" fillId="0" borderId="44" xfId="0" applyFont="1" applyBorder="1" applyAlignment="1">
      <alignment vertical="center" wrapText="1"/>
    </xf>
    <xf numFmtId="0" fontId="24" fillId="0" borderId="24" xfId="10" applyFont="1" applyBorder="1" applyAlignment="1">
      <alignment horizontal="center" vertical="center" wrapText="1"/>
    </xf>
    <xf numFmtId="0" fontId="8" fillId="0" borderId="24" xfId="10" applyFont="1" applyBorder="1" applyAlignment="1">
      <alignment horizontal="center" vertical="center" wrapText="1"/>
    </xf>
    <xf numFmtId="0" fontId="24" fillId="0" borderId="24" xfId="10" applyFont="1" applyBorder="1" applyAlignment="1">
      <alignment horizontal="center" vertical="center"/>
    </xf>
    <xf numFmtId="0" fontId="8" fillId="0" borderId="24" xfId="10" applyFont="1" applyBorder="1" applyAlignment="1">
      <alignment horizontal="center" vertical="center"/>
    </xf>
    <xf numFmtId="0" fontId="8" fillId="0" borderId="24" xfId="10" applyFont="1" applyBorder="1" applyAlignment="1" applyProtection="1">
      <alignment horizontal="center" vertical="center" wrapText="1"/>
      <protection locked="0"/>
    </xf>
    <xf numFmtId="0" fontId="52" fillId="0" borderId="24" xfId="0" applyFont="1" applyBorder="1" applyAlignment="1">
      <alignment horizontal="center" vertical="center"/>
    </xf>
    <xf numFmtId="0" fontId="24" fillId="0" borderId="24" xfId="10" applyFont="1" applyBorder="1" applyProtection="1">
      <protection locked="0"/>
    </xf>
    <xf numFmtId="0" fontId="24" fillId="0" borderId="24" xfId="10" applyFont="1" applyBorder="1" applyAlignment="1">
      <alignment horizontal="right" indent="1"/>
    </xf>
    <xf numFmtId="168" fontId="8" fillId="2" borderId="24" xfId="10" applyNumberFormat="1" applyFont="1" applyFill="1" applyBorder="1" applyAlignment="1">
      <alignment horizontal="right" indent="1"/>
    </xf>
    <xf numFmtId="168" fontId="8" fillId="0" borderId="24" xfId="10" applyNumberFormat="1" applyFont="1" applyBorder="1" applyAlignment="1">
      <alignment horizontal="right"/>
    </xf>
    <xf numFmtId="168" fontId="8" fillId="0" borderId="24" xfId="10" applyNumberFormat="1" applyFont="1" applyBorder="1" applyAlignment="1">
      <alignment horizontal="center"/>
    </xf>
    <xf numFmtId="168" fontId="8" fillId="0" borderId="24" xfId="10" applyNumberFormat="1" applyFont="1" applyBorder="1" applyAlignment="1">
      <alignment horizontal="center" vertical="center"/>
    </xf>
    <xf numFmtId="0" fontId="24" fillId="0" borderId="24" xfId="10" applyFont="1" applyBorder="1"/>
    <xf numFmtId="165" fontId="24" fillId="0" borderId="24" xfId="10" applyNumberFormat="1" applyFont="1" applyBorder="1" applyProtection="1">
      <protection locked="0"/>
    </xf>
    <xf numFmtId="168" fontId="24" fillId="0" borderId="24" xfId="10" applyNumberFormat="1" applyFont="1" applyBorder="1" applyAlignment="1">
      <alignment horizontal="right" indent="1"/>
    </xf>
    <xf numFmtId="168" fontId="24" fillId="6" borderId="24" xfId="10" applyNumberFormat="1" applyFont="1" applyFill="1" applyBorder="1" applyAlignment="1">
      <alignment horizontal="right" indent="1"/>
    </xf>
    <xf numFmtId="168" fontId="24" fillId="8" borderId="24" xfId="10" applyNumberFormat="1" applyFont="1" applyFill="1" applyBorder="1" applyAlignment="1">
      <alignment horizontal="right" indent="1"/>
    </xf>
    <xf numFmtId="168" fontId="24" fillId="0" borderId="24" xfId="10" applyNumberFormat="1" applyFont="1" applyBorder="1" applyAlignment="1">
      <alignment horizontal="center"/>
    </xf>
    <xf numFmtId="168" fontId="8" fillId="0" borderId="24" xfId="10" applyNumberFormat="1" applyFont="1" applyBorder="1" applyAlignment="1">
      <alignment horizontal="right" indent="1"/>
    </xf>
    <xf numFmtId="0" fontId="24" fillId="0" borderId="24" xfId="10" applyFont="1" applyBorder="1" applyAlignment="1">
      <alignment horizontal="center"/>
    </xf>
    <xf numFmtId="0" fontId="24" fillId="8" borderId="24" xfId="10" applyFont="1" applyFill="1" applyBorder="1"/>
    <xf numFmtId="168" fontId="8" fillId="8" borderId="24" xfId="10" applyNumberFormat="1" applyFont="1" applyFill="1" applyBorder="1" applyAlignment="1">
      <alignment horizontal="right" indent="1"/>
    </xf>
    <xf numFmtId="0" fontId="33" fillId="0" borderId="0" xfId="4" applyFont="1" applyAlignment="1" applyProtection="1">
      <alignment vertical="top"/>
      <protection locked="0"/>
    </xf>
    <xf numFmtId="168" fontId="24" fillId="9" borderId="24" xfId="7" applyNumberFormat="1" applyFont="1" applyFill="1" applyBorder="1" applyAlignment="1">
      <alignment horizontal="right" vertical="center"/>
    </xf>
    <xf numFmtId="0" fontId="24" fillId="0" borderId="0" xfId="10" applyFont="1" applyAlignment="1">
      <alignment horizontal="right" vertical="center"/>
    </xf>
    <xf numFmtId="168" fontId="24" fillId="8" borderId="32" xfId="4" applyNumberFormat="1" applyFont="1" applyFill="1" applyBorder="1" applyAlignment="1">
      <alignment horizontal="right" vertical="center"/>
    </xf>
    <xf numFmtId="168" fontId="8" fillId="8" borderId="32" xfId="4" applyNumberFormat="1" applyFont="1" applyFill="1" applyBorder="1" applyAlignment="1">
      <alignment horizontal="right" vertical="center"/>
    </xf>
    <xf numFmtId="0" fontId="24" fillId="8" borderId="0" xfId="4" applyFont="1" applyFill="1" applyAlignment="1" applyProtection="1">
      <alignment horizontal="right"/>
      <protection locked="0"/>
    </xf>
    <xf numFmtId="0" fontId="24" fillId="8" borderId="0" xfId="4" applyFont="1" applyFill="1" applyAlignment="1">
      <alignment horizontal="right"/>
    </xf>
    <xf numFmtId="0" fontId="35" fillId="8" borderId="0" xfId="4" applyFont="1" applyFill="1" applyAlignment="1">
      <alignment horizontal="left"/>
    </xf>
    <xf numFmtId="0" fontId="53" fillId="8" borderId="0" xfId="0" applyFont="1" applyFill="1" applyProtection="1">
      <protection locked="0"/>
    </xf>
    <xf numFmtId="0" fontId="24" fillId="8" borderId="0" xfId="4" applyFont="1" applyFill="1" applyProtection="1">
      <protection locked="0"/>
    </xf>
    <xf numFmtId="0" fontId="53" fillId="8" borderId="0" xfId="4" applyFont="1" applyFill="1" applyProtection="1">
      <protection locked="0"/>
    </xf>
    <xf numFmtId="0" fontId="35" fillId="8" borderId="0" xfId="4" applyFont="1" applyFill="1"/>
    <xf numFmtId="0" fontId="58" fillId="8" borderId="0" xfId="4" applyFont="1" applyFill="1" applyAlignment="1">
      <alignment horizontal="left"/>
    </xf>
    <xf numFmtId="0" fontId="24" fillId="8" borderId="0" xfId="4" applyFont="1" applyFill="1" applyAlignment="1">
      <alignment horizontal="right" vertical="center" wrapText="1"/>
    </xf>
    <xf numFmtId="0" fontId="35" fillId="8" borderId="0" xfId="4" applyFont="1" applyFill="1" applyAlignment="1">
      <alignment vertical="center"/>
    </xf>
    <xf numFmtId="0" fontId="19" fillId="8" borderId="0" xfId="4" applyFont="1" applyFill="1" applyProtection="1">
      <protection locked="0"/>
    </xf>
    <xf numFmtId="0" fontId="23" fillId="8" borderId="0" xfId="4" applyFont="1" applyFill="1" applyProtection="1">
      <protection locked="0"/>
    </xf>
    <xf numFmtId="168" fontId="8" fillId="8" borderId="0" xfId="7" applyNumberFormat="1" applyFont="1" applyFill="1" applyAlignment="1">
      <alignment vertical="center"/>
    </xf>
    <xf numFmtId="168" fontId="8" fillId="5" borderId="24" xfId="7" applyNumberFormat="1" applyFont="1" applyFill="1" applyBorder="1" applyAlignment="1">
      <alignment vertical="center"/>
    </xf>
    <xf numFmtId="0" fontId="19" fillId="0" borderId="32" xfId="4" applyFont="1" applyBorder="1" applyAlignment="1" applyProtection="1">
      <alignment horizontal="right"/>
      <protection locked="0"/>
    </xf>
    <xf numFmtId="0" fontId="19" fillId="0" borderId="33" xfId="4" applyFont="1" applyBorder="1" applyAlignment="1" applyProtection="1">
      <alignment horizontal="right"/>
      <protection locked="0"/>
    </xf>
    <xf numFmtId="0" fontId="19" fillId="0" borderId="32" xfId="4" applyFont="1" applyBorder="1" applyAlignment="1">
      <alignment horizontal="right"/>
    </xf>
    <xf numFmtId="0" fontId="19" fillId="0" borderId="33" xfId="4" applyFont="1" applyBorder="1" applyAlignment="1">
      <alignment horizontal="right"/>
    </xf>
    <xf numFmtId="0" fontId="19" fillId="0" borderId="35" xfId="4" applyFont="1" applyBorder="1" applyAlignment="1">
      <alignment horizontal="right"/>
    </xf>
    <xf numFmtId="0" fontId="19" fillId="0" borderId="36" xfId="4" applyFont="1" applyBorder="1" applyAlignment="1">
      <alignment horizontal="right"/>
    </xf>
    <xf numFmtId="168" fontId="24" fillId="7" borderId="32" xfId="4" applyNumberFormat="1" applyFont="1" applyFill="1" applyBorder="1" applyAlignment="1">
      <alignment horizontal="right" vertical="center"/>
    </xf>
    <xf numFmtId="168" fontId="8" fillId="7" borderId="24" xfId="10" applyNumberFormat="1" applyFont="1" applyFill="1" applyBorder="1" applyAlignment="1">
      <alignment horizontal="right" indent="1"/>
    </xf>
    <xf numFmtId="0" fontId="19" fillId="0" borderId="32" xfId="0" applyFont="1" applyBorder="1" applyAlignment="1">
      <alignment horizontal="right"/>
    </xf>
    <xf numFmtId="0" fontId="19" fillId="0" borderId="35" xfId="0" applyFont="1" applyBorder="1" applyAlignment="1">
      <alignment horizontal="right"/>
    </xf>
    <xf numFmtId="172" fontId="23" fillId="8" borderId="32" xfId="0" applyNumberFormat="1" applyFont="1" applyFill="1" applyBorder="1" applyAlignment="1">
      <alignment horizontal="right"/>
    </xf>
    <xf numFmtId="0" fontId="24" fillId="0" borderId="29"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0" xfId="4" applyFont="1" applyAlignment="1">
      <alignment horizontal="right" vertical="center" wrapText="1"/>
    </xf>
    <xf numFmtId="0" fontId="24" fillId="0" borderId="0" xfId="4" applyFont="1" applyAlignment="1">
      <alignment horizontal="right" vertical="center"/>
    </xf>
    <xf numFmtId="0" fontId="8" fillId="0" borderId="29" xfId="4" applyFont="1" applyBorder="1" applyAlignment="1" applyProtection="1">
      <alignment horizontal="center" vertical="center" wrapText="1"/>
      <protection locked="0"/>
    </xf>
    <xf numFmtId="0" fontId="8" fillId="0" borderId="32" xfId="4" applyFont="1" applyBorder="1" applyAlignment="1" applyProtection="1">
      <alignment horizontal="center" vertical="center" wrapText="1"/>
      <protection locked="0"/>
    </xf>
    <xf numFmtId="0" fontId="24" fillId="0" borderId="29" xfId="4" applyFont="1" applyBorder="1" applyAlignment="1" applyProtection="1">
      <alignment horizontal="center" vertical="center" wrapText="1"/>
      <protection locked="0"/>
    </xf>
    <xf numFmtId="0" fontId="24" fillId="0" borderId="32" xfId="4" applyFont="1" applyBorder="1" applyAlignment="1" applyProtection="1">
      <alignment horizontal="center" vertical="center" wrapText="1"/>
      <protection locked="0"/>
    </xf>
    <xf numFmtId="0" fontId="24" fillId="8" borderId="29" xfId="4" applyFont="1" applyFill="1" applyBorder="1" applyAlignment="1" applyProtection="1">
      <alignment horizontal="center" vertical="center" wrapText="1"/>
      <protection locked="0"/>
    </xf>
    <xf numFmtId="0" fontId="24" fillId="8" borderId="32" xfId="4" applyFont="1" applyFill="1" applyBorder="1" applyAlignment="1" applyProtection="1">
      <alignment horizontal="center" vertical="center" wrapText="1"/>
      <protection locked="0"/>
    </xf>
    <xf numFmtId="0" fontId="24" fillId="8" borderId="29" xfId="4" applyFont="1" applyFill="1" applyBorder="1" applyAlignment="1">
      <alignment horizontal="center" vertical="center" wrapText="1"/>
    </xf>
    <xf numFmtId="0" fontId="24" fillId="8" borderId="32" xfId="4" applyFont="1" applyFill="1" applyBorder="1" applyAlignment="1">
      <alignment horizontal="center" vertical="center" wrapText="1"/>
    </xf>
    <xf numFmtId="0" fontId="24" fillId="0" borderId="28" xfId="4" applyFont="1" applyBorder="1" applyAlignment="1" applyProtection="1">
      <alignment horizontal="center" vertical="center" wrapText="1"/>
      <protection locked="0"/>
    </xf>
    <xf numFmtId="0" fontId="24" fillId="0" borderId="31" xfId="4" applyFont="1" applyBorder="1" applyAlignment="1" applyProtection="1">
      <alignment horizontal="center" vertical="center" wrapText="1"/>
      <protection locked="0"/>
    </xf>
    <xf numFmtId="0" fontId="24" fillId="8" borderId="0" xfId="4" applyFont="1" applyFill="1" applyAlignment="1">
      <alignment horizontal="right"/>
    </xf>
    <xf numFmtId="0" fontId="24" fillId="8" borderId="0" xfId="4" applyFont="1" applyFill="1" applyAlignment="1">
      <alignment horizontal="right" vertical="center" wrapText="1"/>
    </xf>
    <xf numFmtId="0" fontId="24" fillId="8" borderId="0" xfId="4" applyFont="1" applyFill="1" applyAlignment="1">
      <alignment horizontal="left" vertical="center" wrapText="1"/>
    </xf>
    <xf numFmtId="0" fontId="24" fillId="0" borderId="30" xfId="4" applyFont="1" applyBorder="1" applyAlignment="1">
      <alignment horizontal="center" vertical="center" wrapText="1"/>
    </xf>
    <xf numFmtId="0" fontId="24" fillId="0" borderId="33" xfId="4" applyFont="1" applyBorder="1" applyAlignment="1">
      <alignment horizontal="center" vertical="center" wrapText="1"/>
    </xf>
    <xf numFmtId="0" fontId="8" fillId="0" borderId="33" xfId="4" applyFont="1" applyBorder="1" applyAlignment="1" applyProtection="1">
      <alignment horizontal="center" vertical="center" wrapText="1"/>
      <protection locked="0"/>
    </xf>
    <xf numFmtId="0" fontId="12" fillId="3" borderId="6" xfId="2" applyFont="1" applyFill="1" applyBorder="1" applyAlignment="1">
      <alignment horizontal="left" vertical="center" indent="2"/>
    </xf>
    <xf numFmtId="0" fontId="12" fillId="3" borderId="0" xfId="2" applyFont="1" applyFill="1" applyAlignment="1">
      <alignment horizontal="left" vertical="center" indent="2"/>
    </xf>
    <xf numFmtId="0" fontId="12" fillId="3" borderId="7" xfId="2" applyFont="1" applyFill="1" applyBorder="1" applyAlignment="1">
      <alignment horizontal="left" vertical="center" indent="2"/>
    </xf>
    <xf numFmtId="0" fontId="7" fillId="4" borderId="11" xfId="0" applyFont="1" applyFill="1" applyBorder="1" applyAlignment="1">
      <alignment horizontal="center"/>
    </xf>
    <xf numFmtId="0" fontId="7" fillId="4" borderId="12" xfId="0" applyFont="1" applyFill="1" applyBorder="1" applyAlignment="1">
      <alignment horizontal="center"/>
    </xf>
    <xf numFmtId="0" fontId="7" fillId="4" borderId="13" xfId="0" applyFont="1" applyFill="1" applyBorder="1" applyAlignment="1">
      <alignment horizontal="center"/>
    </xf>
    <xf numFmtId="0" fontId="12" fillId="3" borderId="6" xfId="0" applyFont="1" applyFill="1" applyBorder="1" applyAlignment="1">
      <alignment horizontal="left" indent="2"/>
    </xf>
    <xf numFmtId="0" fontId="12" fillId="3" borderId="0" xfId="0" applyFont="1" applyFill="1" applyAlignment="1">
      <alignment horizontal="left" indent="2"/>
    </xf>
    <xf numFmtId="0" fontId="12" fillId="3" borderId="6" xfId="2" applyFont="1" applyFill="1" applyBorder="1" applyAlignment="1">
      <alignment horizontal="center" wrapText="1"/>
    </xf>
    <xf numFmtId="0" fontId="12" fillId="3" borderId="0" xfId="2" applyFont="1" applyFill="1" applyAlignment="1">
      <alignment horizontal="center" wrapText="1"/>
    </xf>
    <xf numFmtId="0" fontId="12" fillId="3" borderId="7" xfId="2" applyFont="1" applyFill="1" applyBorder="1" applyAlignment="1">
      <alignment horizontal="center" wrapText="1"/>
    </xf>
    <xf numFmtId="14" fontId="17" fillId="0" borderId="6" xfId="2" applyNumberFormat="1" applyFont="1" applyBorder="1" applyAlignment="1">
      <alignment horizontal="center"/>
    </xf>
    <xf numFmtId="0" fontId="17" fillId="0" borderId="0" xfId="2" applyFont="1" applyAlignment="1">
      <alignment horizontal="center"/>
    </xf>
    <xf numFmtId="0" fontId="17" fillId="0" borderId="7" xfId="2" applyFont="1" applyBorder="1" applyAlignment="1">
      <alignment horizontal="center"/>
    </xf>
    <xf numFmtId="0" fontId="10" fillId="0" borderId="0" xfId="3" applyFont="1" applyBorder="1" applyAlignment="1" applyProtection="1">
      <alignment horizontal="left" vertical="top" wrapText="1"/>
    </xf>
    <xf numFmtId="0" fontId="10" fillId="0" borderId="7" xfId="3" applyFont="1" applyBorder="1" applyAlignment="1" applyProtection="1">
      <alignment horizontal="left" vertical="top" wrapText="1"/>
    </xf>
    <xf numFmtId="0" fontId="29" fillId="0" borderId="4" xfId="0" applyFont="1" applyBorder="1" applyAlignment="1">
      <alignment horizontal="justify" vertical="center" wrapText="1"/>
    </xf>
    <xf numFmtId="0" fontId="28" fillId="0" borderId="4" xfId="0" applyFont="1" applyBorder="1" applyAlignment="1">
      <alignment horizontal="justify"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23" xfId="0" applyFont="1" applyBorder="1" applyAlignment="1">
      <alignment horizontal="center" vertical="center" wrapText="1"/>
    </xf>
    <xf numFmtId="0" fontId="28" fillId="0" borderId="5" xfId="0" applyFont="1" applyBorder="1" applyAlignment="1">
      <alignment horizontal="justify" vertical="center" wrapText="1"/>
    </xf>
    <xf numFmtId="0" fontId="28" fillId="0" borderId="0" xfId="0" applyFont="1" applyAlignment="1">
      <alignment horizontal="justify" vertical="center" wrapText="1"/>
    </xf>
    <xf numFmtId="0" fontId="28" fillId="0" borderId="23" xfId="0" applyFont="1" applyBorder="1" applyAlignment="1">
      <alignment horizontal="justify"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28" fillId="0" borderId="0" xfId="0" applyFont="1" applyAlignment="1">
      <alignment horizontal="center" vertical="center" wrapText="1"/>
    </xf>
    <xf numFmtId="0" fontId="28" fillId="0" borderId="23" xfId="0" applyFont="1" applyBorder="1" applyAlignment="1">
      <alignment horizontal="center" vertical="center" wrapText="1"/>
    </xf>
    <xf numFmtId="0" fontId="8" fillId="0" borderId="0" xfId="10" applyFont="1" applyAlignment="1">
      <alignment horizontal="left" vertical="center" wrapText="1"/>
    </xf>
    <xf numFmtId="0" fontId="39" fillId="0" borderId="0" xfId="10" applyFont="1" applyAlignment="1">
      <alignment horizontal="left" vertical="center" wrapText="1"/>
    </xf>
    <xf numFmtId="0" fontId="24" fillId="0" borderId="24" xfId="10" applyFont="1" applyBorder="1" applyAlignment="1">
      <alignment horizontal="center" vertical="center" wrapText="1"/>
    </xf>
    <xf numFmtId="0" fontId="24" fillId="0" borderId="24" xfId="10" applyFont="1" applyBorder="1" applyAlignment="1">
      <alignment horizontal="center" vertical="center"/>
    </xf>
    <xf numFmtId="0" fontId="8" fillId="0" borderId="24" xfId="10" applyFont="1" applyBorder="1" applyAlignment="1">
      <alignment horizontal="center" vertical="center" wrapText="1"/>
    </xf>
    <xf numFmtId="0" fontId="24" fillId="0" borderId="24" xfId="10" applyFont="1" applyBorder="1" applyAlignment="1" applyProtection="1">
      <alignment horizontal="center" vertical="center" wrapText="1"/>
      <protection locked="0"/>
    </xf>
    <xf numFmtId="0" fontId="8" fillId="0" borderId="24" xfId="10" applyFont="1" applyBorder="1" applyAlignment="1" applyProtection="1">
      <alignment horizontal="center" vertical="center" wrapText="1"/>
      <protection locked="0"/>
    </xf>
    <xf numFmtId="0" fontId="24" fillId="0" borderId="0" xfId="10" applyFont="1" applyAlignment="1">
      <alignment horizontal="right" vertical="center"/>
    </xf>
    <xf numFmtId="0" fontId="35" fillId="0" borderId="0" xfId="10" applyFont="1" applyAlignment="1">
      <alignment horizontal="left"/>
    </xf>
    <xf numFmtId="0" fontId="54" fillId="0" borderId="45" xfId="0" applyFont="1" applyBorder="1" applyAlignment="1">
      <alignment horizontal="center" vertical="center" wrapText="1"/>
    </xf>
    <xf numFmtId="0" fontId="54" fillId="0" borderId="21" xfId="0" applyFont="1" applyBorder="1" applyAlignment="1">
      <alignment horizontal="center" vertical="center"/>
    </xf>
    <xf numFmtId="0" fontId="54" fillId="0" borderId="46" xfId="10" applyFont="1" applyBorder="1" applyAlignment="1">
      <alignment horizontal="center" vertical="center" wrapText="1"/>
    </xf>
    <xf numFmtId="0" fontId="54" fillId="0" borderId="22" xfId="10" applyFont="1" applyBorder="1" applyAlignment="1">
      <alignment vertical="center" wrapText="1"/>
    </xf>
    <xf numFmtId="0" fontId="24" fillId="0" borderId="0" xfId="10" applyFont="1" applyAlignment="1">
      <alignment horizontal="right" vertical="center" wrapText="1"/>
    </xf>
    <xf numFmtId="0" fontId="8" fillId="8" borderId="0" xfId="10" applyFont="1" applyFill="1" applyAlignment="1">
      <alignment horizontal="left" vertical="center" wrapText="1"/>
    </xf>
    <xf numFmtId="0" fontId="23" fillId="0" borderId="0" xfId="10" applyFont="1" applyAlignment="1">
      <alignment horizontal="left" vertical="center" wrapText="1"/>
    </xf>
    <xf numFmtId="0" fontId="8" fillId="0" borderId="24" xfId="10" applyFont="1" applyBorder="1" applyAlignment="1">
      <alignment horizontal="center" vertical="center"/>
    </xf>
    <xf numFmtId="0" fontId="24" fillId="8" borderId="24" xfId="10" applyFont="1" applyFill="1" applyBorder="1" applyAlignment="1">
      <alignment horizontal="center" vertical="center" wrapText="1"/>
    </xf>
  </cellXfs>
  <cellStyles count="11">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Įprastas 6 3" xfId="10" xr:uid="{5BE4A4D5-1A46-432F-B94F-441A3E2F555D}"/>
    <cellStyle name="Kablelis" xfId="9" builtinId="3"/>
  </cellStyles>
  <dxfs count="5">
    <dxf>
      <fill>
        <patternFill>
          <bgColor theme="2" tint="0.59996337778862885"/>
        </patternFill>
      </fill>
    </dxf>
    <dxf>
      <fill>
        <patternFill>
          <bgColor theme="2" tint="0.59996337778862885"/>
        </patternFill>
      </fill>
    </dxf>
    <dxf>
      <fill>
        <patternFill>
          <bgColor theme="0" tint="-0.14996795556505021"/>
        </patternFill>
      </fill>
    </dxf>
    <dxf>
      <fill>
        <patternFill>
          <bgColor theme="0" tint="-0.14996795556505021"/>
        </patternFill>
      </fill>
    </dxf>
    <dxf>
      <fill>
        <patternFill>
          <bgColor rgb="FFD1D1D1"/>
        </patternFill>
      </fill>
    </dxf>
  </dxfs>
  <tableStyles count="0" defaultTableStyle="TableStyleMedium2" defaultPivotStyle="PivotStyleLight16"/>
  <colors>
    <mruColors>
      <color rgb="FFD1D1D1"/>
      <color rgb="FFB5DDF0"/>
      <color rgb="FF8C6E87"/>
      <color rgb="FFF5EBEB"/>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108462</xdr:colOff>
      <xdr:row>0</xdr:row>
      <xdr:rowOff>205740</xdr:rowOff>
    </xdr:from>
    <xdr:to>
      <xdr:col>2</xdr:col>
      <xdr:colOff>2120343</xdr:colOff>
      <xdr:row>0</xdr:row>
      <xdr:rowOff>1264920</xdr:rowOff>
    </xdr:to>
    <xdr:pic>
      <xdr:nvPicPr>
        <xdr:cNvPr id="3" name="Paveikslėlis 2">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bwMode="auto">
        <a:xfrm>
          <a:off x="1038102" y="205740"/>
          <a:ext cx="2011881"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lt/TAD/6be2c020699a11e48710f0162bf7b9c5/asr"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as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A1:F34"/>
  <sheetViews>
    <sheetView showGridLines="0" showRowColHeaders="0" tabSelected="1" zoomScaleNormal="100" workbookViewId="0">
      <selection activeCell="B5" sqref="B5:D5"/>
    </sheetView>
  </sheetViews>
  <sheetFormatPr defaultColWidth="10" defaultRowHeight="15" x14ac:dyDescent="0.25"/>
  <cols>
    <col min="1" max="1" width="9" style="2" customWidth="1"/>
    <col min="2" max="2" width="4.5703125" style="3" customWidth="1"/>
    <col min="3" max="3" width="103.140625" style="3" customWidth="1"/>
    <col min="4" max="4" width="44.5703125" style="2" customWidth="1"/>
    <col min="5" max="5" width="10" style="2"/>
    <col min="6" max="6" width="10.5703125" style="2" customWidth="1"/>
    <col min="7" max="16384" width="10" style="2"/>
  </cols>
  <sheetData>
    <row r="1" spans="1:6" ht="109.9" customHeight="1" thickBot="1" x14ac:dyDescent="0.3">
      <c r="A1" s="2" t="s">
        <v>146</v>
      </c>
      <c r="B1" s="251"/>
      <c r="C1" s="252"/>
      <c r="D1" s="253"/>
      <c r="F1" s="87"/>
    </row>
    <row r="2" spans="1:6" ht="9.6" customHeight="1" x14ac:dyDescent="0.25">
      <c r="B2" s="60"/>
      <c r="D2" s="52"/>
    </row>
    <row r="3" spans="1:6" ht="30.6" customHeight="1" x14ac:dyDescent="0.25">
      <c r="B3" s="256" t="s">
        <v>0</v>
      </c>
      <c r="C3" s="257"/>
      <c r="D3" s="258"/>
    </row>
    <row r="4" spans="1:6" ht="9.6" customHeight="1" x14ac:dyDescent="0.25">
      <c r="B4" s="51"/>
      <c r="C4" s="1"/>
      <c r="D4" s="52"/>
    </row>
    <row r="5" spans="1:6" x14ac:dyDescent="0.25">
      <c r="B5" s="259">
        <v>46184</v>
      </c>
      <c r="C5" s="260"/>
      <c r="D5" s="261"/>
      <c r="F5" s="5"/>
    </row>
    <row r="6" spans="1:6" ht="9.6" customHeight="1" x14ac:dyDescent="0.25">
      <c r="B6" s="51"/>
      <c r="C6" s="1"/>
      <c r="D6" s="52"/>
    </row>
    <row r="7" spans="1:6" ht="18.75" x14ac:dyDescent="0.3">
      <c r="B7" s="254" t="s">
        <v>1</v>
      </c>
      <c r="C7" s="255"/>
      <c r="D7" s="53"/>
    </row>
    <row r="8" spans="1:6" ht="9.6" customHeight="1" x14ac:dyDescent="0.25">
      <c r="B8" s="51"/>
      <c r="C8" s="1"/>
      <c r="D8" s="52"/>
    </row>
    <row r="9" spans="1:6" ht="143.25" customHeight="1" x14ac:dyDescent="0.25">
      <c r="B9" s="51"/>
      <c r="C9" s="262" t="s">
        <v>147</v>
      </c>
      <c r="D9" s="263"/>
    </row>
    <row r="10" spans="1:6" ht="9.6" customHeight="1" x14ac:dyDescent="0.25">
      <c r="B10" s="51"/>
      <c r="C10" s="1"/>
      <c r="D10" s="52"/>
    </row>
    <row r="11" spans="1:6" ht="18" customHeight="1" x14ac:dyDescent="0.25">
      <c r="B11" s="248" t="s">
        <v>2</v>
      </c>
      <c r="C11" s="249"/>
      <c r="D11" s="250"/>
    </row>
    <row r="12" spans="1:6" ht="9.6" customHeight="1" x14ac:dyDescent="0.3">
      <c r="B12" s="54"/>
      <c r="C12" s="55"/>
      <c r="D12" s="56"/>
    </row>
    <row r="13" spans="1:6" ht="13.5" customHeight="1" x14ac:dyDescent="0.25">
      <c r="B13" s="51"/>
      <c r="C13" s="35" t="s">
        <v>148</v>
      </c>
      <c r="D13" s="52"/>
    </row>
    <row r="14" spans="1:6" ht="13.5" customHeight="1" x14ac:dyDescent="0.25">
      <c r="B14" s="51"/>
      <c r="C14" s="35"/>
      <c r="D14" s="52"/>
    </row>
    <row r="15" spans="1:6" ht="18" customHeight="1" x14ac:dyDescent="0.25">
      <c r="B15" s="248" t="s">
        <v>3</v>
      </c>
      <c r="C15" s="249"/>
      <c r="D15" s="250"/>
    </row>
    <row r="16" spans="1:6" ht="13.5" customHeight="1" x14ac:dyDescent="0.25">
      <c r="B16" s="51"/>
      <c r="C16" s="35"/>
      <c r="D16" s="52"/>
    </row>
    <row r="17" spans="2:4" ht="13.5" customHeight="1" x14ac:dyDescent="0.25">
      <c r="B17" s="51"/>
      <c r="C17" s="35" t="s">
        <v>4</v>
      </c>
      <c r="D17" s="52"/>
    </row>
    <row r="18" spans="2:4" ht="13.5" customHeight="1" x14ac:dyDescent="0.25">
      <c r="B18" s="51"/>
      <c r="C18" s="35"/>
      <c r="D18" s="52"/>
    </row>
    <row r="19" spans="2:4" ht="18" customHeight="1" x14ac:dyDescent="0.25">
      <c r="B19" s="248" t="s">
        <v>5</v>
      </c>
      <c r="C19" s="249"/>
      <c r="D19" s="250"/>
    </row>
    <row r="20" spans="2:4" ht="9.6" customHeight="1" x14ac:dyDescent="0.25">
      <c r="B20" s="51"/>
      <c r="C20" s="35"/>
      <c r="D20" s="52"/>
    </row>
    <row r="21" spans="2:4" x14ac:dyDescent="0.25">
      <c r="B21" s="51"/>
      <c r="C21" s="35" t="s">
        <v>247</v>
      </c>
      <c r="D21" s="52"/>
    </row>
    <row r="22" spans="2:4" x14ac:dyDescent="0.25">
      <c r="B22" s="51"/>
      <c r="C22" s="35" t="s">
        <v>248</v>
      </c>
      <c r="D22" s="52"/>
    </row>
    <row r="23" spans="2:4" x14ac:dyDescent="0.25">
      <c r="B23" s="51"/>
      <c r="C23" s="35" t="s">
        <v>250</v>
      </c>
      <c r="D23" s="52"/>
    </row>
    <row r="24" spans="2:4" x14ac:dyDescent="0.25">
      <c r="B24" s="51"/>
      <c r="C24" s="35" t="s">
        <v>249</v>
      </c>
      <c r="D24" s="52"/>
    </row>
    <row r="25" spans="2:4" ht="13.5" customHeight="1" x14ac:dyDescent="0.25">
      <c r="B25" s="51"/>
      <c r="C25" s="6"/>
      <c r="D25" s="52"/>
    </row>
    <row r="26" spans="2:4" ht="18" customHeight="1" x14ac:dyDescent="0.25">
      <c r="B26" s="248" t="s">
        <v>6</v>
      </c>
      <c r="C26" s="249"/>
      <c r="D26" s="250"/>
    </row>
    <row r="27" spans="2:4" ht="9.6" customHeight="1" x14ac:dyDescent="0.25">
      <c r="B27" s="51"/>
      <c r="C27" s="1"/>
      <c r="D27" s="52"/>
    </row>
    <row r="28" spans="2:4" x14ac:dyDescent="0.25">
      <c r="B28" s="51" t="s">
        <v>7</v>
      </c>
      <c r="C28" s="7" t="s">
        <v>8</v>
      </c>
      <c r="D28" s="52"/>
    </row>
    <row r="29" spans="2:4" x14ac:dyDescent="0.25">
      <c r="B29" s="96" t="s">
        <v>9</v>
      </c>
      <c r="C29" s="26" t="s">
        <v>10</v>
      </c>
      <c r="D29" s="52"/>
    </row>
    <row r="30" spans="2:4" x14ac:dyDescent="0.25">
      <c r="B30" s="51" t="s">
        <v>11</v>
      </c>
      <c r="C30" s="7" t="s">
        <v>12</v>
      </c>
      <c r="D30" s="52"/>
    </row>
    <row r="31" spans="2:4" x14ac:dyDescent="0.25">
      <c r="B31" s="96" t="s">
        <v>13</v>
      </c>
      <c r="C31" s="26" t="s">
        <v>14</v>
      </c>
      <c r="D31" s="52"/>
    </row>
    <row r="32" spans="2:4" ht="9.6" customHeight="1" thickBot="1" x14ac:dyDescent="0.3">
      <c r="B32" s="57"/>
      <c r="C32" s="58"/>
      <c r="D32" s="59"/>
    </row>
    <row r="33" spans="2:3" x14ac:dyDescent="0.25">
      <c r="B33" s="1"/>
      <c r="C33" s="1"/>
    </row>
    <row r="34" spans="2:3" ht="27" x14ac:dyDescent="0.25">
      <c r="C34" s="4"/>
    </row>
  </sheetData>
  <mergeCells count="9">
    <mergeCell ref="B26:D26"/>
    <mergeCell ref="B11:D11"/>
    <mergeCell ref="B1:D1"/>
    <mergeCell ref="B7:C7"/>
    <mergeCell ref="B3:D3"/>
    <mergeCell ref="B5:D5"/>
    <mergeCell ref="B15:D15"/>
    <mergeCell ref="C9:D9"/>
    <mergeCell ref="B19:D19"/>
  </mergeCells>
  <hyperlinks>
    <hyperlink ref="C28" r:id="rId1" xr:uid="{F75ADD19-BFBD-4F52-BE4C-BF43D6CED170}"/>
    <hyperlink ref="C30" r:id="rId2" xr:uid="{40D818DF-4B5F-4AD2-800F-5D1183014FE2}"/>
    <hyperlink ref="C29" r:id="rId3" xr:uid="{1DFC456D-6C11-44C8-937D-B2EE6D2F8F13}"/>
    <hyperlink ref="C31" r:id="rId4" xr:uid="{AA934220-84E7-4B6B-BDDE-533CBA7640AB}"/>
    <hyperlink ref="C17" location="'Duomenys | Data'!A1" display="2. Duomenys / Data" xr:uid="{F9338FFD-623F-44BD-8F85-3051EDCA55CD}"/>
    <hyperlink ref="C22" location="'Lankstumas | Flexibility'!A1" display="4. Lankstumo taikymas pagal 6 str. 1 d./ Flexibility application, CL 6.1" xr:uid="{32B47B21-4A15-43D6-A124-1372638CC08D}"/>
    <hyperlink ref="C23" location="'Skola | Debt'!A1" display="5. Skolos limitai pagal KĮ 6 str. 3 d. / Debt's limits according to CL 6.3" xr:uid="{E1F9E8FA-3245-4950-B682-46D7F8D56439}"/>
    <hyperlink ref="C24" location="'Aktualūs įstatymų str. | Laws'!A1" display="7. Aktualūs įstatymų straipsniai / Relevant articles of the Law" xr:uid="{E4572030-2AB0-401E-8705-EBC306B48C41}"/>
    <hyperlink ref="C13" location="'Suvestinė | Summary'!A1" display="1. Savivaldybių biudžetų fiskalinės drausmės taisyklės, 2026 m. / Fiscal discipline rules attributable to local government in 2026" xr:uid="{AC9C67CC-7D23-4533-9623-F35C9F3CB226}"/>
    <hyperlink ref="C21" location="'KĮ 5 str. 1 d. | CL 5.1. '!A1" display="3. Savivaldybių 2026 m. biudžetai / Budgets attributable to local government in 2026" xr:uid="{DF4654E7-1E79-4E35-BE61-98F6A28AB661}"/>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19"/>
  <sheetViews>
    <sheetView showGridLines="0" showRowColHeaders="0" zoomScaleNormal="100" workbookViewId="0">
      <selection activeCell="E12" sqref="E12"/>
    </sheetView>
  </sheetViews>
  <sheetFormatPr defaultRowHeight="15" x14ac:dyDescent="0.25"/>
  <cols>
    <col min="2" max="2" width="16.140625" customWidth="1"/>
    <col min="3" max="3" width="59.28515625" customWidth="1"/>
    <col min="4" max="4" width="23" customWidth="1"/>
    <col min="5" max="5" width="22.28515625" customWidth="1"/>
    <col min="6" max="6" width="17.28515625" customWidth="1"/>
    <col min="7" max="7" width="23.7109375" customWidth="1"/>
    <col min="8" max="9" width="21.140625" customWidth="1"/>
  </cols>
  <sheetData>
    <row r="1" spans="1:5" ht="13.9" customHeight="1" x14ac:dyDescent="0.25">
      <c r="B1" s="61" t="s">
        <v>15</v>
      </c>
    </row>
    <row r="2" spans="1:5" ht="16.5" customHeight="1" x14ac:dyDescent="0.25">
      <c r="B2" s="10"/>
      <c r="C2" s="12"/>
      <c r="D2" s="11"/>
      <c r="E2" s="11"/>
    </row>
    <row r="3" spans="1:5" ht="16.5" customHeight="1" thickBot="1" x14ac:dyDescent="0.3">
      <c r="B3" s="22"/>
      <c r="C3" s="12"/>
      <c r="D3" s="11"/>
      <c r="E3" s="11"/>
    </row>
    <row r="4" spans="1:5" ht="23.25" customHeight="1" x14ac:dyDescent="0.25">
      <c r="A4" s="13"/>
      <c r="B4" s="47" t="s">
        <v>149</v>
      </c>
      <c r="C4" s="48"/>
      <c r="D4" s="48"/>
      <c r="E4" s="48"/>
    </row>
    <row r="5" spans="1:5" ht="23.25" customHeight="1" thickBot="1" x14ac:dyDescent="0.3">
      <c r="A5" s="13"/>
      <c r="B5" s="49" t="s">
        <v>16</v>
      </c>
      <c r="C5" s="50"/>
      <c r="D5" s="50"/>
      <c r="E5" s="50"/>
    </row>
    <row r="6" spans="1:5" ht="39.6" customHeight="1" thickBot="1" x14ac:dyDescent="0.3">
      <c r="A6" s="14"/>
      <c r="B6" s="106" t="s">
        <v>17</v>
      </c>
      <c r="C6" s="107" t="s">
        <v>18</v>
      </c>
      <c r="D6" s="107" t="s">
        <v>19</v>
      </c>
      <c r="E6" s="108" t="s">
        <v>20</v>
      </c>
    </row>
    <row r="7" spans="1:5" ht="14.25" customHeight="1" x14ac:dyDescent="0.25">
      <c r="B7" s="266" t="s">
        <v>21</v>
      </c>
      <c r="C7" s="269" t="s">
        <v>154</v>
      </c>
      <c r="D7" s="272" t="s">
        <v>150</v>
      </c>
      <c r="E7" s="274" t="s">
        <v>22</v>
      </c>
    </row>
    <row r="8" spans="1:5" x14ac:dyDescent="0.25">
      <c r="B8" s="267"/>
      <c r="C8" s="270"/>
      <c r="D8" s="273"/>
      <c r="E8" s="275"/>
    </row>
    <row r="9" spans="1:5" ht="102" customHeight="1" x14ac:dyDescent="0.25">
      <c r="B9" s="267"/>
      <c r="C9" s="270"/>
      <c r="D9" s="84" t="s">
        <v>151</v>
      </c>
      <c r="E9" s="85" t="s">
        <v>23</v>
      </c>
    </row>
    <row r="10" spans="1:5" ht="27.6" customHeight="1" x14ac:dyDescent="0.25">
      <c r="B10" s="267"/>
      <c r="C10" s="270"/>
      <c r="D10" s="86" t="s">
        <v>152</v>
      </c>
      <c r="E10" s="85" t="s">
        <v>24</v>
      </c>
    </row>
    <row r="11" spans="1:5" ht="45" customHeight="1" x14ac:dyDescent="0.25">
      <c r="B11" s="267"/>
      <c r="C11" s="270"/>
      <c r="D11" s="276" t="s">
        <v>153</v>
      </c>
      <c r="E11" s="85" t="s">
        <v>251</v>
      </c>
    </row>
    <row r="12" spans="1:5" ht="57" customHeight="1" x14ac:dyDescent="0.25">
      <c r="B12" s="268"/>
      <c r="C12" s="271"/>
      <c r="D12" s="277"/>
      <c r="E12" s="104" t="s">
        <v>252</v>
      </c>
    </row>
    <row r="13" spans="1:5" ht="14.25" customHeight="1" x14ac:dyDescent="0.25">
      <c r="B13" s="270" t="s">
        <v>155</v>
      </c>
      <c r="C13" s="270"/>
      <c r="D13" s="270"/>
      <c r="E13" s="270"/>
    </row>
    <row r="14" spans="1:5" ht="15" customHeight="1" thickBot="1" x14ac:dyDescent="0.3">
      <c r="B14" s="264" t="s">
        <v>156</v>
      </c>
      <c r="C14" s="265"/>
      <c r="D14" s="265"/>
      <c r="E14" s="265"/>
    </row>
    <row r="15" spans="1:5" x14ac:dyDescent="0.25">
      <c r="B15" s="11"/>
      <c r="C15" s="11"/>
      <c r="D15" s="11"/>
      <c r="E15" s="11"/>
    </row>
    <row r="16" spans="1:5" x14ac:dyDescent="0.25">
      <c r="B16" s="11"/>
      <c r="C16" s="11"/>
      <c r="D16" s="11"/>
      <c r="E16" s="11"/>
    </row>
    <row r="17" spans="2:5" x14ac:dyDescent="0.25">
      <c r="B17" s="11"/>
      <c r="C17" s="11"/>
      <c r="D17" s="11"/>
      <c r="E17" s="11"/>
    </row>
    <row r="18" spans="2:5" x14ac:dyDescent="0.25">
      <c r="B18" s="11"/>
      <c r="C18" s="11"/>
      <c r="D18" s="11"/>
      <c r="E18" s="11"/>
    </row>
    <row r="19" spans="2:5" x14ac:dyDescent="0.25">
      <c r="B19" s="11"/>
      <c r="C19" s="11"/>
      <c r="D19" s="11"/>
      <c r="E19" s="11"/>
    </row>
  </sheetData>
  <mergeCells count="7">
    <mergeCell ref="B14:E14"/>
    <mergeCell ref="B7:B12"/>
    <mergeCell ref="C7:C12"/>
    <mergeCell ref="D7:D8"/>
    <mergeCell ref="E7:E8"/>
    <mergeCell ref="B13:E13"/>
    <mergeCell ref="D11:D12"/>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U87"/>
  <sheetViews>
    <sheetView showRowColHeaders="0" topLeftCell="M9" zoomScale="70" zoomScaleNormal="70" workbookViewId="0">
      <selection activeCell="Q10" sqref="Q10:S69"/>
    </sheetView>
  </sheetViews>
  <sheetFormatPr defaultColWidth="9.140625" defaultRowHeight="14.25" x14ac:dyDescent="0.2"/>
  <cols>
    <col min="1" max="1" width="9.140625" style="16"/>
    <col min="2" max="2" width="7.7109375" style="16" customWidth="1"/>
    <col min="3" max="3" width="21.140625" style="16" customWidth="1"/>
    <col min="4" max="4" width="17" style="16" customWidth="1"/>
    <col min="5" max="6" width="15.42578125" style="16" customWidth="1"/>
    <col min="7" max="7" width="21.28515625" style="16" customWidth="1"/>
    <col min="8" max="10" width="19.7109375" style="16" customWidth="1"/>
    <col min="11" max="11" width="29.7109375" style="16" customWidth="1"/>
    <col min="12" max="12" width="27" style="16" customWidth="1"/>
    <col min="13" max="13" width="34.42578125" style="16" customWidth="1"/>
    <col min="14" max="14" width="19.7109375" style="16" customWidth="1"/>
    <col min="15" max="15" width="15.85546875" style="16" customWidth="1"/>
    <col min="16" max="17" width="14.5703125" style="16" customWidth="1"/>
    <col min="18" max="18" width="15" style="16" customWidth="1"/>
    <col min="19" max="19" width="15.28515625" style="16" customWidth="1"/>
    <col min="20" max="20" width="13.85546875" style="16" customWidth="1"/>
    <col min="21" max="21" width="15.28515625" style="16" customWidth="1"/>
    <col min="22" max="22" width="14.7109375" style="16" customWidth="1"/>
    <col min="23" max="16384" width="9.140625" style="16"/>
  </cols>
  <sheetData>
    <row r="1" spans="1:22" ht="13.9" customHeight="1" x14ac:dyDescent="0.2">
      <c r="B1" s="61" t="s">
        <v>15</v>
      </c>
      <c r="C1" s="18"/>
      <c r="D1" s="18"/>
    </row>
    <row r="2" spans="1:22" x14ac:dyDescent="0.2">
      <c r="A2" s="70"/>
      <c r="B2" s="17"/>
    </row>
    <row r="3" spans="1:22" s="19" customFormat="1" ht="15.75" thickBot="1" x14ac:dyDescent="0.3">
      <c r="F3" s="103"/>
    </row>
    <row r="4" spans="1:22" ht="14.25" customHeight="1" x14ac:dyDescent="0.2">
      <c r="A4" s="20"/>
      <c r="B4" s="75" t="s">
        <v>139</v>
      </c>
      <c r="C4" s="75"/>
      <c r="D4" s="75"/>
      <c r="E4" s="75"/>
      <c r="F4" s="75"/>
      <c r="G4" s="75"/>
      <c r="H4" s="75"/>
      <c r="I4" s="75"/>
      <c r="J4" s="75"/>
      <c r="K4" s="75"/>
      <c r="L4" s="76"/>
      <c r="M4" s="76"/>
      <c r="N4" s="77"/>
      <c r="O4" s="77"/>
      <c r="P4" s="76"/>
      <c r="Q4" s="76"/>
      <c r="R4" s="76"/>
      <c r="S4" s="76"/>
      <c r="T4" s="76"/>
      <c r="U4" s="76"/>
      <c r="V4" s="76"/>
    </row>
    <row r="5" spans="1:22" ht="43.15" customHeight="1" x14ac:dyDescent="0.2">
      <c r="A5" s="20"/>
      <c r="B5" s="25" t="s">
        <v>25</v>
      </c>
      <c r="C5" s="24"/>
      <c r="D5" s="198"/>
      <c r="E5" s="198"/>
      <c r="F5" s="198"/>
      <c r="G5" s="198"/>
      <c r="H5" s="198"/>
      <c r="I5" s="105"/>
      <c r="J5" s="105"/>
      <c r="K5" s="24"/>
      <c r="L5" s="15"/>
      <c r="M5" s="15"/>
      <c r="N5" s="15"/>
      <c r="O5" s="15"/>
      <c r="P5" s="100"/>
    </row>
    <row r="6" spans="1:22" ht="15" thickBot="1" x14ac:dyDescent="0.25">
      <c r="A6" s="20"/>
      <c r="B6" s="27"/>
      <c r="C6" s="27"/>
      <c r="D6" s="27"/>
      <c r="E6" s="97"/>
      <c r="F6" s="97"/>
      <c r="G6" s="27"/>
      <c r="H6" s="27"/>
      <c r="I6" s="27"/>
      <c r="J6" s="27"/>
      <c r="K6" s="27"/>
      <c r="L6" s="27"/>
      <c r="O6" s="45"/>
      <c r="P6" s="101"/>
    </row>
    <row r="7" spans="1:22" ht="98.25" customHeight="1" x14ac:dyDescent="0.2">
      <c r="A7" s="70"/>
      <c r="B7" s="240" t="s">
        <v>26</v>
      </c>
      <c r="C7" s="234" t="s">
        <v>27</v>
      </c>
      <c r="D7" s="236" t="s">
        <v>28</v>
      </c>
      <c r="E7" s="234" t="s">
        <v>102</v>
      </c>
      <c r="F7" s="234" t="s">
        <v>103</v>
      </c>
      <c r="G7" s="234" t="s">
        <v>517</v>
      </c>
      <c r="H7" s="234" t="s">
        <v>518</v>
      </c>
      <c r="I7" s="238" t="s">
        <v>171</v>
      </c>
      <c r="J7" s="238" t="s">
        <v>172</v>
      </c>
      <c r="K7" s="232" t="s">
        <v>29</v>
      </c>
      <c r="L7" s="232" t="s">
        <v>30</v>
      </c>
      <c r="M7" s="232" t="s">
        <v>31</v>
      </c>
      <c r="N7" s="236" t="s">
        <v>166</v>
      </c>
      <c r="O7" s="228" t="s">
        <v>168</v>
      </c>
      <c r="P7" s="228" t="s">
        <v>169</v>
      </c>
      <c r="Q7" s="228" t="s">
        <v>240</v>
      </c>
      <c r="R7" s="228" t="s">
        <v>242</v>
      </c>
      <c r="S7" s="228" t="s">
        <v>241</v>
      </c>
      <c r="T7" s="228" t="s">
        <v>243</v>
      </c>
      <c r="U7" s="228" t="s">
        <v>244</v>
      </c>
      <c r="V7" s="245" t="s">
        <v>241</v>
      </c>
    </row>
    <row r="8" spans="1:22" ht="78.75" customHeight="1" x14ac:dyDescent="0.2">
      <c r="A8" s="70"/>
      <c r="B8" s="241"/>
      <c r="C8" s="235"/>
      <c r="D8" s="237"/>
      <c r="E8" s="235"/>
      <c r="F8" s="235"/>
      <c r="G8" s="235"/>
      <c r="H8" s="235"/>
      <c r="I8" s="239"/>
      <c r="J8" s="239"/>
      <c r="K8" s="233"/>
      <c r="L8" s="233"/>
      <c r="M8" s="233"/>
      <c r="N8" s="237"/>
      <c r="O8" s="229"/>
      <c r="P8" s="229"/>
      <c r="Q8" s="229"/>
      <c r="R8" s="229"/>
      <c r="S8" s="229"/>
      <c r="T8" s="229"/>
      <c r="U8" s="229"/>
      <c r="V8" s="246"/>
    </row>
    <row r="9" spans="1:22" ht="154.5" customHeight="1" x14ac:dyDescent="0.2">
      <c r="A9" s="70"/>
      <c r="B9" s="111"/>
      <c r="C9" s="112"/>
      <c r="D9" s="109" t="s">
        <v>159</v>
      </c>
      <c r="E9" s="109" t="s">
        <v>160</v>
      </c>
      <c r="F9" s="109" t="s">
        <v>161</v>
      </c>
      <c r="G9" s="109" t="s">
        <v>162</v>
      </c>
      <c r="H9" s="109" t="s">
        <v>163</v>
      </c>
      <c r="I9" s="109" t="s">
        <v>173</v>
      </c>
      <c r="J9" s="109" t="s">
        <v>174</v>
      </c>
      <c r="K9" s="109" t="s">
        <v>32</v>
      </c>
      <c r="L9" s="110" t="s">
        <v>164</v>
      </c>
      <c r="M9" s="113" t="s">
        <v>165</v>
      </c>
      <c r="N9" s="114" t="s">
        <v>167</v>
      </c>
      <c r="O9" s="109" t="s">
        <v>145</v>
      </c>
      <c r="P9" s="109" t="s">
        <v>138</v>
      </c>
      <c r="Q9" s="233" t="s">
        <v>170</v>
      </c>
      <c r="R9" s="233"/>
      <c r="S9" s="233"/>
      <c r="T9" s="233"/>
      <c r="U9" s="233"/>
      <c r="V9" s="247"/>
    </row>
    <row r="10" spans="1:22" ht="15" customHeight="1" x14ac:dyDescent="0.2">
      <c r="A10" s="70"/>
      <c r="B10" s="115">
        <v>1</v>
      </c>
      <c r="C10" s="116" t="s">
        <v>33</v>
      </c>
      <c r="D10" s="117">
        <v>1606393.7</v>
      </c>
      <c r="E10" s="117">
        <v>1520610.2</v>
      </c>
      <c r="F10" s="117">
        <v>196640.1</v>
      </c>
      <c r="G10" s="117">
        <v>8</v>
      </c>
      <c r="H10" s="117">
        <v>0</v>
      </c>
      <c r="I10" s="117">
        <v>40323.86924</v>
      </c>
      <c r="J10" s="117">
        <v>39493.43722</v>
      </c>
      <c r="K10" s="117">
        <v>0</v>
      </c>
      <c r="L10" s="118">
        <v>5831.6</v>
      </c>
      <c r="M10" s="117" t="s">
        <v>253</v>
      </c>
      <c r="N10" s="117" t="s">
        <v>309</v>
      </c>
      <c r="O10" s="117">
        <v>1570708.7</v>
      </c>
      <c r="P10" s="117" t="s">
        <v>349</v>
      </c>
      <c r="Q10" s="117" t="s">
        <v>388</v>
      </c>
      <c r="R10" s="117" t="s">
        <v>389</v>
      </c>
      <c r="S10" s="117">
        <v>-2834.4000000000015</v>
      </c>
      <c r="T10" s="217" t="s">
        <v>458</v>
      </c>
      <c r="U10" s="217" t="s">
        <v>459</v>
      </c>
      <c r="V10" s="218">
        <v>20009.400000000001</v>
      </c>
    </row>
    <row r="11" spans="1:22" ht="15" customHeight="1" x14ac:dyDescent="0.2">
      <c r="A11" s="70"/>
      <c r="B11" s="115">
        <v>2</v>
      </c>
      <c r="C11" s="119" t="s">
        <v>34</v>
      </c>
      <c r="D11" s="117">
        <v>142208.70000000001</v>
      </c>
      <c r="E11" s="117">
        <v>119203.7</v>
      </c>
      <c r="F11" s="117">
        <v>37909.800000000003</v>
      </c>
      <c r="G11" s="117">
        <v>0</v>
      </c>
      <c r="H11" s="117">
        <v>0</v>
      </c>
      <c r="I11" s="117">
        <v>2971.4359399999998</v>
      </c>
      <c r="J11" s="117">
        <v>2980.0128399999999</v>
      </c>
      <c r="K11" s="117">
        <v>0</v>
      </c>
      <c r="L11" s="118">
        <v>9510</v>
      </c>
      <c r="M11" s="117" t="s">
        <v>254</v>
      </c>
      <c r="N11" s="117" t="s">
        <v>310</v>
      </c>
      <c r="O11" s="117">
        <v>127048</v>
      </c>
      <c r="P11" s="117" t="s">
        <v>350</v>
      </c>
      <c r="Q11" s="117" t="s">
        <v>390</v>
      </c>
      <c r="R11" s="117" t="s">
        <v>391</v>
      </c>
      <c r="S11" s="117">
        <v>-2994.3</v>
      </c>
      <c r="T11" s="217">
        <v>19560.7</v>
      </c>
      <c r="U11" s="217" t="s">
        <v>460</v>
      </c>
      <c r="V11" s="218">
        <v>0</v>
      </c>
    </row>
    <row r="12" spans="1:22" ht="15" customHeight="1" x14ac:dyDescent="0.2">
      <c r="A12" s="70"/>
      <c r="B12" s="115">
        <v>3</v>
      </c>
      <c r="C12" s="119" t="s">
        <v>35</v>
      </c>
      <c r="D12" s="117">
        <v>17206.3</v>
      </c>
      <c r="E12" s="117">
        <v>16725.8</v>
      </c>
      <c r="F12" s="117">
        <v>1392.1</v>
      </c>
      <c r="G12" s="117">
        <v>0</v>
      </c>
      <c r="H12" s="117">
        <v>0</v>
      </c>
      <c r="I12" s="117">
        <v>506.87796999999995</v>
      </c>
      <c r="J12" s="117">
        <v>514.87751000000003</v>
      </c>
      <c r="K12" s="117">
        <v>0</v>
      </c>
      <c r="L12" s="118">
        <v>0</v>
      </c>
      <c r="M12" s="117" t="s">
        <v>255</v>
      </c>
      <c r="N12" s="117">
        <v>2688.8</v>
      </c>
      <c r="O12" s="117">
        <v>17516.099999999999</v>
      </c>
      <c r="P12" s="117">
        <v>0</v>
      </c>
      <c r="Q12" s="117">
        <v>253.5</v>
      </c>
      <c r="R12" s="117">
        <v>396.5</v>
      </c>
      <c r="S12" s="117">
        <v>143</v>
      </c>
      <c r="T12" s="217">
        <v>56</v>
      </c>
      <c r="U12" s="217">
        <v>57.5</v>
      </c>
      <c r="V12" s="218">
        <v>1.5</v>
      </c>
    </row>
    <row r="13" spans="1:22" ht="15" customHeight="1" x14ac:dyDescent="0.2">
      <c r="A13" s="70"/>
      <c r="B13" s="115">
        <v>4</v>
      </c>
      <c r="C13" s="119" t="s">
        <v>36</v>
      </c>
      <c r="D13" s="117">
        <v>60401.7</v>
      </c>
      <c r="E13" s="117">
        <v>50004.9</v>
      </c>
      <c r="F13" s="117">
        <v>15055.6</v>
      </c>
      <c r="G13" s="117">
        <v>0</v>
      </c>
      <c r="H13" s="117">
        <v>0</v>
      </c>
      <c r="I13" s="117">
        <v>1311.56196</v>
      </c>
      <c r="J13" s="117">
        <v>1305.9993300000001</v>
      </c>
      <c r="K13" s="117">
        <v>0</v>
      </c>
      <c r="L13" s="118">
        <v>448.6</v>
      </c>
      <c r="M13" s="117" t="s">
        <v>256</v>
      </c>
      <c r="N13" s="117" t="s">
        <v>311</v>
      </c>
      <c r="O13" s="117">
        <v>52832.1</v>
      </c>
      <c r="P13" s="117" t="s">
        <v>351</v>
      </c>
      <c r="Q13" s="117" t="s">
        <v>392</v>
      </c>
      <c r="R13" s="117" t="s">
        <v>393</v>
      </c>
      <c r="S13" s="117">
        <v>4014.5000000000005</v>
      </c>
      <c r="T13" s="217" t="s">
        <v>461</v>
      </c>
      <c r="U13" s="217" t="s">
        <v>462</v>
      </c>
      <c r="V13" s="218">
        <v>-95.899999999999636</v>
      </c>
    </row>
    <row r="14" spans="1:22" x14ac:dyDescent="0.2">
      <c r="A14" s="70"/>
      <c r="B14" s="115">
        <v>5</v>
      </c>
      <c r="C14" s="116" t="s">
        <v>37</v>
      </c>
      <c r="D14" s="117">
        <v>750902.2</v>
      </c>
      <c r="E14" s="117">
        <v>633902</v>
      </c>
      <c r="F14" s="117">
        <v>187526.3</v>
      </c>
      <c r="G14" s="117">
        <v>0</v>
      </c>
      <c r="H14" s="117">
        <v>0</v>
      </c>
      <c r="I14" s="117">
        <v>19608.17081</v>
      </c>
      <c r="J14" s="117">
        <v>19541.435870000001</v>
      </c>
      <c r="K14" s="117">
        <v>0</v>
      </c>
      <c r="L14" s="118">
        <v>12473.5</v>
      </c>
      <c r="M14" s="117" t="s">
        <v>257</v>
      </c>
      <c r="N14" s="117">
        <v>71757.7</v>
      </c>
      <c r="O14" s="117">
        <v>757705.7</v>
      </c>
      <c r="P14" s="117" t="s">
        <v>352</v>
      </c>
      <c r="Q14" s="117" t="s">
        <v>394</v>
      </c>
      <c r="R14" s="117" t="s">
        <v>394</v>
      </c>
      <c r="S14" s="117">
        <v>0</v>
      </c>
      <c r="T14" s="217" t="s">
        <v>463</v>
      </c>
      <c r="U14" s="217" t="s">
        <v>463</v>
      </c>
      <c r="V14" s="218">
        <v>0</v>
      </c>
    </row>
    <row r="15" spans="1:22" x14ac:dyDescent="0.2">
      <c r="A15" s="70"/>
      <c r="B15" s="115">
        <v>6</v>
      </c>
      <c r="C15" s="116" t="s">
        <v>38</v>
      </c>
      <c r="D15" s="117">
        <v>452131.4</v>
      </c>
      <c r="E15" s="117">
        <v>406522.4</v>
      </c>
      <c r="F15" s="117">
        <v>85725.3</v>
      </c>
      <c r="G15" s="117">
        <v>0</v>
      </c>
      <c r="H15" s="117">
        <v>0</v>
      </c>
      <c r="I15" s="117">
        <v>10502.762199999999</v>
      </c>
      <c r="J15" s="117">
        <v>10499.811009999999</v>
      </c>
      <c r="K15" s="117">
        <v>0</v>
      </c>
      <c r="L15" s="118">
        <v>9562.2999999999993</v>
      </c>
      <c r="M15" s="117">
        <v>29809.8</v>
      </c>
      <c r="N15" s="117">
        <v>14290.3</v>
      </c>
      <c r="O15" s="117">
        <v>421116.1</v>
      </c>
      <c r="P15" s="117" t="s">
        <v>351</v>
      </c>
      <c r="Q15" s="117" t="s">
        <v>395</v>
      </c>
      <c r="R15" s="117" t="s">
        <v>396</v>
      </c>
      <c r="S15" s="117">
        <v>-3883</v>
      </c>
      <c r="T15" s="217" t="s">
        <v>464</v>
      </c>
      <c r="U15" s="217" t="s">
        <v>465</v>
      </c>
      <c r="V15" s="218">
        <v>5172.2999999999993</v>
      </c>
    </row>
    <row r="16" spans="1:22" x14ac:dyDescent="0.2">
      <c r="A16" s="70"/>
      <c r="B16" s="115">
        <v>7</v>
      </c>
      <c r="C16" s="119" t="s">
        <v>39</v>
      </c>
      <c r="D16" s="117">
        <v>121928.2</v>
      </c>
      <c r="E16" s="117">
        <v>113170.5</v>
      </c>
      <c r="F16" s="117">
        <v>11184.2</v>
      </c>
      <c r="G16" s="117">
        <v>1033.5</v>
      </c>
      <c r="H16" s="117">
        <v>0</v>
      </c>
      <c r="I16" s="117">
        <v>3118.4661099999998</v>
      </c>
      <c r="J16" s="117">
        <v>3112.42506</v>
      </c>
      <c r="K16" s="117">
        <v>200</v>
      </c>
      <c r="L16" s="118">
        <v>400</v>
      </c>
      <c r="M16" s="117" t="s">
        <v>258</v>
      </c>
      <c r="N16" s="117" t="s">
        <v>312</v>
      </c>
      <c r="O16" s="117">
        <v>124388.7</v>
      </c>
      <c r="P16" s="117" t="s">
        <v>353</v>
      </c>
      <c r="Q16" s="117" t="s">
        <v>397</v>
      </c>
      <c r="R16" s="117" t="s">
        <v>398</v>
      </c>
      <c r="S16" s="117">
        <v>-905.40000000000055</v>
      </c>
      <c r="T16" s="217" t="s">
        <v>23</v>
      </c>
      <c r="U16" s="217" t="s">
        <v>23</v>
      </c>
      <c r="V16" s="218">
        <v>0</v>
      </c>
    </row>
    <row r="17" spans="1:73" x14ac:dyDescent="0.2">
      <c r="A17" s="70"/>
      <c r="B17" s="115">
        <v>8</v>
      </c>
      <c r="C17" s="119" t="s">
        <v>40</v>
      </c>
      <c r="D17" s="117">
        <v>27170.2</v>
      </c>
      <c r="E17" s="117">
        <v>21496.3</v>
      </c>
      <c r="F17" s="117">
        <v>11192.8</v>
      </c>
      <c r="G17" s="117">
        <v>0</v>
      </c>
      <c r="H17" s="117">
        <v>0</v>
      </c>
      <c r="I17" s="117">
        <v>659.86146999999994</v>
      </c>
      <c r="J17" s="117">
        <v>665.36759999999992</v>
      </c>
      <c r="K17" s="117">
        <v>0</v>
      </c>
      <c r="L17" s="118">
        <v>3739.1</v>
      </c>
      <c r="M17" s="117" t="s">
        <v>259</v>
      </c>
      <c r="N17" s="117" t="s">
        <v>313</v>
      </c>
      <c r="O17" s="117">
        <v>23049</v>
      </c>
      <c r="P17" s="117" t="s">
        <v>351</v>
      </c>
      <c r="Q17" s="117" t="s">
        <v>399</v>
      </c>
      <c r="R17" s="117" t="s">
        <v>400</v>
      </c>
      <c r="S17" s="117">
        <v>-6.7999999999999989</v>
      </c>
      <c r="T17" s="217" t="s">
        <v>466</v>
      </c>
      <c r="U17" s="217" t="s">
        <v>467</v>
      </c>
      <c r="V17" s="218">
        <v>88.800000000000182</v>
      </c>
    </row>
    <row r="18" spans="1:73" x14ac:dyDescent="0.2">
      <c r="A18" s="70"/>
      <c r="B18" s="115">
        <v>9</v>
      </c>
      <c r="C18" s="119" t="s">
        <v>41</v>
      </c>
      <c r="D18" s="117">
        <v>74055.899999999994</v>
      </c>
      <c r="E18" s="117">
        <v>67061.8</v>
      </c>
      <c r="F18" s="117">
        <v>14461.5</v>
      </c>
      <c r="G18" s="117">
        <v>0</v>
      </c>
      <c r="H18" s="117">
        <v>0</v>
      </c>
      <c r="I18" s="117">
        <v>1576.0777499999999</v>
      </c>
      <c r="J18" s="117">
        <v>1564.20921</v>
      </c>
      <c r="K18" s="117">
        <v>0</v>
      </c>
      <c r="L18" s="118">
        <v>317.39999999999998</v>
      </c>
      <c r="M18" s="117" t="s">
        <v>260</v>
      </c>
      <c r="N18" s="117" t="s">
        <v>314</v>
      </c>
      <c r="O18" s="117">
        <v>69708</v>
      </c>
      <c r="P18" s="117" t="s">
        <v>354</v>
      </c>
      <c r="Q18" s="117" t="s">
        <v>401</v>
      </c>
      <c r="R18" s="117" t="s">
        <v>402</v>
      </c>
      <c r="S18" s="117">
        <v>-162.79999999999995</v>
      </c>
      <c r="T18" s="217" t="s">
        <v>468</v>
      </c>
      <c r="U18" s="217" t="s">
        <v>468</v>
      </c>
      <c r="V18" s="218">
        <v>0</v>
      </c>
    </row>
    <row r="19" spans="1:73" x14ac:dyDescent="0.2">
      <c r="A19" s="70"/>
      <c r="B19" s="115">
        <v>10</v>
      </c>
      <c r="C19" s="119" t="s">
        <v>42</v>
      </c>
      <c r="D19" s="117">
        <v>219241.60000000001</v>
      </c>
      <c r="E19" s="117">
        <v>195270.2</v>
      </c>
      <c r="F19" s="117">
        <v>37067.1</v>
      </c>
      <c r="G19" s="117">
        <v>0</v>
      </c>
      <c r="H19" s="117">
        <v>0</v>
      </c>
      <c r="I19" s="117">
        <v>4922.6460199999992</v>
      </c>
      <c r="J19" s="117">
        <v>4910.3233200000004</v>
      </c>
      <c r="K19" s="117">
        <v>0</v>
      </c>
      <c r="L19" s="118">
        <v>13950.1</v>
      </c>
      <c r="M19" s="117" t="s">
        <v>261</v>
      </c>
      <c r="N19" s="117" t="s">
        <v>315</v>
      </c>
      <c r="O19" s="117">
        <v>201181</v>
      </c>
      <c r="P19" s="117" t="s">
        <v>351</v>
      </c>
      <c r="Q19" s="117" t="s">
        <v>403</v>
      </c>
      <c r="R19" s="117" t="s">
        <v>403</v>
      </c>
      <c r="S19" s="117">
        <v>0</v>
      </c>
      <c r="T19" s="217" t="s">
        <v>469</v>
      </c>
      <c r="U19" s="217" t="s">
        <v>469</v>
      </c>
      <c r="V19" s="218">
        <v>0</v>
      </c>
    </row>
    <row r="20" spans="1:73" x14ac:dyDescent="0.2">
      <c r="A20" s="70"/>
      <c r="B20" s="115">
        <v>11</v>
      </c>
      <c r="C20" s="116" t="s">
        <v>43</v>
      </c>
      <c r="D20" s="117">
        <v>314292.40000000002</v>
      </c>
      <c r="E20" s="117">
        <v>259623.6</v>
      </c>
      <c r="F20" s="117">
        <v>83166.3</v>
      </c>
      <c r="G20" s="117">
        <v>0</v>
      </c>
      <c r="H20" s="117">
        <v>0</v>
      </c>
      <c r="I20" s="117">
        <v>6563.2664800000002</v>
      </c>
      <c r="J20" s="117">
        <v>6360.9888099999998</v>
      </c>
      <c r="K20" s="117">
        <v>0</v>
      </c>
      <c r="L20" s="118">
        <v>3390.3</v>
      </c>
      <c r="M20" s="117" t="s">
        <v>262</v>
      </c>
      <c r="N20" s="117">
        <v>24949.8</v>
      </c>
      <c r="O20" s="117">
        <v>276201.7</v>
      </c>
      <c r="P20" s="117" t="s">
        <v>355</v>
      </c>
      <c r="Q20" s="117" t="s">
        <v>404</v>
      </c>
      <c r="R20" s="117" t="s">
        <v>405</v>
      </c>
      <c r="S20" s="117">
        <v>72.899999999997817</v>
      </c>
      <c r="T20" s="217" t="s">
        <v>470</v>
      </c>
      <c r="U20" s="217" t="s">
        <v>471</v>
      </c>
      <c r="V20" s="218">
        <v>6231.3999999999978</v>
      </c>
    </row>
    <row r="21" spans="1:73" s="8" customFormat="1" x14ac:dyDescent="0.2">
      <c r="A21" s="70"/>
      <c r="B21" s="115">
        <v>12</v>
      </c>
      <c r="C21" s="119" t="s">
        <v>44</v>
      </c>
      <c r="D21" s="117">
        <v>50937.599999999999</v>
      </c>
      <c r="E21" s="117">
        <v>53478.8</v>
      </c>
      <c r="F21" s="117">
        <v>10122.1</v>
      </c>
      <c r="G21" s="117">
        <v>0</v>
      </c>
      <c r="H21" s="117">
        <v>0</v>
      </c>
      <c r="I21" s="117">
        <v>1393.92653</v>
      </c>
      <c r="J21" s="117">
        <v>1412.27433</v>
      </c>
      <c r="K21" s="117">
        <v>60</v>
      </c>
      <c r="L21" s="223">
        <v>2577.0439999999999</v>
      </c>
      <c r="M21" s="117" t="s">
        <v>263</v>
      </c>
      <c r="N21" s="117" t="s">
        <v>316</v>
      </c>
      <c r="O21" s="117">
        <v>52410</v>
      </c>
      <c r="P21" s="117" t="s">
        <v>356</v>
      </c>
      <c r="Q21" s="117" t="s">
        <v>406</v>
      </c>
      <c r="R21" s="117" t="s">
        <v>407</v>
      </c>
      <c r="S21" s="117">
        <v>-929.20000000000027</v>
      </c>
      <c r="T21" s="225" t="s">
        <v>472</v>
      </c>
      <c r="U21" s="219" t="s">
        <v>472</v>
      </c>
      <c r="V21" s="220">
        <v>0</v>
      </c>
    </row>
    <row r="22" spans="1:73" s="8" customFormat="1" x14ac:dyDescent="0.2">
      <c r="A22" s="70"/>
      <c r="B22" s="115">
        <v>13</v>
      </c>
      <c r="C22" s="119" t="s">
        <v>45</v>
      </c>
      <c r="D22" s="117">
        <v>66327.3</v>
      </c>
      <c r="E22" s="117">
        <v>58577.4</v>
      </c>
      <c r="F22" s="117">
        <v>20994.799999999999</v>
      </c>
      <c r="G22" s="117">
        <v>0</v>
      </c>
      <c r="H22" s="117">
        <v>0</v>
      </c>
      <c r="I22" s="117">
        <v>1275.78808</v>
      </c>
      <c r="J22" s="117">
        <v>1284.3708100000001</v>
      </c>
      <c r="K22" s="117">
        <v>0</v>
      </c>
      <c r="L22" s="118">
        <v>3166.6</v>
      </c>
      <c r="M22" s="117" t="s">
        <v>264</v>
      </c>
      <c r="N22" s="117">
        <v>2275.4</v>
      </c>
      <c r="O22" s="117">
        <v>55597.2</v>
      </c>
      <c r="P22" s="117">
        <v>93.3</v>
      </c>
      <c r="Q22" s="117">
        <v>5304.7</v>
      </c>
      <c r="R22" s="117">
        <v>4044.7</v>
      </c>
      <c r="S22" s="117">
        <v>-1260</v>
      </c>
      <c r="T22" s="225">
        <v>13182</v>
      </c>
      <c r="U22" s="219">
        <v>14059.7</v>
      </c>
      <c r="V22" s="220">
        <v>877.70000000000073</v>
      </c>
    </row>
    <row r="23" spans="1:73" s="8" customFormat="1" x14ac:dyDescent="0.2">
      <c r="A23" s="70"/>
      <c r="B23" s="115">
        <v>14</v>
      </c>
      <c r="C23" s="119" t="s">
        <v>46</v>
      </c>
      <c r="D23" s="117">
        <v>57731.6</v>
      </c>
      <c r="E23" s="117">
        <v>43703.199999999997</v>
      </c>
      <c r="F23" s="117">
        <v>23231.200000000001</v>
      </c>
      <c r="G23" s="117">
        <v>0</v>
      </c>
      <c r="H23" s="117">
        <v>0</v>
      </c>
      <c r="I23" s="117">
        <v>1495.12084</v>
      </c>
      <c r="J23" s="117">
        <v>1480.09897</v>
      </c>
      <c r="K23" s="117">
        <v>100</v>
      </c>
      <c r="L23" s="118">
        <v>3819.4</v>
      </c>
      <c r="M23" s="117">
        <v>8563.7999999999993</v>
      </c>
      <c r="N23" s="117">
        <v>1652.8</v>
      </c>
      <c r="O23" s="117">
        <v>51843.199999999997</v>
      </c>
      <c r="P23" s="117" t="s">
        <v>357</v>
      </c>
      <c r="Q23" s="117">
        <v>1737.9</v>
      </c>
      <c r="R23" s="117">
        <v>1277.0999999999999</v>
      </c>
      <c r="S23" s="117">
        <v>-460.80000000000018</v>
      </c>
      <c r="T23" s="225">
        <v>5481.6</v>
      </c>
      <c r="U23" s="219">
        <v>6094.3</v>
      </c>
      <c r="V23" s="220">
        <v>612.69999999999982</v>
      </c>
    </row>
    <row r="24" spans="1:73" s="8" customFormat="1" x14ac:dyDescent="0.2">
      <c r="A24" s="70"/>
      <c r="B24" s="115">
        <v>15</v>
      </c>
      <c r="C24" s="119" t="s">
        <v>47</v>
      </c>
      <c r="D24" s="117">
        <v>59495.3</v>
      </c>
      <c r="E24" s="117">
        <v>54599.6</v>
      </c>
      <c r="F24" s="117">
        <v>11755.5</v>
      </c>
      <c r="G24" s="117">
        <v>0</v>
      </c>
      <c r="H24" s="117">
        <v>0</v>
      </c>
      <c r="I24" s="117">
        <v>1520.8117500000001</v>
      </c>
      <c r="J24" s="117">
        <v>1527.2806499999999</v>
      </c>
      <c r="K24" s="117">
        <v>50</v>
      </c>
      <c r="L24" s="201">
        <v>4155.1000000000004</v>
      </c>
      <c r="M24" s="227" t="s">
        <v>265</v>
      </c>
      <c r="N24" s="202" t="s">
        <v>317</v>
      </c>
      <c r="O24" s="202">
        <v>55478.3</v>
      </c>
      <c r="P24" s="202" t="s">
        <v>358</v>
      </c>
      <c r="Q24" s="202" t="s">
        <v>408</v>
      </c>
      <c r="R24" s="117" t="s">
        <v>409</v>
      </c>
      <c r="S24" s="117">
        <v>-24.599999999999909</v>
      </c>
      <c r="T24" s="225" t="s">
        <v>473</v>
      </c>
      <c r="U24" s="219" t="s">
        <v>474</v>
      </c>
      <c r="V24" s="220">
        <v>-500</v>
      </c>
    </row>
    <row r="25" spans="1:73" s="8" customFormat="1" x14ac:dyDescent="0.2">
      <c r="A25" s="70"/>
      <c r="B25" s="115">
        <v>16</v>
      </c>
      <c r="C25" s="119" t="s">
        <v>48</v>
      </c>
      <c r="D25" s="117">
        <v>60560.3</v>
      </c>
      <c r="E25" s="117">
        <v>53893.5</v>
      </c>
      <c r="F25" s="117">
        <v>8941.7999999999993</v>
      </c>
      <c r="G25" s="117">
        <v>0</v>
      </c>
      <c r="H25" s="117">
        <v>0</v>
      </c>
      <c r="I25" s="117">
        <v>1388.2596799999999</v>
      </c>
      <c r="J25" s="117">
        <v>1394.26946</v>
      </c>
      <c r="K25" s="117">
        <v>0</v>
      </c>
      <c r="L25" s="201">
        <v>6992.5</v>
      </c>
      <c r="M25" s="202" t="s">
        <v>266</v>
      </c>
      <c r="N25" s="202" t="s">
        <v>318</v>
      </c>
      <c r="O25" s="202">
        <v>59604</v>
      </c>
      <c r="P25" s="202" t="s">
        <v>359</v>
      </c>
      <c r="Q25" s="202" t="s">
        <v>410</v>
      </c>
      <c r="R25" s="117" t="s">
        <v>411</v>
      </c>
      <c r="S25" s="117">
        <v>-237.09999999999991</v>
      </c>
      <c r="T25" s="225">
        <v>5904.7</v>
      </c>
      <c r="U25" s="219" t="s">
        <v>475</v>
      </c>
      <c r="V25" s="220">
        <v>0</v>
      </c>
    </row>
    <row r="26" spans="1:73" s="8" customFormat="1" x14ac:dyDescent="0.2">
      <c r="A26" s="70"/>
      <c r="B26" s="115">
        <v>17</v>
      </c>
      <c r="C26" s="119" t="s">
        <v>49</v>
      </c>
      <c r="D26" s="117">
        <v>40091.800000000003</v>
      </c>
      <c r="E26" s="117">
        <v>36294.400000000001</v>
      </c>
      <c r="F26" s="117">
        <v>8041.2</v>
      </c>
      <c r="G26" s="117">
        <v>0</v>
      </c>
      <c r="H26" s="117">
        <v>0</v>
      </c>
      <c r="I26" s="117">
        <v>978.70133999999996</v>
      </c>
      <c r="J26" s="117">
        <v>992.65178000000003</v>
      </c>
      <c r="K26" s="117">
        <v>60</v>
      </c>
      <c r="L26" s="201">
        <v>770</v>
      </c>
      <c r="M26" s="202" t="s">
        <v>267</v>
      </c>
      <c r="N26" s="202">
        <v>3599</v>
      </c>
      <c r="O26" s="202">
        <v>33708.5</v>
      </c>
      <c r="P26" s="202">
        <v>1226.2</v>
      </c>
      <c r="Q26" s="202">
        <v>1351.9</v>
      </c>
      <c r="R26" s="117">
        <v>703.5</v>
      </c>
      <c r="S26" s="117">
        <v>-648.40000000000009</v>
      </c>
      <c r="T26" s="225">
        <v>5661</v>
      </c>
      <c r="U26" s="219">
        <v>6284.3</v>
      </c>
      <c r="V26" s="220">
        <v>623.30000000000018</v>
      </c>
    </row>
    <row r="27" spans="1:73" s="8" customFormat="1" x14ac:dyDescent="0.2">
      <c r="A27" s="70"/>
      <c r="B27" s="115">
        <v>18</v>
      </c>
      <c r="C27" s="119" t="s">
        <v>50</v>
      </c>
      <c r="D27" s="117">
        <v>112096.3</v>
      </c>
      <c r="E27" s="117">
        <v>111407.1</v>
      </c>
      <c r="F27" s="117">
        <v>12291.8</v>
      </c>
      <c r="G27" s="117">
        <v>0</v>
      </c>
      <c r="H27" s="117">
        <v>0</v>
      </c>
      <c r="I27" s="117">
        <v>2568.80683</v>
      </c>
      <c r="J27" s="117">
        <v>2574.9553900000001</v>
      </c>
      <c r="K27" s="117">
        <v>0</v>
      </c>
      <c r="L27" s="201">
        <v>2768.3</v>
      </c>
      <c r="M27" s="202" t="s">
        <v>268</v>
      </c>
      <c r="N27" s="202" t="s">
        <v>319</v>
      </c>
      <c r="O27" s="202">
        <v>104194.9</v>
      </c>
      <c r="P27" s="202" t="s">
        <v>360</v>
      </c>
      <c r="Q27" s="202" t="s">
        <v>412</v>
      </c>
      <c r="R27" s="117" t="s">
        <v>413</v>
      </c>
      <c r="S27" s="117">
        <v>-359.80000000000018</v>
      </c>
      <c r="T27" s="225" t="s">
        <v>476</v>
      </c>
      <c r="U27" s="219" t="s">
        <v>477</v>
      </c>
      <c r="V27" s="220">
        <v>2678.8999999999996</v>
      </c>
    </row>
    <row r="28" spans="1:73" s="8" customFormat="1" x14ac:dyDescent="0.2">
      <c r="A28" s="70"/>
      <c r="B28" s="115">
        <v>19</v>
      </c>
      <c r="C28" s="119" t="s">
        <v>51</v>
      </c>
      <c r="D28" s="117">
        <v>55732.1</v>
      </c>
      <c r="E28" s="117">
        <v>55534.6</v>
      </c>
      <c r="F28" s="117">
        <v>5482.6</v>
      </c>
      <c r="G28" s="117">
        <v>0</v>
      </c>
      <c r="H28" s="117">
        <v>0</v>
      </c>
      <c r="I28" s="117">
        <v>1247.6100700000002</v>
      </c>
      <c r="J28" s="117">
        <v>1252.6286200000002</v>
      </c>
      <c r="K28" s="117">
        <v>0</v>
      </c>
      <c r="L28" s="201">
        <v>7736.8</v>
      </c>
      <c r="M28" s="202" t="s">
        <v>269</v>
      </c>
      <c r="N28" s="202" t="s">
        <v>320</v>
      </c>
      <c r="O28" s="202">
        <v>50719.8</v>
      </c>
      <c r="P28" s="202" t="s">
        <v>361</v>
      </c>
      <c r="Q28" s="202" t="s">
        <v>414</v>
      </c>
      <c r="R28" s="117" t="s">
        <v>415</v>
      </c>
      <c r="S28" s="117">
        <v>-388.09999999999991</v>
      </c>
      <c r="T28" s="225" t="s">
        <v>478</v>
      </c>
      <c r="U28" s="219" t="s">
        <v>479</v>
      </c>
      <c r="V28" s="220">
        <v>460.80000000000018</v>
      </c>
    </row>
    <row r="29" spans="1:73" s="8" customFormat="1" x14ac:dyDescent="0.2">
      <c r="A29" s="70"/>
      <c r="B29" s="115">
        <v>20</v>
      </c>
      <c r="C29" s="119" t="s">
        <v>52</v>
      </c>
      <c r="D29" s="117">
        <v>59430.7</v>
      </c>
      <c r="E29" s="117">
        <v>59116.4</v>
      </c>
      <c r="F29" s="117">
        <v>3513.7</v>
      </c>
      <c r="G29" s="117">
        <v>0</v>
      </c>
      <c r="H29" s="117">
        <v>0</v>
      </c>
      <c r="I29" s="117">
        <v>1588.03133</v>
      </c>
      <c r="J29" s="117">
        <v>1591.0782199999999</v>
      </c>
      <c r="K29" s="117">
        <v>0</v>
      </c>
      <c r="L29" s="201">
        <v>0</v>
      </c>
      <c r="M29" s="202" t="s">
        <v>270</v>
      </c>
      <c r="N29" s="202">
        <v>2438.1</v>
      </c>
      <c r="O29" s="202">
        <v>57290.8</v>
      </c>
      <c r="P29" s="202">
        <v>151.80000000000001</v>
      </c>
      <c r="Q29" s="202">
        <v>1726.1</v>
      </c>
      <c r="R29" s="117">
        <v>1524.9</v>
      </c>
      <c r="S29" s="117">
        <v>-201.19999999999982</v>
      </c>
      <c r="T29" s="225">
        <v>144.30000000000001</v>
      </c>
      <c r="U29" s="219">
        <v>1260.8</v>
      </c>
      <c r="V29" s="220">
        <v>1116.5</v>
      </c>
    </row>
    <row r="30" spans="1:73" s="8" customFormat="1" x14ac:dyDescent="0.2">
      <c r="A30" s="70"/>
      <c r="B30" s="115">
        <v>21</v>
      </c>
      <c r="C30" s="119" t="s">
        <v>53</v>
      </c>
      <c r="D30" s="117">
        <v>76751.3</v>
      </c>
      <c r="E30" s="117">
        <v>74723.100000000006</v>
      </c>
      <c r="F30" s="117">
        <v>15519.7</v>
      </c>
      <c r="G30" s="117">
        <v>0</v>
      </c>
      <c r="H30" s="117">
        <v>0</v>
      </c>
      <c r="I30" s="117">
        <v>1666.03511</v>
      </c>
      <c r="J30" s="117">
        <v>1661.8415</v>
      </c>
      <c r="K30" s="117">
        <v>60</v>
      </c>
      <c r="L30" s="201">
        <v>10073.1</v>
      </c>
      <c r="M30" s="202" t="s">
        <v>271</v>
      </c>
      <c r="N30" s="202">
        <v>4120.7</v>
      </c>
      <c r="O30" s="202">
        <v>66616.5</v>
      </c>
      <c r="P30" s="202">
        <v>2130.1</v>
      </c>
      <c r="Q30" s="202" t="s">
        <v>416</v>
      </c>
      <c r="R30" s="117" t="s">
        <v>416</v>
      </c>
      <c r="S30" s="117">
        <v>0</v>
      </c>
      <c r="T30" s="225" t="s">
        <v>480</v>
      </c>
      <c r="U30" s="219" t="s">
        <v>480</v>
      </c>
      <c r="V30" s="220">
        <v>0</v>
      </c>
    </row>
    <row r="31" spans="1:73" s="8" customFormat="1" x14ac:dyDescent="0.2">
      <c r="A31" s="70"/>
      <c r="B31" s="115">
        <v>22</v>
      </c>
      <c r="C31" s="119" t="s">
        <v>54</v>
      </c>
      <c r="D31" s="117">
        <v>273020.5</v>
      </c>
      <c r="E31" s="117">
        <v>231731.7</v>
      </c>
      <c r="F31" s="117">
        <v>51174.7</v>
      </c>
      <c r="G31" s="117">
        <v>0</v>
      </c>
      <c r="H31" s="117">
        <v>0</v>
      </c>
      <c r="I31" s="117">
        <v>7121.3485899999996</v>
      </c>
      <c r="J31" s="117">
        <v>6916.5607499999996</v>
      </c>
      <c r="K31" s="117">
        <v>50</v>
      </c>
      <c r="L31" s="201">
        <v>4000</v>
      </c>
      <c r="M31" s="202" t="s">
        <v>272</v>
      </c>
      <c r="N31" s="202" t="s">
        <v>321</v>
      </c>
      <c r="O31" s="202">
        <v>254719.5</v>
      </c>
      <c r="P31" s="202" t="s">
        <v>351</v>
      </c>
      <c r="Q31" s="202" t="s">
        <v>417</v>
      </c>
      <c r="R31" s="117" t="s">
        <v>418</v>
      </c>
      <c r="S31" s="117">
        <v>746.30000000000018</v>
      </c>
      <c r="T31" s="225" t="s">
        <v>481</v>
      </c>
      <c r="U31" s="219" t="s">
        <v>482</v>
      </c>
      <c r="V31" s="220">
        <v>198.10000000000218</v>
      </c>
    </row>
    <row r="32" spans="1:73" s="28" customFormat="1" x14ac:dyDescent="0.2">
      <c r="A32" s="70"/>
      <c r="B32" s="115">
        <v>23</v>
      </c>
      <c r="C32" s="119" t="s">
        <v>55</v>
      </c>
      <c r="D32" s="117">
        <v>118677.3</v>
      </c>
      <c r="E32" s="117">
        <v>115203.1</v>
      </c>
      <c r="F32" s="117">
        <v>13064.4</v>
      </c>
      <c r="G32" s="117">
        <v>0</v>
      </c>
      <c r="H32" s="117">
        <v>0</v>
      </c>
      <c r="I32" s="117">
        <v>2729.8854900000001</v>
      </c>
      <c r="J32" s="117">
        <v>2714.6514300000003</v>
      </c>
      <c r="K32" s="117">
        <v>200</v>
      </c>
      <c r="L32" s="201">
        <v>1541.3</v>
      </c>
      <c r="M32" s="202" t="s">
        <v>273</v>
      </c>
      <c r="N32" s="202">
        <v>8423.5</v>
      </c>
      <c r="O32" s="202">
        <v>112484.3</v>
      </c>
      <c r="P32" s="202" t="s">
        <v>351</v>
      </c>
      <c r="Q32" s="202">
        <v>4351.5</v>
      </c>
      <c r="R32" s="117">
        <v>4331.1000000000004</v>
      </c>
      <c r="S32" s="117">
        <v>-20.399999999999636</v>
      </c>
      <c r="T32" s="225">
        <v>6816.4</v>
      </c>
      <c r="U32" s="219">
        <v>6816.4</v>
      </c>
      <c r="V32" s="220">
        <v>0</v>
      </c>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row>
    <row r="33" spans="1:22" s="8" customFormat="1" x14ac:dyDescent="0.2">
      <c r="A33" s="70"/>
      <c r="B33" s="115">
        <v>24</v>
      </c>
      <c r="C33" s="119" t="s">
        <v>56</v>
      </c>
      <c r="D33" s="117">
        <v>71521.3</v>
      </c>
      <c r="E33" s="117">
        <v>64698</v>
      </c>
      <c r="F33" s="117">
        <v>14263.9</v>
      </c>
      <c r="G33" s="117">
        <v>0</v>
      </c>
      <c r="H33" s="117">
        <v>0</v>
      </c>
      <c r="I33" s="117">
        <v>1579.46487</v>
      </c>
      <c r="J33" s="117">
        <v>1589.1538500000001</v>
      </c>
      <c r="K33" s="117">
        <v>200</v>
      </c>
      <c r="L33" s="201">
        <v>3065.4</v>
      </c>
      <c r="M33" s="202" t="s">
        <v>274</v>
      </c>
      <c r="N33" s="202" t="s">
        <v>322</v>
      </c>
      <c r="O33" s="202">
        <v>62890.8</v>
      </c>
      <c r="P33" s="202" t="s">
        <v>362</v>
      </c>
      <c r="Q33" s="202" t="s">
        <v>419</v>
      </c>
      <c r="R33" s="117" t="s">
        <v>420</v>
      </c>
      <c r="S33" s="117">
        <v>-792.69999999999982</v>
      </c>
      <c r="T33" s="225" t="s">
        <v>483</v>
      </c>
      <c r="U33" s="219" t="s">
        <v>484</v>
      </c>
      <c r="V33" s="220">
        <v>846.79999999999927</v>
      </c>
    </row>
    <row r="34" spans="1:22" s="8" customFormat="1" ht="15.75" customHeight="1" x14ac:dyDescent="0.2">
      <c r="A34" s="70"/>
      <c r="B34" s="115">
        <v>25</v>
      </c>
      <c r="C34" s="119" t="s">
        <v>57</v>
      </c>
      <c r="D34" s="117">
        <v>191589.9</v>
      </c>
      <c r="E34" s="117">
        <v>153336</v>
      </c>
      <c r="F34" s="117">
        <v>44200.1</v>
      </c>
      <c r="G34" s="117">
        <v>0</v>
      </c>
      <c r="H34" s="117">
        <v>0</v>
      </c>
      <c r="I34" s="117">
        <v>4711.9610700000003</v>
      </c>
      <c r="J34" s="117">
        <v>4611.07233</v>
      </c>
      <c r="K34" s="117">
        <v>200</v>
      </c>
      <c r="L34" s="201">
        <v>2420.4</v>
      </c>
      <c r="M34" s="202" t="s">
        <v>275</v>
      </c>
      <c r="N34" s="202" t="s">
        <v>323</v>
      </c>
      <c r="O34" s="202">
        <v>161308.4</v>
      </c>
      <c r="P34" s="202" t="s">
        <v>351</v>
      </c>
      <c r="Q34" s="202" t="s">
        <v>421</v>
      </c>
      <c r="R34" s="117" t="s">
        <v>421</v>
      </c>
      <c r="S34" s="117">
        <v>0</v>
      </c>
      <c r="T34" s="225" t="s">
        <v>485</v>
      </c>
      <c r="U34" s="219" t="s">
        <v>485</v>
      </c>
      <c r="V34" s="220">
        <v>0</v>
      </c>
    </row>
    <row r="35" spans="1:22" s="8" customFormat="1" x14ac:dyDescent="0.2">
      <c r="A35" s="70"/>
      <c r="B35" s="115">
        <v>26</v>
      </c>
      <c r="C35" s="119" t="s">
        <v>58</v>
      </c>
      <c r="D35" s="117">
        <v>94296.6</v>
      </c>
      <c r="E35" s="117">
        <v>82103.600000000006</v>
      </c>
      <c r="F35" s="117">
        <v>17928.2</v>
      </c>
      <c r="G35" s="117">
        <v>0</v>
      </c>
      <c r="H35" s="117">
        <v>0</v>
      </c>
      <c r="I35" s="117">
        <v>2180.8866899999998</v>
      </c>
      <c r="J35" s="117">
        <v>2142.8591900000001</v>
      </c>
      <c r="K35" s="117">
        <v>0</v>
      </c>
      <c r="L35" s="201">
        <v>3110.6</v>
      </c>
      <c r="M35" s="202" t="s">
        <v>276</v>
      </c>
      <c r="N35" s="202" t="s">
        <v>324</v>
      </c>
      <c r="O35" s="202">
        <v>84926.3</v>
      </c>
      <c r="P35" s="202" t="s">
        <v>363</v>
      </c>
      <c r="Q35" s="202" t="s">
        <v>422</v>
      </c>
      <c r="R35" s="117" t="s">
        <v>422</v>
      </c>
      <c r="S35" s="117">
        <v>0</v>
      </c>
      <c r="T35" s="225" t="s">
        <v>486</v>
      </c>
      <c r="U35" s="219" t="s">
        <v>486</v>
      </c>
      <c r="V35" s="220">
        <v>0</v>
      </c>
    </row>
    <row r="36" spans="1:22" s="8" customFormat="1" x14ac:dyDescent="0.2">
      <c r="A36" s="70"/>
      <c r="B36" s="115">
        <v>27</v>
      </c>
      <c r="C36" s="119" t="s">
        <v>59</v>
      </c>
      <c r="D36" s="117">
        <v>39878.199999999997</v>
      </c>
      <c r="E36" s="117">
        <v>38813.4</v>
      </c>
      <c r="F36" s="117">
        <v>3162.7</v>
      </c>
      <c r="G36" s="117">
        <v>0</v>
      </c>
      <c r="H36" s="117">
        <v>0</v>
      </c>
      <c r="I36" s="117">
        <v>1014.69157</v>
      </c>
      <c r="J36" s="117">
        <v>1017.11688</v>
      </c>
      <c r="K36" s="117">
        <v>0</v>
      </c>
      <c r="L36" s="201">
        <v>117.5</v>
      </c>
      <c r="M36" s="202" t="s">
        <v>277</v>
      </c>
      <c r="N36" s="202" t="s">
        <v>325</v>
      </c>
      <c r="O36" s="202">
        <v>39131.599999999999</v>
      </c>
      <c r="P36" s="202" t="s">
        <v>364</v>
      </c>
      <c r="Q36" s="202" t="s">
        <v>423</v>
      </c>
      <c r="R36" s="117" t="s">
        <v>424</v>
      </c>
      <c r="S36" s="117">
        <v>52.100000000000136</v>
      </c>
      <c r="T36" s="225" t="s">
        <v>487</v>
      </c>
      <c r="U36" s="219" t="s">
        <v>488</v>
      </c>
      <c r="V36" s="220">
        <v>287.40000000000009</v>
      </c>
    </row>
    <row r="37" spans="1:22" s="8" customFormat="1" x14ac:dyDescent="0.2">
      <c r="A37" s="70"/>
      <c r="B37" s="115">
        <v>28</v>
      </c>
      <c r="C37" s="119" t="s">
        <v>60</v>
      </c>
      <c r="D37" s="117">
        <v>51804.800000000003</v>
      </c>
      <c r="E37" s="117">
        <v>42066.6</v>
      </c>
      <c r="F37" s="117">
        <v>11118.9</v>
      </c>
      <c r="G37" s="117">
        <v>0</v>
      </c>
      <c r="H37" s="117">
        <v>0</v>
      </c>
      <c r="I37" s="117">
        <v>1086.1293899999998</v>
      </c>
      <c r="J37" s="117">
        <v>1093.5830100000001</v>
      </c>
      <c r="K37" s="117">
        <v>0</v>
      </c>
      <c r="L37" s="201">
        <v>1762.5</v>
      </c>
      <c r="M37" s="202" t="s">
        <v>278</v>
      </c>
      <c r="N37" s="202" t="s">
        <v>326</v>
      </c>
      <c r="O37" s="202">
        <v>47738.1</v>
      </c>
      <c r="P37" s="202" t="s">
        <v>365</v>
      </c>
      <c r="Q37" s="202" t="s">
        <v>425</v>
      </c>
      <c r="R37" s="117" t="s">
        <v>425</v>
      </c>
      <c r="S37" s="117">
        <v>0</v>
      </c>
      <c r="T37" s="225" t="s">
        <v>489</v>
      </c>
      <c r="U37" s="219" t="s">
        <v>489</v>
      </c>
      <c r="V37" s="220">
        <v>0</v>
      </c>
    </row>
    <row r="38" spans="1:22" s="8" customFormat="1" x14ac:dyDescent="0.2">
      <c r="A38" s="70"/>
      <c r="B38" s="115">
        <v>30</v>
      </c>
      <c r="C38" s="119" t="s">
        <v>61</v>
      </c>
      <c r="D38" s="117">
        <v>135810.29999999999</v>
      </c>
      <c r="E38" s="117">
        <v>126457.3</v>
      </c>
      <c r="F38" s="117">
        <v>14913.3</v>
      </c>
      <c r="G38" s="117">
        <v>0</v>
      </c>
      <c r="H38" s="117">
        <v>0</v>
      </c>
      <c r="I38" s="117">
        <v>3201.0435499999999</v>
      </c>
      <c r="J38" s="117">
        <v>3184.9448299999999</v>
      </c>
      <c r="K38" s="117">
        <v>0</v>
      </c>
      <c r="L38" s="201">
        <v>1223.7</v>
      </c>
      <c r="M38" s="202" t="s">
        <v>279</v>
      </c>
      <c r="N38" s="202">
        <v>3887.1</v>
      </c>
      <c r="O38" s="202">
        <v>125036.8</v>
      </c>
      <c r="P38" s="202">
        <v>1845.8</v>
      </c>
      <c r="Q38" s="202">
        <v>3218.5</v>
      </c>
      <c r="R38" s="117">
        <v>3248.1370000000002</v>
      </c>
      <c r="S38" s="117">
        <v>29.637000000000171</v>
      </c>
      <c r="T38" s="225">
        <v>5967.1</v>
      </c>
      <c r="U38" s="219">
        <v>6054.04</v>
      </c>
      <c r="V38" s="220">
        <v>86.9399999999996</v>
      </c>
    </row>
    <row r="39" spans="1:22" s="8" customFormat="1" x14ac:dyDescent="0.2">
      <c r="A39" s="70"/>
      <c r="B39" s="115">
        <v>31</v>
      </c>
      <c r="C39" s="119" t="s">
        <v>62</v>
      </c>
      <c r="D39" s="117">
        <v>43145.5</v>
      </c>
      <c r="E39" s="117">
        <v>38127.699999999997</v>
      </c>
      <c r="F39" s="117">
        <v>7523.2</v>
      </c>
      <c r="G39" s="117">
        <v>720.5</v>
      </c>
      <c r="H39" s="117">
        <v>0</v>
      </c>
      <c r="I39" s="117">
        <v>1068.6371899999999</v>
      </c>
      <c r="J39" s="117">
        <v>1074.80142</v>
      </c>
      <c r="K39" s="117">
        <v>30</v>
      </c>
      <c r="L39" s="201">
        <v>710</v>
      </c>
      <c r="M39" s="202" t="s">
        <v>280</v>
      </c>
      <c r="N39" s="202" t="s">
        <v>327</v>
      </c>
      <c r="O39" s="202">
        <v>40024.800000000003</v>
      </c>
      <c r="P39" s="202" t="s">
        <v>366</v>
      </c>
      <c r="Q39" s="202" t="s">
        <v>426</v>
      </c>
      <c r="R39" s="117">
        <v>3081.6</v>
      </c>
      <c r="S39" s="117">
        <v>-49.599999999999909</v>
      </c>
      <c r="T39" s="225" t="s">
        <v>490</v>
      </c>
      <c r="U39" s="219" t="s">
        <v>491</v>
      </c>
      <c r="V39" s="220">
        <v>671.30000000000018</v>
      </c>
    </row>
    <row r="40" spans="1:22" s="8" customFormat="1" x14ac:dyDescent="0.2">
      <c r="A40" s="70"/>
      <c r="B40" s="115">
        <v>32</v>
      </c>
      <c r="C40" s="119" t="s">
        <v>63</v>
      </c>
      <c r="D40" s="117">
        <v>45324.2</v>
      </c>
      <c r="E40" s="117">
        <v>44897.1</v>
      </c>
      <c r="F40" s="117">
        <v>3388.3</v>
      </c>
      <c r="G40" s="117">
        <v>0</v>
      </c>
      <c r="H40" s="117">
        <v>0</v>
      </c>
      <c r="I40" s="117">
        <v>1150.3808799999999</v>
      </c>
      <c r="J40" s="117">
        <v>1153.56861</v>
      </c>
      <c r="K40" s="117">
        <v>0</v>
      </c>
      <c r="L40" s="201">
        <v>1905.9</v>
      </c>
      <c r="M40" s="202" t="s">
        <v>281</v>
      </c>
      <c r="N40" s="202" t="s">
        <v>328</v>
      </c>
      <c r="O40" s="202">
        <v>48147.3</v>
      </c>
      <c r="P40" s="202" t="s">
        <v>367</v>
      </c>
      <c r="Q40" s="202" t="s">
        <v>427</v>
      </c>
      <c r="R40" s="117" t="s">
        <v>428</v>
      </c>
      <c r="S40" s="117">
        <v>-3.2999999999999545</v>
      </c>
      <c r="T40" s="225" t="s">
        <v>23</v>
      </c>
      <c r="U40" s="219" t="s">
        <v>23</v>
      </c>
      <c r="V40" s="220">
        <v>0</v>
      </c>
    </row>
    <row r="41" spans="1:22" s="8" customFormat="1" x14ac:dyDescent="0.2">
      <c r="A41" s="70"/>
      <c r="B41" s="115">
        <v>33</v>
      </c>
      <c r="C41" s="119" t="s">
        <v>64</v>
      </c>
      <c r="D41" s="117">
        <v>86066.3</v>
      </c>
      <c r="E41" s="117">
        <v>85729.600000000006</v>
      </c>
      <c r="F41" s="117">
        <v>11679.3</v>
      </c>
      <c r="G41" s="117">
        <v>0</v>
      </c>
      <c r="H41" s="117">
        <v>0</v>
      </c>
      <c r="I41" s="117">
        <v>2170.3904900000002</v>
      </c>
      <c r="J41" s="117">
        <v>2157.87583</v>
      </c>
      <c r="K41" s="117">
        <v>0</v>
      </c>
      <c r="L41" s="201">
        <v>5302.4</v>
      </c>
      <c r="M41" s="202" t="s">
        <v>282</v>
      </c>
      <c r="N41" s="202" t="s">
        <v>329</v>
      </c>
      <c r="O41" s="202">
        <v>75154.5</v>
      </c>
      <c r="P41" s="202" t="s">
        <v>368</v>
      </c>
      <c r="Q41" s="202">
        <v>0</v>
      </c>
      <c r="R41" s="117">
        <v>0</v>
      </c>
      <c r="S41" s="117">
        <v>0</v>
      </c>
      <c r="T41" s="225" t="s">
        <v>492</v>
      </c>
      <c r="U41" s="219" t="s">
        <v>492</v>
      </c>
      <c r="V41" s="220">
        <v>0</v>
      </c>
    </row>
    <row r="42" spans="1:22" s="8" customFormat="1" x14ac:dyDescent="0.2">
      <c r="A42" s="70"/>
      <c r="B42" s="115">
        <v>34</v>
      </c>
      <c r="C42" s="119" t="s">
        <v>65</v>
      </c>
      <c r="D42" s="117">
        <v>57280.1</v>
      </c>
      <c r="E42" s="117">
        <v>56066.1</v>
      </c>
      <c r="F42" s="117">
        <v>3428.6</v>
      </c>
      <c r="G42" s="117">
        <v>0</v>
      </c>
      <c r="H42" s="117">
        <v>0</v>
      </c>
      <c r="I42" s="117">
        <v>1403.0095200000001</v>
      </c>
      <c r="J42" s="117">
        <v>1412.4294</v>
      </c>
      <c r="K42" s="117">
        <v>10</v>
      </c>
      <c r="L42" s="201">
        <v>0</v>
      </c>
      <c r="M42" s="202" t="s">
        <v>283</v>
      </c>
      <c r="N42" s="202" t="s">
        <v>330</v>
      </c>
      <c r="O42" s="202">
        <v>56185.3</v>
      </c>
      <c r="P42" s="202" t="s">
        <v>369</v>
      </c>
      <c r="Q42" s="202" t="s">
        <v>429</v>
      </c>
      <c r="R42" s="117" t="s">
        <v>429</v>
      </c>
      <c r="S42" s="117">
        <v>0</v>
      </c>
      <c r="T42" s="225" t="s">
        <v>351</v>
      </c>
      <c r="U42" s="219" t="s">
        <v>351</v>
      </c>
      <c r="V42" s="220">
        <v>0</v>
      </c>
    </row>
    <row r="43" spans="1:22" s="8" customFormat="1" x14ac:dyDescent="0.2">
      <c r="A43" s="70"/>
      <c r="B43" s="115">
        <v>35</v>
      </c>
      <c r="C43" s="119" t="s">
        <v>66</v>
      </c>
      <c r="D43" s="117">
        <v>87674.2</v>
      </c>
      <c r="E43" s="117">
        <v>82855.8</v>
      </c>
      <c r="F43" s="117">
        <v>9116</v>
      </c>
      <c r="G43" s="117">
        <v>0</v>
      </c>
      <c r="H43" s="117">
        <v>0</v>
      </c>
      <c r="I43" s="117">
        <v>1957.82071</v>
      </c>
      <c r="J43" s="117">
        <v>1960.2783200000001</v>
      </c>
      <c r="K43" s="117">
        <v>300</v>
      </c>
      <c r="L43" s="201">
        <v>2234.4</v>
      </c>
      <c r="M43" s="202" t="s">
        <v>284</v>
      </c>
      <c r="N43" s="202" t="s">
        <v>331</v>
      </c>
      <c r="O43" s="202">
        <v>81366.7</v>
      </c>
      <c r="P43" s="202" t="s">
        <v>370</v>
      </c>
      <c r="Q43" s="202">
        <v>3353.1</v>
      </c>
      <c r="R43" s="117">
        <v>2940.1</v>
      </c>
      <c r="S43" s="117">
        <v>-413</v>
      </c>
      <c r="T43" s="225">
        <v>5379.8</v>
      </c>
      <c r="U43" s="219">
        <v>6143.96</v>
      </c>
      <c r="V43" s="220">
        <v>764.15999999999985</v>
      </c>
    </row>
    <row r="44" spans="1:22" s="8" customFormat="1" x14ac:dyDescent="0.2">
      <c r="A44" s="70"/>
      <c r="B44" s="115">
        <v>36</v>
      </c>
      <c r="C44" s="119" t="s">
        <v>67</v>
      </c>
      <c r="D44" s="117">
        <v>59643.8</v>
      </c>
      <c r="E44" s="117">
        <v>55992.6</v>
      </c>
      <c r="F44" s="117">
        <v>3537.7</v>
      </c>
      <c r="G44" s="117">
        <v>0</v>
      </c>
      <c r="H44" s="117">
        <v>0</v>
      </c>
      <c r="I44" s="117">
        <v>1511.0329899999999</v>
      </c>
      <c r="J44" s="117">
        <v>1505.5342599999999</v>
      </c>
      <c r="K44" s="117">
        <v>0</v>
      </c>
      <c r="L44" s="201">
        <v>0</v>
      </c>
      <c r="M44" s="202" t="s">
        <v>285</v>
      </c>
      <c r="N44" s="202">
        <v>3771.7</v>
      </c>
      <c r="O44" s="202">
        <v>61725.4</v>
      </c>
      <c r="P44" s="202">
        <v>683.6</v>
      </c>
      <c r="Q44" s="202">
        <v>1609.2</v>
      </c>
      <c r="R44" s="117">
        <v>1609.2</v>
      </c>
      <c r="S44" s="117">
        <v>0</v>
      </c>
      <c r="T44" s="225">
        <v>592.1</v>
      </c>
      <c r="U44" s="219">
        <v>592.1</v>
      </c>
      <c r="V44" s="220">
        <v>0</v>
      </c>
    </row>
    <row r="45" spans="1:22" s="8" customFormat="1" x14ac:dyDescent="0.2">
      <c r="A45" s="70"/>
      <c r="B45" s="115">
        <v>37</v>
      </c>
      <c r="C45" s="119" t="s">
        <v>68</v>
      </c>
      <c r="D45" s="117">
        <v>85048.8</v>
      </c>
      <c r="E45" s="117">
        <v>82799.5</v>
      </c>
      <c r="F45" s="117">
        <v>4862.2</v>
      </c>
      <c r="G45" s="117">
        <v>0</v>
      </c>
      <c r="H45" s="117">
        <v>0</v>
      </c>
      <c r="I45" s="117">
        <v>2137.3494900000001</v>
      </c>
      <c r="J45" s="117">
        <v>2145.6266099999998</v>
      </c>
      <c r="K45" s="117">
        <v>0</v>
      </c>
      <c r="L45" s="201">
        <v>0</v>
      </c>
      <c r="M45" s="202" t="s">
        <v>286</v>
      </c>
      <c r="N45" s="202" t="s">
        <v>332</v>
      </c>
      <c r="O45" s="202">
        <v>85271.6</v>
      </c>
      <c r="P45" s="202" t="s">
        <v>371</v>
      </c>
      <c r="Q45" s="202" t="s">
        <v>430</v>
      </c>
      <c r="R45" s="117" t="s">
        <v>430</v>
      </c>
      <c r="S45" s="117">
        <v>0</v>
      </c>
      <c r="T45" s="225" t="s">
        <v>493</v>
      </c>
      <c r="U45" s="219" t="s">
        <v>493</v>
      </c>
      <c r="V45" s="220">
        <v>0</v>
      </c>
    </row>
    <row r="46" spans="1:22" s="8" customFormat="1" x14ac:dyDescent="0.2">
      <c r="A46" s="70"/>
      <c r="B46" s="115">
        <v>38</v>
      </c>
      <c r="C46" s="119" t="s">
        <v>69</v>
      </c>
      <c r="D46" s="117">
        <v>70323</v>
      </c>
      <c r="E46" s="117">
        <v>67973.7</v>
      </c>
      <c r="F46" s="117">
        <v>3413.3</v>
      </c>
      <c r="G46" s="117">
        <v>0</v>
      </c>
      <c r="H46" s="117">
        <v>0</v>
      </c>
      <c r="I46" s="117">
        <v>1748.1224</v>
      </c>
      <c r="J46" s="117">
        <v>1740.55764</v>
      </c>
      <c r="K46" s="117">
        <v>100</v>
      </c>
      <c r="L46" s="201">
        <v>60</v>
      </c>
      <c r="M46" s="202" t="s">
        <v>287</v>
      </c>
      <c r="N46" s="202" t="s">
        <v>333</v>
      </c>
      <c r="O46" s="202">
        <v>69778.2</v>
      </c>
      <c r="P46" s="202" t="s">
        <v>372</v>
      </c>
      <c r="Q46" s="202" t="s">
        <v>431</v>
      </c>
      <c r="R46" s="117" t="s">
        <v>431</v>
      </c>
      <c r="S46" s="117">
        <v>0</v>
      </c>
      <c r="T46" s="225" t="s">
        <v>494</v>
      </c>
      <c r="U46" s="219" t="s">
        <v>494</v>
      </c>
      <c r="V46" s="220">
        <v>0</v>
      </c>
    </row>
    <row r="47" spans="1:22" s="8" customFormat="1" x14ac:dyDescent="0.2">
      <c r="A47" s="70"/>
      <c r="B47" s="115">
        <v>39</v>
      </c>
      <c r="C47" s="119" t="s">
        <v>70</v>
      </c>
      <c r="D47" s="117">
        <v>77339.199999999997</v>
      </c>
      <c r="E47" s="117">
        <v>74470.2</v>
      </c>
      <c r="F47" s="117">
        <v>5458.6</v>
      </c>
      <c r="G47" s="117">
        <v>0</v>
      </c>
      <c r="H47" s="117">
        <v>0</v>
      </c>
      <c r="I47" s="117">
        <v>1834.3702700000001</v>
      </c>
      <c r="J47" s="117">
        <v>1760.0881200000001</v>
      </c>
      <c r="K47" s="117">
        <v>0</v>
      </c>
      <c r="L47" s="201">
        <v>2186.4</v>
      </c>
      <c r="M47" s="202">
        <v>1737.9</v>
      </c>
      <c r="N47" s="202" t="s">
        <v>334</v>
      </c>
      <c r="O47" s="202">
        <v>67773.8</v>
      </c>
      <c r="P47" s="202" t="s">
        <v>373</v>
      </c>
      <c r="Q47" s="202">
        <v>2319.6999999999998</v>
      </c>
      <c r="R47" s="117" t="s">
        <v>432</v>
      </c>
      <c r="S47" s="117">
        <v>-93.299999999999727</v>
      </c>
      <c r="T47" s="225" t="s">
        <v>495</v>
      </c>
      <c r="U47" s="219" t="s">
        <v>495</v>
      </c>
      <c r="V47" s="220">
        <v>0</v>
      </c>
    </row>
    <row r="48" spans="1:22" s="8" customFormat="1" x14ac:dyDescent="0.2">
      <c r="A48" s="70"/>
      <c r="B48" s="115">
        <v>40</v>
      </c>
      <c r="C48" s="119" t="s">
        <v>71</v>
      </c>
      <c r="D48" s="117">
        <v>40713.1</v>
      </c>
      <c r="E48" s="117">
        <v>36417.699999999997</v>
      </c>
      <c r="F48" s="117">
        <v>7500.5</v>
      </c>
      <c r="G48" s="117">
        <v>0</v>
      </c>
      <c r="H48" s="117">
        <v>0</v>
      </c>
      <c r="I48" s="117">
        <v>974.18031999999994</v>
      </c>
      <c r="J48" s="117">
        <v>977.98585000000003</v>
      </c>
      <c r="K48" s="117">
        <v>0</v>
      </c>
      <c r="L48" s="201">
        <v>1990.4</v>
      </c>
      <c r="M48" s="202" t="s">
        <v>288</v>
      </c>
      <c r="N48" s="202" t="s">
        <v>335</v>
      </c>
      <c r="O48" s="202">
        <v>35615.4</v>
      </c>
      <c r="P48" s="202" t="s">
        <v>374</v>
      </c>
      <c r="Q48" s="202" t="s">
        <v>433</v>
      </c>
      <c r="R48" s="117" t="s">
        <v>434</v>
      </c>
      <c r="S48" s="117">
        <v>-267.70000000000027</v>
      </c>
      <c r="T48" s="225" t="s">
        <v>496</v>
      </c>
      <c r="U48" s="219" t="s">
        <v>497</v>
      </c>
      <c r="V48" s="220">
        <v>365.30000000000018</v>
      </c>
    </row>
    <row r="49" spans="1:22" s="8" customFormat="1" x14ac:dyDescent="0.2">
      <c r="A49" s="70"/>
      <c r="B49" s="115">
        <v>41</v>
      </c>
      <c r="C49" s="119" t="s">
        <v>72</v>
      </c>
      <c r="D49" s="117">
        <v>81375.8</v>
      </c>
      <c r="E49" s="117">
        <v>62639.8</v>
      </c>
      <c r="F49" s="117">
        <v>22369.200000000001</v>
      </c>
      <c r="G49" s="117">
        <v>40</v>
      </c>
      <c r="H49" s="117">
        <v>0</v>
      </c>
      <c r="I49" s="117">
        <v>1622.58782</v>
      </c>
      <c r="J49" s="117">
        <v>1636.46984</v>
      </c>
      <c r="K49" s="117">
        <v>100</v>
      </c>
      <c r="L49" s="201">
        <v>4550.8</v>
      </c>
      <c r="M49" s="202" t="s">
        <v>289</v>
      </c>
      <c r="N49" s="202" t="s">
        <v>336</v>
      </c>
      <c r="O49" s="202">
        <v>65027.3</v>
      </c>
      <c r="P49" s="202" t="s">
        <v>375</v>
      </c>
      <c r="Q49" s="202" t="s">
        <v>435</v>
      </c>
      <c r="R49" s="117" t="s">
        <v>436</v>
      </c>
      <c r="S49" s="117">
        <v>325.70000000000027</v>
      </c>
      <c r="T49" s="225" t="s">
        <v>498</v>
      </c>
      <c r="U49" s="219" t="s">
        <v>499</v>
      </c>
      <c r="V49" s="220">
        <v>363.10000000000036</v>
      </c>
    </row>
    <row r="50" spans="1:22" s="8" customFormat="1" x14ac:dyDescent="0.2">
      <c r="A50" s="70"/>
      <c r="B50" s="115">
        <v>42</v>
      </c>
      <c r="C50" s="119" t="s">
        <v>73</v>
      </c>
      <c r="D50" s="117">
        <v>73207.100000000006</v>
      </c>
      <c r="E50" s="117">
        <v>71033.399999999994</v>
      </c>
      <c r="F50" s="117">
        <v>5493.2</v>
      </c>
      <c r="G50" s="117">
        <v>0</v>
      </c>
      <c r="H50" s="117">
        <v>0</v>
      </c>
      <c r="I50" s="117">
        <v>1946.98074</v>
      </c>
      <c r="J50" s="117">
        <v>1923.2740200000001</v>
      </c>
      <c r="K50" s="117">
        <v>0</v>
      </c>
      <c r="L50" s="201">
        <v>4024.9</v>
      </c>
      <c r="M50" s="202" t="s">
        <v>290</v>
      </c>
      <c r="N50" s="202">
        <v>635.70000000000005</v>
      </c>
      <c r="O50" s="202">
        <v>73354.7</v>
      </c>
      <c r="P50" s="202">
        <v>0</v>
      </c>
      <c r="Q50" s="202">
        <v>2553</v>
      </c>
      <c r="R50" s="117">
        <v>2189.5</v>
      </c>
      <c r="S50" s="117">
        <v>-363.5</v>
      </c>
      <c r="T50" s="225" t="s">
        <v>23</v>
      </c>
      <c r="U50" s="219" t="s">
        <v>23</v>
      </c>
      <c r="V50" s="220">
        <v>0</v>
      </c>
    </row>
    <row r="51" spans="1:22" s="8" customFormat="1" x14ac:dyDescent="0.2">
      <c r="A51" s="70"/>
      <c r="B51" s="115">
        <v>43</v>
      </c>
      <c r="C51" s="119" t="s">
        <v>74</v>
      </c>
      <c r="D51" s="117">
        <v>95308.800000000003</v>
      </c>
      <c r="E51" s="117">
        <v>87068.3</v>
      </c>
      <c r="F51" s="117">
        <v>10964.9</v>
      </c>
      <c r="G51" s="117">
        <v>0</v>
      </c>
      <c r="H51" s="117">
        <v>0</v>
      </c>
      <c r="I51" s="117">
        <v>2415.9962700000001</v>
      </c>
      <c r="J51" s="117">
        <v>2410.7338399999999</v>
      </c>
      <c r="K51" s="117">
        <v>0</v>
      </c>
      <c r="L51" s="201">
        <v>4940.2</v>
      </c>
      <c r="M51" s="202" t="s">
        <v>291</v>
      </c>
      <c r="N51" s="202" t="s">
        <v>337</v>
      </c>
      <c r="O51" s="202">
        <v>88750.6</v>
      </c>
      <c r="P51" s="202" t="s">
        <v>376</v>
      </c>
      <c r="Q51" s="202" t="s">
        <v>437</v>
      </c>
      <c r="R51" s="117" t="s">
        <v>437</v>
      </c>
      <c r="S51" s="117">
        <v>0</v>
      </c>
      <c r="T51" s="225" t="s">
        <v>500</v>
      </c>
      <c r="U51" s="219" t="s">
        <v>500</v>
      </c>
      <c r="V51" s="220">
        <v>0</v>
      </c>
    </row>
    <row r="52" spans="1:22" s="8" customFormat="1" x14ac:dyDescent="0.2">
      <c r="A52" s="70"/>
      <c r="B52" s="115">
        <v>44</v>
      </c>
      <c r="C52" s="119" t="s">
        <v>75</v>
      </c>
      <c r="D52" s="117">
        <v>52834.1</v>
      </c>
      <c r="E52" s="117">
        <v>47394.6</v>
      </c>
      <c r="F52" s="117">
        <v>6609</v>
      </c>
      <c r="G52" s="117">
        <v>0</v>
      </c>
      <c r="H52" s="117">
        <v>0</v>
      </c>
      <c r="I52" s="117">
        <v>1324.8575800000001</v>
      </c>
      <c r="J52" s="117">
        <v>1337.6280300000001</v>
      </c>
      <c r="K52" s="117">
        <v>0</v>
      </c>
      <c r="L52" s="201">
        <v>0</v>
      </c>
      <c r="M52" s="202" t="s">
        <v>292</v>
      </c>
      <c r="N52" s="202">
        <v>1409.4</v>
      </c>
      <c r="O52" s="202">
        <v>51410.2</v>
      </c>
      <c r="P52" s="202" t="s">
        <v>377</v>
      </c>
      <c r="Q52" s="202" t="s">
        <v>438</v>
      </c>
      <c r="R52" s="117" t="s">
        <v>439</v>
      </c>
      <c r="S52" s="117">
        <v>-840</v>
      </c>
      <c r="T52" s="225" t="s">
        <v>501</v>
      </c>
      <c r="U52" s="219" t="s">
        <v>502</v>
      </c>
      <c r="V52" s="220">
        <v>-300</v>
      </c>
    </row>
    <row r="53" spans="1:22" s="8" customFormat="1" x14ac:dyDescent="0.2">
      <c r="A53" s="70"/>
      <c r="B53" s="115">
        <v>45</v>
      </c>
      <c r="C53" s="119" t="s">
        <v>76</v>
      </c>
      <c r="D53" s="117">
        <v>98010.9</v>
      </c>
      <c r="E53" s="117">
        <v>89889.4</v>
      </c>
      <c r="F53" s="117">
        <v>13978.4</v>
      </c>
      <c r="G53" s="117">
        <v>0</v>
      </c>
      <c r="H53" s="117">
        <v>0</v>
      </c>
      <c r="I53" s="117">
        <v>2273.2449900000001</v>
      </c>
      <c r="J53" s="117">
        <v>2267.0757699999999</v>
      </c>
      <c r="K53" s="117">
        <v>0</v>
      </c>
      <c r="L53" s="201">
        <v>1205.8</v>
      </c>
      <c r="M53" s="202" t="s">
        <v>293</v>
      </c>
      <c r="N53" s="202" t="s">
        <v>338</v>
      </c>
      <c r="O53" s="202">
        <v>95739.1</v>
      </c>
      <c r="P53" s="202" t="s">
        <v>378</v>
      </c>
      <c r="Q53" s="202" t="s">
        <v>440</v>
      </c>
      <c r="R53" s="117" t="s">
        <v>441</v>
      </c>
      <c r="S53" s="117">
        <v>711.69999999999982</v>
      </c>
      <c r="T53" s="225" t="s">
        <v>503</v>
      </c>
      <c r="U53" s="219" t="s">
        <v>504</v>
      </c>
      <c r="V53" s="220">
        <v>559.29999999999995</v>
      </c>
    </row>
    <row r="54" spans="1:22" s="8" customFormat="1" x14ac:dyDescent="0.2">
      <c r="A54" s="70"/>
      <c r="B54" s="115">
        <v>46</v>
      </c>
      <c r="C54" s="119" t="s">
        <v>77</v>
      </c>
      <c r="D54" s="117">
        <v>36136</v>
      </c>
      <c r="E54" s="117">
        <v>33765.1</v>
      </c>
      <c r="F54" s="117">
        <v>6358.1</v>
      </c>
      <c r="G54" s="117">
        <v>0</v>
      </c>
      <c r="H54" s="117">
        <v>0</v>
      </c>
      <c r="I54" s="117">
        <v>930.52074000000005</v>
      </c>
      <c r="J54" s="117">
        <v>927.74890000000005</v>
      </c>
      <c r="K54" s="117">
        <v>100</v>
      </c>
      <c r="L54" s="201">
        <v>2664.8</v>
      </c>
      <c r="M54" s="202" t="s">
        <v>294</v>
      </c>
      <c r="N54" s="202">
        <v>6282.1</v>
      </c>
      <c r="O54" s="202">
        <v>35922.699999999997</v>
      </c>
      <c r="P54" s="202">
        <v>86</v>
      </c>
      <c r="Q54" s="202">
        <v>689.9</v>
      </c>
      <c r="R54" s="117">
        <v>642.6</v>
      </c>
      <c r="S54" s="117">
        <v>-47.299999999999955</v>
      </c>
      <c r="T54" s="225">
        <v>294.10000000000002</v>
      </c>
      <c r="U54" s="219">
        <v>294.10000000000002</v>
      </c>
      <c r="V54" s="220">
        <v>0</v>
      </c>
    </row>
    <row r="55" spans="1:22" s="8" customFormat="1" x14ac:dyDescent="0.2">
      <c r="A55" s="70"/>
      <c r="B55" s="115">
        <v>47</v>
      </c>
      <c r="C55" s="119" t="s">
        <v>78</v>
      </c>
      <c r="D55" s="117">
        <v>68358.5</v>
      </c>
      <c r="E55" s="117">
        <v>52454.6</v>
      </c>
      <c r="F55" s="117">
        <v>20258.400000000001</v>
      </c>
      <c r="G55" s="117">
        <v>0</v>
      </c>
      <c r="H55" s="117">
        <v>0</v>
      </c>
      <c r="I55" s="117">
        <v>1388.5941499999999</v>
      </c>
      <c r="J55" s="117">
        <v>1393.99278</v>
      </c>
      <c r="K55" s="117">
        <v>0</v>
      </c>
      <c r="L55" s="201">
        <v>0</v>
      </c>
      <c r="M55" s="202" t="s">
        <v>295</v>
      </c>
      <c r="N55" s="202" t="s">
        <v>339</v>
      </c>
      <c r="O55" s="202">
        <v>57879.4</v>
      </c>
      <c r="P55" s="202" t="s">
        <v>379</v>
      </c>
      <c r="Q55" s="202" t="s">
        <v>442</v>
      </c>
      <c r="R55" s="117" t="s">
        <v>443</v>
      </c>
      <c r="S55" s="117">
        <v>-367.4</v>
      </c>
      <c r="T55" s="225" t="s">
        <v>505</v>
      </c>
      <c r="U55" s="219" t="s">
        <v>506</v>
      </c>
      <c r="V55" s="220">
        <v>392</v>
      </c>
    </row>
    <row r="56" spans="1:22" s="8" customFormat="1" x14ac:dyDescent="0.2">
      <c r="A56" s="70"/>
      <c r="B56" s="115">
        <v>48</v>
      </c>
      <c r="C56" s="119" t="s">
        <v>79</v>
      </c>
      <c r="D56" s="117">
        <v>98927.3</v>
      </c>
      <c r="E56" s="117">
        <v>84162.4</v>
      </c>
      <c r="F56" s="117">
        <v>23525.5</v>
      </c>
      <c r="G56" s="117">
        <v>0</v>
      </c>
      <c r="H56" s="117">
        <v>494.2</v>
      </c>
      <c r="I56" s="117">
        <v>2221.72298</v>
      </c>
      <c r="J56" s="117">
        <v>2191.1343900000002</v>
      </c>
      <c r="K56" s="117">
        <v>0</v>
      </c>
      <c r="L56" s="118">
        <v>2990.8</v>
      </c>
      <c r="M56" s="117" t="s">
        <v>296</v>
      </c>
      <c r="N56" s="117" t="s">
        <v>340</v>
      </c>
      <c r="O56" s="117">
        <v>100221.2</v>
      </c>
      <c r="P56" s="117" t="s">
        <v>380</v>
      </c>
      <c r="Q56" s="117">
        <v>7833.5999999999995</v>
      </c>
      <c r="R56" s="117">
        <v>7613.3</v>
      </c>
      <c r="S56" s="117">
        <v>-220.29999999999927</v>
      </c>
      <c r="T56" s="225">
        <v>6929</v>
      </c>
      <c r="U56" s="219">
        <v>8209.7999999999993</v>
      </c>
      <c r="V56" s="220">
        <v>1280.7999999999993</v>
      </c>
    </row>
    <row r="57" spans="1:22" s="8" customFormat="1" x14ac:dyDescent="0.2">
      <c r="A57" s="70"/>
      <c r="B57" s="115">
        <v>49</v>
      </c>
      <c r="C57" s="119" t="s">
        <v>80</v>
      </c>
      <c r="D57" s="117">
        <v>101030.6</v>
      </c>
      <c r="E57" s="117">
        <v>91841.600000000006</v>
      </c>
      <c r="F57" s="117">
        <v>13810.3</v>
      </c>
      <c r="G57" s="117">
        <v>0</v>
      </c>
      <c r="H57" s="117">
        <v>0</v>
      </c>
      <c r="I57" s="117">
        <v>2369.6368199999997</v>
      </c>
      <c r="J57" s="117">
        <v>2337.4829500000001</v>
      </c>
      <c r="K57" s="117">
        <v>0</v>
      </c>
      <c r="L57" s="118">
        <v>3840</v>
      </c>
      <c r="M57" s="117" t="s">
        <v>297</v>
      </c>
      <c r="N57" s="117" t="s">
        <v>341</v>
      </c>
      <c r="O57" s="117">
        <v>88758.3</v>
      </c>
      <c r="P57" s="117" t="s">
        <v>381</v>
      </c>
      <c r="Q57" s="117" t="s">
        <v>444</v>
      </c>
      <c r="R57" s="117" t="s">
        <v>445</v>
      </c>
      <c r="S57" s="117">
        <v>-124.70000000000005</v>
      </c>
      <c r="T57" s="225" t="s">
        <v>507</v>
      </c>
      <c r="U57" s="219" t="s">
        <v>507</v>
      </c>
      <c r="V57" s="220">
        <v>0</v>
      </c>
    </row>
    <row r="58" spans="1:22" s="8" customFormat="1" x14ac:dyDescent="0.2">
      <c r="A58" s="70"/>
      <c r="B58" s="115">
        <v>50</v>
      </c>
      <c r="C58" s="119" t="s">
        <v>81</v>
      </c>
      <c r="D58" s="117">
        <v>98812</v>
      </c>
      <c r="E58" s="117">
        <v>95385.9</v>
      </c>
      <c r="F58" s="117">
        <v>18061.099999999999</v>
      </c>
      <c r="G58" s="117">
        <v>0</v>
      </c>
      <c r="H58" s="117">
        <v>0</v>
      </c>
      <c r="I58" s="117">
        <v>2443.7262500000002</v>
      </c>
      <c r="J58" s="117">
        <v>2429.3866200000002</v>
      </c>
      <c r="K58" s="117">
        <v>0</v>
      </c>
      <c r="L58" s="118">
        <v>1661.7</v>
      </c>
      <c r="M58" s="117" t="s">
        <v>298</v>
      </c>
      <c r="N58" s="117">
        <v>7632.9</v>
      </c>
      <c r="O58" s="117">
        <v>94464.3</v>
      </c>
      <c r="P58" s="117">
        <v>1155.9000000000001</v>
      </c>
      <c r="Q58" s="117">
        <v>3951.5</v>
      </c>
      <c r="R58" s="117">
        <v>3294.7</v>
      </c>
      <c r="S58" s="117">
        <v>-656.80000000000018</v>
      </c>
      <c r="T58" s="225">
        <v>2899.4</v>
      </c>
      <c r="U58" s="219">
        <v>4069.5</v>
      </c>
      <c r="V58" s="220">
        <v>1170.0999999999999</v>
      </c>
    </row>
    <row r="59" spans="1:22" s="8" customFormat="1" x14ac:dyDescent="0.2">
      <c r="A59" s="70"/>
      <c r="B59" s="115">
        <v>51</v>
      </c>
      <c r="C59" s="119" t="s">
        <v>82</v>
      </c>
      <c r="D59" s="117">
        <v>93500.9</v>
      </c>
      <c r="E59" s="117">
        <v>83928.4</v>
      </c>
      <c r="F59" s="117">
        <v>13737.9</v>
      </c>
      <c r="G59" s="117">
        <v>0</v>
      </c>
      <c r="H59" s="117">
        <v>0</v>
      </c>
      <c r="I59" s="117">
        <v>2113.4370199999998</v>
      </c>
      <c r="J59" s="117">
        <v>2041.2646999999999</v>
      </c>
      <c r="K59" s="117">
        <v>100</v>
      </c>
      <c r="L59" s="118">
        <v>806.8</v>
      </c>
      <c r="M59" s="117" t="s">
        <v>299</v>
      </c>
      <c r="N59" s="117" t="s">
        <v>342</v>
      </c>
      <c r="O59" s="117">
        <v>87496.8</v>
      </c>
      <c r="P59" s="117" t="s">
        <v>382</v>
      </c>
      <c r="Q59" s="117" t="s">
        <v>446</v>
      </c>
      <c r="R59" s="117" t="s">
        <v>447</v>
      </c>
      <c r="S59" s="117">
        <v>5.0999999999999091</v>
      </c>
      <c r="T59" s="225" t="s">
        <v>508</v>
      </c>
      <c r="U59" s="219" t="s">
        <v>509</v>
      </c>
      <c r="V59" s="220">
        <v>424.29999999999927</v>
      </c>
    </row>
    <row r="60" spans="1:22" s="8" customFormat="1" x14ac:dyDescent="0.2">
      <c r="A60" s="70"/>
      <c r="B60" s="115">
        <v>52</v>
      </c>
      <c r="C60" s="119" t="s">
        <v>83</v>
      </c>
      <c r="D60" s="117">
        <v>91088.4</v>
      </c>
      <c r="E60" s="117">
        <v>84800.5</v>
      </c>
      <c r="F60" s="117">
        <v>10901.6</v>
      </c>
      <c r="G60" s="117">
        <v>0</v>
      </c>
      <c r="H60" s="117">
        <v>0</v>
      </c>
      <c r="I60" s="117">
        <v>2340.77396</v>
      </c>
      <c r="J60" s="117">
        <v>2318.39563</v>
      </c>
      <c r="K60" s="117">
        <v>0</v>
      </c>
      <c r="L60" s="118">
        <v>2135.1</v>
      </c>
      <c r="M60" s="117" t="s">
        <v>300</v>
      </c>
      <c r="N60" s="117" t="s">
        <v>343</v>
      </c>
      <c r="O60" s="117">
        <v>85635.1</v>
      </c>
      <c r="P60" s="117" t="s">
        <v>383</v>
      </c>
      <c r="Q60" s="117" t="s">
        <v>448</v>
      </c>
      <c r="R60" s="117" t="s">
        <v>449</v>
      </c>
      <c r="S60" s="117">
        <v>-62.599999999999454</v>
      </c>
      <c r="T60" s="225" t="s">
        <v>510</v>
      </c>
      <c r="U60" s="219" t="s">
        <v>511</v>
      </c>
      <c r="V60" s="220">
        <v>-225</v>
      </c>
    </row>
    <row r="61" spans="1:22" s="8" customFormat="1" x14ac:dyDescent="0.2">
      <c r="A61" s="70"/>
      <c r="B61" s="115">
        <v>53</v>
      </c>
      <c r="C61" s="119" t="s">
        <v>84</v>
      </c>
      <c r="D61" s="117">
        <v>50959.199999999997</v>
      </c>
      <c r="E61" s="117">
        <v>48161.4</v>
      </c>
      <c r="F61" s="117">
        <v>9096.7999999999993</v>
      </c>
      <c r="G61" s="117">
        <v>0</v>
      </c>
      <c r="H61" s="117">
        <v>0</v>
      </c>
      <c r="I61" s="117">
        <v>1362.7321200000001</v>
      </c>
      <c r="J61" s="117">
        <v>1374.4043799999999</v>
      </c>
      <c r="K61" s="117">
        <v>0</v>
      </c>
      <c r="L61" s="118">
        <v>1680.6</v>
      </c>
      <c r="M61" s="202" t="s">
        <v>301</v>
      </c>
      <c r="N61" s="117" t="s">
        <v>344</v>
      </c>
      <c r="O61" s="117">
        <v>53002</v>
      </c>
      <c r="P61" s="117" t="s">
        <v>384</v>
      </c>
      <c r="Q61" s="117" t="s">
        <v>450</v>
      </c>
      <c r="R61" s="117" t="s">
        <v>450</v>
      </c>
      <c r="S61" s="117">
        <v>0</v>
      </c>
      <c r="T61" s="225" t="s">
        <v>512</v>
      </c>
      <c r="U61" s="219" t="s">
        <v>512</v>
      </c>
      <c r="V61" s="220">
        <v>0</v>
      </c>
    </row>
    <row r="62" spans="1:22" s="8" customFormat="1" x14ac:dyDescent="0.2">
      <c r="A62" s="70"/>
      <c r="B62" s="115">
        <v>54</v>
      </c>
      <c r="C62" s="119" t="s">
        <v>85</v>
      </c>
      <c r="D62" s="117">
        <v>79737.899999999994</v>
      </c>
      <c r="E62" s="117">
        <v>80172.100000000006</v>
      </c>
      <c r="F62" s="117">
        <v>3665.9</v>
      </c>
      <c r="G62" s="117">
        <v>0</v>
      </c>
      <c r="H62" s="117">
        <v>0</v>
      </c>
      <c r="I62" s="117">
        <v>2081.7987699999999</v>
      </c>
      <c r="J62" s="117">
        <v>2083.33419</v>
      </c>
      <c r="K62" s="117">
        <v>500</v>
      </c>
      <c r="L62" s="223">
        <v>2557</v>
      </c>
      <c r="M62" s="117" t="s">
        <v>302</v>
      </c>
      <c r="N62" s="117" t="s">
        <v>345</v>
      </c>
      <c r="O62" s="117">
        <v>79561.2</v>
      </c>
      <c r="P62" s="117" t="s">
        <v>355</v>
      </c>
      <c r="Q62" s="117" t="s">
        <v>451</v>
      </c>
      <c r="R62" s="117" t="s">
        <v>452</v>
      </c>
      <c r="S62" s="117">
        <v>-123.10000000000036</v>
      </c>
      <c r="T62" s="225" t="s">
        <v>23</v>
      </c>
      <c r="U62" s="219" t="s">
        <v>23</v>
      </c>
      <c r="V62" s="220">
        <v>0</v>
      </c>
    </row>
    <row r="63" spans="1:22" s="8" customFormat="1" x14ac:dyDescent="0.2">
      <c r="A63" s="70"/>
      <c r="B63" s="115">
        <v>55</v>
      </c>
      <c r="C63" s="119" t="s">
        <v>86</v>
      </c>
      <c r="D63" s="117">
        <v>250526.9</v>
      </c>
      <c r="E63" s="117">
        <v>225494.39999999999</v>
      </c>
      <c r="F63" s="117">
        <v>38886.9</v>
      </c>
      <c r="G63" s="117">
        <v>0</v>
      </c>
      <c r="H63" s="117">
        <v>0</v>
      </c>
      <c r="I63" s="117">
        <v>7339.2312300000003</v>
      </c>
      <c r="J63" s="117">
        <v>7141.8126400000001</v>
      </c>
      <c r="K63" s="117">
        <v>150</v>
      </c>
      <c r="L63" s="118">
        <v>0</v>
      </c>
      <c r="M63" s="117">
        <v>13565.4</v>
      </c>
      <c r="N63" s="117" t="s">
        <v>346</v>
      </c>
      <c r="O63" s="117">
        <v>242470.3</v>
      </c>
      <c r="P63" s="117" t="s">
        <v>385</v>
      </c>
      <c r="Q63" s="117" t="s">
        <v>453</v>
      </c>
      <c r="R63" s="117" t="s">
        <v>454</v>
      </c>
      <c r="S63" s="117">
        <v>1450.7999999999997</v>
      </c>
      <c r="T63" s="225" t="s">
        <v>351</v>
      </c>
      <c r="U63" s="219" t="s">
        <v>513</v>
      </c>
      <c r="V63" s="220">
        <v>289</v>
      </c>
    </row>
    <row r="64" spans="1:22" s="8" customFormat="1" x14ac:dyDescent="0.2">
      <c r="A64" s="70"/>
      <c r="B64" s="115">
        <v>56</v>
      </c>
      <c r="C64" s="119" t="s">
        <v>87</v>
      </c>
      <c r="D64" s="117">
        <v>37911.800000000003</v>
      </c>
      <c r="E64" s="117">
        <v>36182</v>
      </c>
      <c r="F64" s="117">
        <v>5748.4</v>
      </c>
      <c r="G64" s="117">
        <v>0</v>
      </c>
      <c r="H64" s="117">
        <v>0</v>
      </c>
      <c r="I64" s="117">
        <v>1024.2477900000001</v>
      </c>
      <c r="J64" s="117">
        <v>1037.94849</v>
      </c>
      <c r="K64" s="117">
        <v>0</v>
      </c>
      <c r="L64" s="118">
        <v>3039.8</v>
      </c>
      <c r="M64" s="117" t="s">
        <v>303</v>
      </c>
      <c r="N64" s="117">
        <v>4627.8</v>
      </c>
      <c r="O64" s="117">
        <v>38315.5</v>
      </c>
      <c r="P64" s="117">
        <v>928.1</v>
      </c>
      <c r="Q64" s="117">
        <v>3806.6</v>
      </c>
      <c r="R64" s="117">
        <v>3800.9</v>
      </c>
      <c r="S64" s="117">
        <v>-5.6999999999998181</v>
      </c>
      <c r="T64" s="225">
        <v>690.2</v>
      </c>
      <c r="U64" s="219">
        <v>670.3</v>
      </c>
      <c r="V64" s="220">
        <v>-19.900000000000091</v>
      </c>
    </row>
    <row r="65" spans="1:22" s="8" customFormat="1" x14ac:dyDescent="0.2">
      <c r="A65" s="70"/>
      <c r="B65" s="115">
        <v>57</v>
      </c>
      <c r="C65" s="119" t="s">
        <v>88</v>
      </c>
      <c r="D65" s="117">
        <v>68064.399999999994</v>
      </c>
      <c r="E65" s="117">
        <v>59486</v>
      </c>
      <c r="F65" s="117">
        <v>11293.1</v>
      </c>
      <c r="G65" s="117">
        <v>0</v>
      </c>
      <c r="H65" s="117">
        <v>0</v>
      </c>
      <c r="I65" s="117">
        <v>1658.2998400000001</v>
      </c>
      <c r="J65" s="117">
        <v>1638.26819</v>
      </c>
      <c r="K65" s="117">
        <v>40</v>
      </c>
      <c r="L65" s="118">
        <v>4677.3</v>
      </c>
      <c r="M65" s="117" t="s">
        <v>304</v>
      </c>
      <c r="N65" s="117" t="s">
        <v>347</v>
      </c>
      <c r="O65" s="117">
        <v>62716.1</v>
      </c>
      <c r="P65" s="117" t="s">
        <v>386</v>
      </c>
      <c r="Q65" s="117" t="s">
        <v>455</v>
      </c>
      <c r="R65" s="117" t="s">
        <v>455</v>
      </c>
      <c r="S65" s="117">
        <v>0</v>
      </c>
      <c r="T65" s="225" t="s">
        <v>514</v>
      </c>
      <c r="U65" s="219" t="s">
        <v>514</v>
      </c>
      <c r="V65" s="220">
        <v>0</v>
      </c>
    </row>
    <row r="66" spans="1:22" s="8" customFormat="1" x14ac:dyDescent="0.2">
      <c r="A66" s="70"/>
      <c r="B66" s="115">
        <v>58</v>
      </c>
      <c r="C66" s="119" t="s">
        <v>89</v>
      </c>
      <c r="D66" s="117">
        <v>25954.2</v>
      </c>
      <c r="E66" s="117">
        <v>24379.7</v>
      </c>
      <c r="F66" s="117">
        <v>2682.7</v>
      </c>
      <c r="G66" s="117">
        <v>595.29999999999995</v>
      </c>
      <c r="H66" s="117">
        <v>0</v>
      </c>
      <c r="I66" s="117">
        <v>606.35730000000001</v>
      </c>
      <c r="J66" s="117">
        <v>610.17713000000003</v>
      </c>
      <c r="K66" s="117">
        <v>0</v>
      </c>
      <c r="L66" s="118">
        <v>0</v>
      </c>
      <c r="M66" s="117" t="s">
        <v>305</v>
      </c>
      <c r="N66" s="117" t="s">
        <v>348</v>
      </c>
      <c r="O66" s="117">
        <v>25163.3</v>
      </c>
      <c r="P66" s="117" t="s">
        <v>387</v>
      </c>
      <c r="Q66" s="117" t="s">
        <v>456</v>
      </c>
      <c r="R66" s="117" t="s">
        <v>457</v>
      </c>
      <c r="S66" s="117">
        <v>-1185.2000000000003</v>
      </c>
      <c r="T66" s="225" t="s">
        <v>515</v>
      </c>
      <c r="U66" s="219" t="s">
        <v>516</v>
      </c>
      <c r="V66" s="220">
        <v>0</v>
      </c>
    </row>
    <row r="67" spans="1:22" s="8" customFormat="1" x14ac:dyDescent="0.2">
      <c r="A67" s="70"/>
      <c r="B67" s="115">
        <v>59</v>
      </c>
      <c r="C67" s="119" t="s">
        <v>90</v>
      </c>
      <c r="D67" s="117">
        <v>29798.400000000001</v>
      </c>
      <c r="E67" s="117">
        <v>27732.9</v>
      </c>
      <c r="F67" s="117">
        <v>3890</v>
      </c>
      <c r="G67" s="117">
        <v>0</v>
      </c>
      <c r="H67" s="117">
        <v>0</v>
      </c>
      <c r="I67" s="117">
        <v>645.18965000000003</v>
      </c>
      <c r="J67" s="117">
        <v>637.44290000000001</v>
      </c>
      <c r="K67" s="117">
        <v>0</v>
      </c>
      <c r="L67" s="118">
        <v>0</v>
      </c>
      <c r="M67" s="117" t="s">
        <v>306</v>
      </c>
      <c r="N67" s="117">
        <v>2991.2</v>
      </c>
      <c r="O67" s="117">
        <v>28506.400000000001</v>
      </c>
      <c r="P67" s="117">
        <v>873.2</v>
      </c>
      <c r="Q67" s="117">
        <v>1522</v>
      </c>
      <c r="R67" s="117">
        <v>1522</v>
      </c>
      <c r="S67" s="117">
        <v>0</v>
      </c>
      <c r="T67" s="225">
        <v>1000</v>
      </c>
      <c r="U67" s="219">
        <v>1000</v>
      </c>
      <c r="V67" s="220">
        <v>0</v>
      </c>
    </row>
    <row r="68" spans="1:22" s="8" customFormat="1" x14ac:dyDescent="0.2">
      <c r="A68" s="70"/>
      <c r="B68" s="115">
        <v>60</v>
      </c>
      <c r="C68" s="119" t="s">
        <v>91</v>
      </c>
      <c r="D68" s="117">
        <v>20084.8</v>
      </c>
      <c r="E68" s="117">
        <v>19909.2</v>
      </c>
      <c r="F68" s="117">
        <v>1422.2</v>
      </c>
      <c r="G68" s="117">
        <v>0</v>
      </c>
      <c r="H68" s="117">
        <v>0</v>
      </c>
      <c r="I68" s="117">
        <v>476.02782000000002</v>
      </c>
      <c r="J68" s="117">
        <v>480.37212</v>
      </c>
      <c r="K68" s="117">
        <v>150</v>
      </c>
      <c r="L68" s="118">
        <v>779.3</v>
      </c>
      <c r="M68" s="117" t="s">
        <v>307</v>
      </c>
      <c r="N68" s="117">
        <v>3439.6</v>
      </c>
      <c r="O68" s="117">
        <v>20988.3</v>
      </c>
      <c r="P68" s="117">
        <v>37.299999999999997</v>
      </c>
      <c r="Q68" s="117">
        <v>1895.2</v>
      </c>
      <c r="R68" s="117">
        <v>1895.9</v>
      </c>
      <c r="S68" s="117">
        <v>0.70000000000004547</v>
      </c>
      <c r="T68" s="225">
        <v>277.3</v>
      </c>
      <c r="U68" s="219">
        <v>1056.5999999999999</v>
      </c>
      <c r="V68" s="220">
        <v>779.3</v>
      </c>
    </row>
    <row r="69" spans="1:22" s="8" customFormat="1" ht="15" thickBot="1" x14ac:dyDescent="0.25">
      <c r="A69" s="70"/>
      <c r="B69" s="120">
        <v>61</v>
      </c>
      <c r="C69" s="121" t="s">
        <v>92</v>
      </c>
      <c r="D69" s="122">
        <v>22953.9</v>
      </c>
      <c r="E69" s="122">
        <v>18824.2</v>
      </c>
      <c r="F69" s="122">
        <v>6592.4</v>
      </c>
      <c r="G69" s="122">
        <v>0</v>
      </c>
      <c r="H69" s="122">
        <v>0</v>
      </c>
      <c r="I69" s="122">
        <v>466.75890999999996</v>
      </c>
      <c r="J69" s="122">
        <v>464.47096000000005</v>
      </c>
      <c r="K69" s="122">
        <v>0</v>
      </c>
      <c r="L69" s="123">
        <v>4775</v>
      </c>
      <c r="M69" s="122" t="s">
        <v>308</v>
      </c>
      <c r="N69" s="122">
        <v>1406.2</v>
      </c>
      <c r="O69" s="122">
        <v>19915</v>
      </c>
      <c r="P69" s="122">
        <v>117</v>
      </c>
      <c r="Q69" s="122">
        <v>2817.9949999999999</v>
      </c>
      <c r="R69" s="122">
        <v>2817.9949999999999</v>
      </c>
      <c r="S69" s="122">
        <v>0</v>
      </c>
      <c r="T69" s="226">
        <v>5854.3389999999999</v>
      </c>
      <c r="U69" s="221">
        <v>5854.3389999999999</v>
      </c>
      <c r="V69" s="222">
        <v>0</v>
      </c>
    </row>
    <row r="70" spans="1:22" ht="22.5" customHeight="1" x14ac:dyDescent="0.2">
      <c r="A70" s="70"/>
      <c r="B70" s="79"/>
      <c r="C70" s="70"/>
      <c r="D70" s="98"/>
      <c r="E70" s="98"/>
      <c r="F70" s="98"/>
      <c r="G70" s="98"/>
      <c r="H70" s="98"/>
      <c r="I70" s="98"/>
      <c r="J70" s="98"/>
      <c r="K70" s="98"/>
      <c r="L70" s="98"/>
      <c r="M70" s="98"/>
      <c r="N70" s="70"/>
      <c r="O70" s="70"/>
      <c r="P70" s="70"/>
    </row>
    <row r="71" spans="1:22" ht="15.6" customHeight="1" x14ac:dyDescent="0.2">
      <c r="A71" s="70"/>
      <c r="B71" s="70" t="s">
        <v>93</v>
      </c>
      <c r="C71" s="70"/>
      <c r="D71" s="70"/>
      <c r="E71" s="70"/>
      <c r="F71" s="70"/>
      <c r="G71" s="81"/>
      <c r="H71" s="70"/>
      <c r="I71" s="70"/>
      <c r="J71" s="70"/>
      <c r="K71" s="70"/>
      <c r="L71" s="46"/>
      <c r="M71" s="70"/>
      <c r="N71" s="82"/>
      <c r="O71" s="82"/>
      <c r="P71" s="82"/>
    </row>
    <row r="72" spans="1:22" x14ac:dyDescent="0.2">
      <c r="A72" s="70"/>
      <c r="B72" s="72" t="s">
        <v>94</v>
      </c>
      <c r="C72" s="72"/>
      <c r="D72" s="70"/>
      <c r="E72" s="70"/>
      <c r="F72" s="70"/>
      <c r="G72" s="70"/>
      <c r="H72" s="80"/>
      <c r="I72" s="80"/>
      <c r="J72" s="80"/>
      <c r="K72" s="80"/>
      <c r="L72" s="70"/>
      <c r="M72" s="70"/>
      <c r="N72" s="82"/>
      <c r="O72" s="82"/>
      <c r="P72" s="82"/>
    </row>
    <row r="73" spans="1:22" x14ac:dyDescent="0.2">
      <c r="A73" s="70"/>
      <c r="B73" s="70"/>
      <c r="C73" s="70"/>
      <c r="D73" s="70"/>
      <c r="E73" s="70"/>
      <c r="F73" s="70"/>
      <c r="G73" s="70"/>
      <c r="H73" s="70"/>
      <c r="I73" s="70"/>
      <c r="J73" s="70"/>
      <c r="K73" s="70"/>
      <c r="L73" s="70"/>
      <c r="M73" s="70"/>
      <c r="N73" s="82"/>
      <c r="O73" s="82"/>
      <c r="P73" s="82"/>
    </row>
    <row r="74" spans="1:22" x14ac:dyDescent="0.2">
      <c r="A74" s="203"/>
      <c r="B74" s="242" t="s">
        <v>245</v>
      </c>
      <c r="C74" s="242"/>
      <c r="D74" s="242"/>
      <c r="E74" s="242"/>
      <c r="F74" s="242"/>
      <c r="G74" s="242"/>
      <c r="H74" s="99">
        <v>89629.1</v>
      </c>
      <c r="I74" s="205" t="s">
        <v>189</v>
      </c>
      <c r="J74" s="206"/>
      <c r="K74" s="207"/>
      <c r="L74" s="207"/>
      <c r="M74" s="70"/>
      <c r="N74" s="70"/>
    </row>
    <row r="75" spans="1:22" x14ac:dyDescent="0.2">
      <c r="A75" s="203"/>
      <c r="B75" s="242" t="s">
        <v>246</v>
      </c>
      <c r="C75" s="242"/>
      <c r="D75" s="242"/>
      <c r="E75" s="242"/>
      <c r="F75" s="242"/>
      <c r="G75" s="242"/>
      <c r="H75" s="148">
        <v>84061.2</v>
      </c>
      <c r="I75" s="205" t="s">
        <v>191</v>
      </c>
      <c r="J75" s="206"/>
      <c r="K75" s="207"/>
      <c r="L75" s="208"/>
      <c r="M75" s="70"/>
      <c r="N75" s="70"/>
      <c r="O75" s="21"/>
    </row>
    <row r="76" spans="1:22" ht="15.75" customHeight="1" x14ac:dyDescent="0.2">
      <c r="A76" s="242" t="s">
        <v>192</v>
      </c>
      <c r="B76" s="242"/>
      <c r="C76" s="242"/>
      <c r="D76" s="242"/>
      <c r="E76" s="242"/>
      <c r="F76" s="242"/>
      <c r="G76" s="242"/>
      <c r="H76" s="216">
        <v>-0.4</v>
      </c>
      <c r="I76" s="209" t="s">
        <v>193</v>
      </c>
      <c r="J76" s="210"/>
      <c r="K76" s="207"/>
      <c r="L76" s="207"/>
      <c r="M76" s="70"/>
      <c r="N76" s="70"/>
    </row>
    <row r="77" spans="1:22" ht="15.75" customHeight="1" x14ac:dyDescent="0.2">
      <c r="A77" s="204"/>
      <c r="B77" s="204"/>
      <c r="C77" s="204"/>
      <c r="D77" s="204"/>
      <c r="E77" s="243" t="s">
        <v>140</v>
      </c>
      <c r="F77" s="243"/>
      <c r="G77" s="243"/>
      <c r="H77" s="91"/>
      <c r="I77" s="212" t="s">
        <v>114</v>
      </c>
      <c r="J77" s="205"/>
      <c r="K77" s="207"/>
      <c r="L77" s="207"/>
      <c r="M77" s="70"/>
      <c r="N77" s="70"/>
    </row>
    <row r="78" spans="1:22" ht="21.75" customHeight="1" x14ac:dyDescent="0.2">
      <c r="A78" s="204"/>
      <c r="B78" s="204"/>
      <c r="C78" s="204"/>
      <c r="D78" s="204"/>
      <c r="E78" s="204"/>
      <c r="F78" s="204"/>
      <c r="G78" s="213"/>
      <c r="H78" s="214"/>
      <c r="I78" s="209"/>
      <c r="J78" s="205"/>
      <c r="K78" s="207"/>
      <c r="L78" s="207"/>
      <c r="M78" s="70"/>
      <c r="N78" s="70"/>
    </row>
    <row r="79" spans="1:22" ht="15.75" customHeight="1" x14ac:dyDescent="0.2">
      <c r="A79" s="204"/>
      <c r="B79" s="204"/>
      <c r="C79" s="204"/>
      <c r="D79" s="204"/>
      <c r="E79" s="204"/>
      <c r="F79" s="204"/>
      <c r="G79" s="204"/>
      <c r="H79" s="215"/>
      <c r="I79" s="215"/>
      <c r="J79" s="215"/>
      <c r="K79" s="209"/>
      <c r="L79" s="205"/>
      <c r="M79" s="70"/>
      <c r="N79" s="70"/>
      <c r="O79" s="70"/>
      <c r="P79" s="70"/>
    </row>
    <row r="80" spans="1:22" ht="29.25" customHeight="1" x14ac:dyDescent="0.2">
      <c r="A80" s="204"/>
      <c r="B80" s="244" t="s">
        <v>95</v>
      </c>
      <c r="C80" s="244"/>
      <c r="D80" s="244"/>
      <c r="E80" s="244"/>
      <c r="F80" s="244"/>
      <c r="G80" s="244"/>
      <c r="H80" s="244"/>
      <c r="I80" s="244"/>
      <c r="J80" s="244"/>
      <c r="K80" s="244"/>
      <c r="L80" s="244"/>
      <c r="M80" s="70"/>
      <c r="N80" s="70"/>
      <c r="O80" s="70"/>
      <c r="P80" s="70"/>
    </row>
    <row r="81" spans="1:19" ht="15.75" customHeight="1" x14ac:dyDescent="0.2">
      <c r="A81" s="211"/>
      <c r="B81" s="211"/>
      <c r="C81" s="211"/>
      <c r="D81" s="211"/>
      <c r="E81" s="211"/>
      <c r="F81" s="211"/>
      <c r="G81" s="211"/>
      <c r="H81" s="209"/>
      <c r="I81" s="209"/>
      <c r="J81" s="209"/>
      <c r="K81" s="207"/>
      <c r="L81" s="209"/>
      <c r="M81" s="70"/>
      <c r="N81" s="70"/>
      <c r="O81" s="70"/>
      <c r="P81" s="70"/>
    </row>
    <row r="82" spans="1:19" x14ac:dyDescent="0.2">
      <c r="A82" s="70"/>
      <c r="B82" s="83"/>
      <c r="C82" s="83"/>
      <c r="D82" s="70"/>
      <c r="E82" s="230" t="s">
        <v>96</v>
      </c>
      <c r="F82" s="230"/>
      <c r="G82" s="230"/>
      <c r="H82" s="71"/>
      <c r="I82" s="73" t="s">
        <v>97</v>
      </c>
      <c r="J82" s="70"/>
      <c r="K82" s="70"/>
      <c r="L82" s="70"/>
      <c r="M82" s="70"/>
      <c r="N82" s="70"/>
    </row>
    <row r="83" spans="1:19" x14ac:dyDescent="0.2">
      <c r="A83" s="70"/>
      <c r="B83" s="70"/>
      <c r="C83" s="70"/>
      <c r="D83" s="70"/>
      <c r="E83" s="231" t="s">
        <v>98</v>
      </c>
      <c r="F83" s="231"/>
      <c r="G83" s="231"/>
      <c r="H83" s="89"/>
      <c r="I83" s="73" t="s">
        <v>99</v>
      </c>
      <c r="J83" s="70"/>
      <c r="K83" s="70"/>
      <c r="L83" s="70"/>
      <c r="M83" s="70"/>
      <c r="N83" s="70"/>
    </row>
    <row r="84" spans="1:19" ht="15.75" customHeight="1" x14ac:dyDescent="0.2">
      <c r="A84" s="70"/>
      <c r="B84" s="231" t="s">
        <v>100</v>
      </c>
      <c r="C84" s="231"/>
      <c r="D84" s="231"/>
      <c r="E84" s="231"/>
      <c r="F84" s="231"/>
      <c r="G84" s="231"/>
      <c r="H84" s="90"/>
      <c r="I84" s="74" t="s">
        <v>101</v>
      </c>
      <c r="J84" s="70"/>
      <c r="K84" s="70"/>
      <c r="L84" s="70"/>
      <c r="M84" s="70"/>
      <c r="N84" s="70"/>
    </row>
    <row r="85" spans="1:19" ht="15" thickBot="1" x14ac:dyDescent="0.25">
      <c r="B85" s="67"/>
      <c r="C85" s="67"/>
      <c r="D85" s="67"/>
      <c r="E85" s="67"/>
      <c r="F85" s="67"/>
      <c r="G85" s="67"/>
      <c r="H85" s="67"/>
      <c r="I85" s="67"/>
      <c r="J85" s="67"/>
      <c r="K85" s="67"/>
      <c r="L85" s="78"/>
      <c r="M85" s="78"/>
      <c r="N85" s="78"/>
      <c r="O85" s="78"/>
      <c r="P85" s="78"/>
      <c r="Q85" s="78"/>
      <c r="R85" s="78"/>
      <c r="S85" s="78"/>
    </row>
    <row r="87" spans="1:19" ht="17.25" x14ac:dyDescent="0.3">
      <c r="L87" s="30"/>
    </row>
  </sheetData>
  <mergeCells count="30">
    <mergeCell ref="V7:V8"/>
    <mergeCell ref="U7:U8"/>
    <mergeCell ref="T7:T8"/>
    <mergeCell ref="Q9:V9"/>
    <mergeCell ref="Q7:Q8"/>
    <mergeCell ref="R7:R8"/>
    <mergeCell ref="S7:S8"/>
    <mergeCell ref="B84:G84"/>
    <mergeCell ref="B7:B8"/>
    <mergeCell ref="C7:C8"/>
    <mergeCell ref="D7:D8"/>
    <mergeCell ref="E7:E8"/>
    <mergeCell ref="G7:G8"/>
    <mergeCell ref="F7:F8"/>
    <mergeCell ref="B74:G74"/>
    <mergeCell ref="B75:G75"/>
    <mergeCell ref="A76:G76"/>
    <mergeCell ref="E77:G77"/>
    <mergeCell ref="B80:L80"/>
    <mergeCell ref="P7:P8"/>
    <mergeCell ref="E82:G82"/>
    <mergeCell ref="E83:G83"/>
    <mergeCell ref="K7:K8"/>
    <mergeCell ref="H7:H8"/>
    <mergeCell ref="L7:L8"/>
    <mergeCell ref="M7:M8"/>
    <mergeCell ref="N7:N8"/>
    <mergeCell ref="O7:O8"/>
    <mergeCell ref="I7:I8"/>
    <mergeCell ref="J7:J8"/>
  </mergeCells>
  <conditionalFormatting sqref="H77">
    <cfRule type="expression" dxfId="4" priority="2">
      <formula>#REF!&gt;#REF!</formula>
    </cfRule>
  </conditionalFormatting>
  <hyperlinks>
    <hyperlink ref="B1" location="'Turinys | Content'!A1" display="↖ atgal į turinį / back to content" xr:uid="{4032614F-F703-48DF-A483-DAA53DCA411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7331-E2E0-473B-BC06-5FF5FB74FEB0}">
  <sheetPr>
    <tabColor theme="7"/>
  </sheetPr>
  <dimension ref="A1:CE105"/>
  <sheetViews>
    <sheetView showRowColHeaders="0" zoomScale="80" zoomScaleNormal="80" workbookViewId="0">
      <selection activeCell="V13" sqref="V13"/>
    </sheetView>
  </sheetViews>
  <sheetFormatPr defaultColWidth="9.140625" defaultRowHeight="15" x14ac:dyDescent="0.25"/>
  <cols>
    <col min="1" max="1" width="5.7109375" style="124" customWidth="1"/>
    <col min="2" max="2" width="31.5703125" style="124" customWidth="1"/>
    <col min="3" max="3" width="16.85546875" style="124" customWidth="1"/>
    <col min="4" max="4" width="21.42578125" style="124" customWidth="1"/>
    <col min="5" max="9" width="25.85546875" style="124" customWidth="1"/>
    <col min="10" max="12" width="24.5703125" style="124" customWidth="1"/>
    <col min="13" max="13" width="26.7109375" style="124" customWidth="1"/>
    <col min="14" max="15" width="45.28515625" style="124" customWidth="1"/>
    <col min="16" max="17" width="24.5703125" style="124" customWidth="1"/>
    <col min="18" max="18" width="27.42578125" style="124" customWidth="1"/>
    <col min="19" max="21" width="42.7109375" style="124" customWidth="1"/>
    <col min="22" max="22" width="29.42578125" style="124" customWidth="1"/>
    <col min="23" max="23" width="26.140625" style="124" customWidth="1"/>
    <col min="24" max="24" width="19.28515625" style="124" customWidth="1"/>
    <col min="25" max="25" width="13.85546875" style="29" customWidth="1"/>
    <col min="26" max="28" width="9.140625" style="124"/>
    <col min="29" max="29" width="11.85546875" style="124" customWidth="1"/>
    <col min="30" max="30" width="13.42578125" style="124" customWidth="1"/>
    <col min="31" max="16384" width="9.140625" style="124"/>
  </cols>
  <sheetData>
    <row r="1" spans="2:30" x14ac:dyDescent="0.25">
      <c r="B1" s="61" t="s">
        <v>15</v>
      </c>
      <c r="C1" s="23"/>
      <c r="Y1"/>
      <c r="Z1"/>
      <c r="AA1"/>
      <c r="AB1"/>
      <c r="AC1"/>
      <c r="AD1"/>
    </row>
    <row r="2" spans="2:30" x14ac:dyDescent="0.25">
      <c r="B2" s="9"/>
      <c r="C2" s="9"/>
      <c r="Y2"/>
      <c r="Z2"/>
      <c r="AA2"/>
      <c r="AB2"/>
      <c r="AC2"/>
      <c r="AD2"/>
    </row>
    <row r="3" spans="2:30" s="126" customFormat="1" ht="15.75" thickBot="1" x14ac:dyDescent="0.3">
      <c r="B3" s="125"/>
      <c r="C3" s="125"/>
      <c r="D3" s="34"/>
      <c r="E3" s="34"/>
      <c r="F3" s="34"/>
      <c r="G3" s="34"/>
      <c r="H3" s="34"/>
      <c r="I3" s="34"/>
      <c r="Y3"/>
      <c r="Z3"/>
      <c r="AA3"/>
      <c r="AB3"/>
      <c r="AC3"/>
      <c r="AD3"/>
    </row>
    <row r="4" spans="2:30" ht="15.75" customHeight="1" x14ac:dyDescent="0.25">
      <c r="B4" s="127" t="s">
        <v>196</v>
      </c>
      <c r="C4" s="127"/>
      <c r="D4" s="128"/>
      <c r="E4" s="128"/>
      <c r="F4" s="128"/>
      <c r="G4" s="128"/>
      <c r="H4" s="128"/>
      <c r="I4" s="128"/>
      <c r="J4" s="128"/>
      <c r="K4" s="128"/>
      <c r="L4" s="128"/>
      <c r="M4" s="128"/>
      <c r="N4" s="128"/>
      <c r="O4" s="128"/>
      <c r="P4" s="128"/>
      <c r="Q4" s="128"/>
      <c r="R4" s="128"/>
      <c r="S4" s="128"/>
      <c r="T4" s="128"/>
      <c r="U4" s="128"/>
      <c r="V4" s="128"/>
      <c r="W4" s="128"/>
      <c r="X4" s="128"/>
      <c r="Y4"/>
      <c r="Z4"/>
      <c r="AA4"/>
      <c r="AB4"/>
      <c r="AC4"/>
      <c r="AD4"/>
    </row>
    <row r="5" spans="2:30" ht="15.75" customHeight="1" x14ac:dyDescent="0.25">
      <c r="B5" s="129" t="s">
        <v>197</v>
      </c>
      <c r="C5" s="129"/>
      <c r="D5" s="130"/>
      <c r="E5" s="130"/>
      <c r="F5" s="130"/>
      <c r="G5" s="130"/>
      <c r="H5" s="130"/>
      <c r="I5" s="130"/>
      <c r="J5" s="130"/>
      <c r="K5" s="130"/>
      <c r="L5" s="130"/>
      <c r="M5" s="130"/>
      <c r="N5" s="130"/>
      <c r="O5" s="130"/>
      <c r="P5" s="130"/>
      <c r="Q5" s="130"/>
      <c r="R5" s="130"/>
      <c r="S5" s="130"/>
      <c r="T5" s="130"/>
      <c r="U5" s="130"/>
      <c r="V5" s="130"/>
      <c r="W5" s="130"/>
      <c r="X5" s="130"/>
      <c r="Y5"/>
      <c r="Z5"/>
      <c r="AA5"/>
      <c r="AB5"/>
      <c r="AC5"/>
      <c r="AD5"/>
    </row>
    <row r="6" spans="2:30" ht="43.5" customHeight="1" x14ac:dyDescent="0.25">
      <c r="B6" s="278" t="s">
        <v>233</v>
      </c>
      <c r="C6" s="278"/>
      <c r="D6" s="278"/>
      <c r="E6" s="278"/>
      <c r="F6" s="278"/>
      <c r="G6" s="278"/>
      <c r="H6" s="278"/>
      <c r="I6" s="278"/>
      <c r="J6" s="278"/>
      <c r="K6" s="278"/>
      <c r="L6" s="278"/>
      <c r="M6" s="278"/>
      <c r="N6" s="278"/>
      <c r="O6" s="278"/>
      <c r="P6" s="278"/>
      <c r="Q6" s="131"/>
      <c r="R6" s="131"/>
      <c r="S6" s="131"/>
      <c r="T6" s="131"/>
      <c r="U6" s="131"/>
      <c r="V6" s="131"/>
      <c r="W6" s="131"/>
      <c r="X6" s="131"/>
      <c r="Y6"/>
      <c r="Z6"/>
      <c r="AA6"/>
      <c r="AB6"/>
      <c r="AC6"/>
      <c r="AD6"/>
    </row>
    <row r="7" spans="2:30" ht="49.5" customHeight="1" x14ac:dyDescent="0.25">
      <c r="B7" s="279" t="s">
        <v>234</v>
      </c>
      <c r="C7" s="279"/>
      <c r="D7" s="279"/>
      <c r="E7" s="279"/>
      <c r="F7" s="279"/>
      <c r="G7" s="279"/>
      <c r="H7" s="279"/>
      <c r="I7" s="279"/>
      <c r="J7" s="279"/>
      <c r="K7" s="279"/>
      <c r="L7" s="279"/>
      <c r="M7" s="279"/>
      <c r="N7" s="279"/>
      <c r="O7" s="279"/>
      <c r="P7" s="279"/>
      <c r="Q7" s="132"/>
      <c r="R7" s="132"/>
      <c r="S7" s="132"/>
      <c r="T7" s="132"/>
      <c r="U7" s="132"/>
      <c r="V7" s="132"/>
      <c r="W7" s="132"/>
      <c r="X7" s="132"/>
      <c r="Y7"/>
      <c r="Z7"/>
      <c r="AA7"/>
      <c r="AB7"/>
      <c r="AC7"/>
      <c r="AD7"/>
    </row>
    <row r="8" spans="2:30" ht="46.5" customHeight="1" x14ac:dyDescent="0.25">
      <c r="B8" s="133"/>
      <c r="C8" s="133"/>
      <c r="D8" s="133"/>
      <c r="E8" s="133"/>
      <c r="F8" s="133"/>
      <c r="G8" s="133"/>
      <c r="H8" s="133"/>
      <c r="I8" s="133"/>
      <c r="J8" s="133"/>
      <c r="K8" s="133"/>
      <c r="L8" s="133"/>
      <c r="M8" s="133"/>
      <c r="N8" s="133"/>
      <c r="O8" s="133"/>
      <c r="P8" s="133"/>
      <c r="Q8" s="133"/>
      <c r="R8" s="133"/>
      <c r="S8" s="133"/>
      <c r="T8" s="133"/>
      <c r="U8" s="133"/>
      <c r="V8" s="133"/>
      <c r="W8" s="133"/>
      <c r="X8" s="133"/>
      <c r="Y8"/>
      <c r="Z8"/>
      <c r="AA8"/>
      <c r="AB8"/>
      <c r="AC8"/>
      <c r="AD8"/>
    </row>
    <row r="9" spans="2:30" ht="77.45" customHeight="1" x14ac:dyDescent="0.25">
      <c r="B9" s="280" t="s">
        <v>26</v>
      </c>
      <c r="C9" s="280" t="s">
        <v>27</v>
      </c>
      <c r="D9" s="280" t="s">
        <v>28</v>
      </c>
      <c r="E9" s="282" t="s">
        <v>175</v>
      </c>
      <c r="F9" s="283" t="s">
        <v>102</v>
      </c>
      <c r="G9" s="283" t="s">
        <v>103</v>
      </c>
      <c r="H9" s="283" t="s">
        <v>157</v>
      </c>
      <c r="I9" s="283" t="s">
        <v>158</v>
      </c>
      <c r="J9" s="280" t="s">
        <v>104</v>
      </c>
      <c r="K9" s="284" t="s">
        <v>176</v>
      </c>
      <c r="L9" s="284" t="s">
        <v>177</v>
      </c>
      <c r="M9" s="284" t="s">
        <v>178</v>
      </c>
      <c r="N9" s="282" t="s">
        <v>105</v>
      </c>
      <c r="O9" s="282" t="s">
        <v>115</v>
      </c>
      <c r="P9" s="280" t="s">
        <v>116</v>
      </c>
      <c r="Q9" s="280" t="s">
        <v>117</v>
      </c>
      <c r="R9" s="280" t="s">
        <v>118</v>
      </c>
      <c r="S9" s="280" t="s">
        <v>119</v>
      </c>
      <c r="T9" s="280" t="s">
        <v>120</v>
      </c>
      <c r="U9" s="282" t="s">
        <v>121</v>
      </c>
      <c r="V9" s="282" t="s">
        <v>179</v>
      </c>
      <c r="W9" s="282" t="s">
        <v>106</v>
      </c>
      <c r="X9" s="282" t="s">
        <v>122</v>
      </c>
      <c r="Y9" s="37"/>
      <c r="Z9"/>
      <c r="AA9"/>
      <c r="AB9"/>
      <c r="AC9"/>
      <c r="AD9"/>
    </row>
    <row r="10" spans="2:30" ht="17.25" customHeight="1" x14ac:dyDescent="0.25">
      <c r="B10" s="281"/>
      <c r="C10" s="281"/>
      <c r="D10" s="280"/>
      <c r="E10" s="282"/>
      <c r="F10" s="283"/>
      <c r="G10" s="283"/>
      <c r="H10" s="283"/>
      <c r="I10" s="283"/>
      <c r="J10" s="280"/>
      <c r="K10" s="284"/>
      <c r="L10" s="284"/>
      <c r="M10" s="284"/>
      <c r="N10" s="282"/>
      <c r="O10" s="282"/>
      <c r="P10" s="280"/>
      <c r="Q10" s="280"/>
      <c r="R10" s="280"/>
      <c r="S10" s="280"/>
      <c r="T10" s="280"/>
      <c r="U10" s="282"/>
      <c r="V10" s="282"/>
      <c r="W10" s="282"/>
      <c r="X10" s="282"/>
      <c r="Y10"/>
      <c r="Z10"/>
      <c r="AA10"/>
      <c r="AB10"/>
      <c r="AC10"/>
      <c r="AD10"/>
    </row>
    <row r="11" spans="2:30" ht="17.25" customHeight="1" x14ac:dyDescent="0.25">
      <c r="B11" s="178"/>
      <c r="C11" s="178"/>
      <c r="D11" s="176">
        <v>1</v>
      </c>
      <c r="E11" s="176" t="s">
        <v>180</v>
      </c>
      <c r="F11" s="176" t="s">
        <v>107</v>
      </c>
      <c r="G11" s="176" t="s">
        <v>108</v>
      </c>
      <c r="H11" s="176" t="s">
        <v>109</v>
      </c>
      <c r="I11" s="176" t="s">
        <v>110</v>
      </c>
      <c r="J11" s="176" t="s">
        <v>111</v>
      </c>
      <c r="K11" s="180" t="s">
        <v>181</v>
      </c>
      <c r="L11" s="180" t="s">
        <v>182</v>
      </c>
      <c r="M11" s="180" t="s">
        <v>183</v>
      </c>
      <c r="N11" s="176">
        <v>5</v>
      </c>
      <c r="O11" s="177">
        <v>6</v>
      </c>
      <c r="P11" s="176" t="s">
        <v>184</v>
      </c>
      <c r="Q11" s="176"/>
      <c r="R11" s="176">
        <v>8</v>
      </c>
      <c r="S11" s="176">
        <v>9</v>
      </c>
      <c r="T11" s="176">
        <v>10</v>
      </c>
      <c r="U11" s="177" t="s">
        <v>185</v>
      </c>
      <c r="V11" s="177"/>
      <c r="W11" s="177"/>
      <c r="X11" s="177"/>
      <c r="Y11"/>
      <c r="Z11"/>
      <c r="AA11"/>
      <c r="AB11"/>
      <c r="AC11"/>
      <c r="AD11"/>
    </row>
    <row r="12" spans="2:30" ht="135" customHeight="1" x14ac:dyDescent="0.25">
      <c r="B12" s="178"/>
      <c r="C12" s="178"/>
      <c r="D12" s="180" t="s">
        <v>159</v>
      </c>
      <c r="E12" s="176" t="s">
        <v>186</v>
      </c>
      <c r="F12" s="180" t="s">
        <v>160</v>
      </c>
      <c r="G12" s="180" t="s">
        <v>161</v>
      </c>
      <c r="H12" s="180" t="s">
        <v>162</v>
      </c>
      <c r="I12" s="180" t="s">
        <v>163</v>
      </c>
      <c r="J12" s="176" t="s">
        <v>112</v>
      </c>
      <c r="K12" s="180" t="s">
        <v>112</v>
      </c>
      <c r="L12" s="180" t="s">
        <v>187</v>
      </c>
      <c r="M12" s="180" t="s">
        <v>112</v>
      </c>
      <c r="N12" s="180" t="s">
        <v>32</v>
      </c>
      <c r="O12" s="180" t="s">
        <v>113</v>
      </c>
      <c r="P12" s="176" t="s">
        <v>112</v>
      </c>
      <c r="Q12" s="176" t="s">
        <v>112</v>
      </c>
      <c r="R12" s="176" t="s">
        <v>519</v>
      </c>
      <c r="S12" s="176" t="s">
        <v>520</v>
      </c>
      <c r="T12" s="176" t="s">
        <v>112</v>
      </c>
      <c r="U12" s="176" t="s">
        <v>112</v>
      </c>
      <c r="V12" s="176" t="s">
        <v>112</v>
      </c>
      <c r="W12" s="176" t="s">
        <v>112</v>
      </c>
      <c r="X12" s="176" t="s">
        <v>112</v>
      </c>
      <c r="Y12"/>
      <c r="Z12"/>
      <c r="AA12"/>
      <c r="AB12"/>
      <c r="AC12"/>
      <c r="AD12"/>
    </row>
    <row r="13" spans="2:30" x14ac:dyDescent="0.25">
      <c r="B13" s="183">
        <v>1</v>
      </c>
      <c r="C13" s="188" t="s">
        <v>33</v>
      </c>
      <c r="D13" s="184">
        <f>_xlfn.XLOOKUP($B13,'Duomenys | Data'!$B$10:$B$69,'Duomenys | Data'!D$10:D$69)</f>
        <v>1606393.7</v>
      </c>
      <c r="E13" s="189">
        <f>F13+G13+H13-I13</f>
        <v>1717258.3</v>
      </c>
      <c r="F13" s="184">
        <f>_xlfn.XLOOKUP($B13,'Duomenys | Data'!$B$10:$B$69,'Duomenys | Data'!E$10:E$69)</f>
        <v>1520610.2</v>
      </c>
      <c r="G13" s="184">
        <f>_xlfn.XLOOKUP($B13,'Duomenys | Data'!$B$10:$B$69,'Duomenys | Data'!F$10:F$69)</f>
        <v>196640.1</v>
      </c>
      <c r="H13" s="184">
        <f>_xlfn.XLOOKUP($B13,'Duomenys | Data'!$B$10:$B$69,'Duomenys | Data'!G$10:G$69)</f>
        <v>8</v>
      </c>
      <c r="I13" s="184">
        <f>_xlfn.XLOOKUP($B13,'Duomenys | Data'!$B$10:$B$69,'Duomenys | Data'!H$10:H$69)</f>
        <v>0</v>
      </c>
      <c r="J13" s="190">
        <f>D13-E13</f>
        <v>-110864.60000000009</v>
      </c>
      <c r="K13" s="190">
        <f>M13-L13</f>
        <v>3185.5856699599972</v>
      </c>
      <c r="L13" s="191">
        <f>_xlfn.XLOOKUP($B13,'Duomenys | Data'!$B$10:$B$69,'Duomenys | Data'!I$10:I$69)</f>
        <v>40323.86924</v>
      </c>
      <c r="M13" s="192">
        <f>L13*(1+$D$83/100)</f>
        <v>43509.454909959997</v>
      </c>
      <c r="N13" s="184">
        <f>_xlfn.XLOOKUP($B13,'Duomenys | Data'!$B$10:$B$69,'Duomenys | Data'!K$10:K$69)</f>
        <v>0</v>
      </c>
      <c r="O13" s="184">
        <f>_xlfn.XLOOKUP($B13,'Duomenys | Data'!$B$10:$B$69,'Duomenys | Data'!$V$10:$V$69)</f>
        <v>20009.400000000001</v>
      </c>
      <c r="P13" s="190">
        <f>J13+K13-N13+O13</f>
        <v>-87669.614330040087</v>
      </c>
      <c r="Q13" s="193" t="str">
        <f>'Lankstumas | Flexibility'!O13</f>
        <v>Taip / Yes</v>
      </c>
      <c r="R13" s="184">
        <f>_xlfn.XLOOKUP($B13,'Duomenys | Data'!$B$10:$B$69,'Duomenys | Data'!L$10:L$69)</f>
        <v>5831.6</v>
      </c>
      <c r="S13" s="184" t="str">
        <f>_xlfn.XLOOKUP($B13,'Duomenys | Data'!$B$10:$B$69,'Duomenys | Data'!M$10:M$69)</f>
        <v>153868,4</v>
      </c>
      <c r="T13" s="194">
        <f>P13+IF(Q13="Taip / Yes",R13+S13,0)</f>
        <v>72030.385669959913</v>
      </c>
      <c r="U13" s="190">
        <f>IF(Q13="Taip / Yes",ROUND(((E13-N13-R13-S13)/(D13+O13+K13)-1)*100,1),ROUND(((E13-N13)/(D13+O13+K13)-1)*100,1))</f>
        <v>-4.4000000000000004</v>
      </c>
      <c r="V13" s="190" t="str">
        <f>'Skola | Debt'!K13</f>
        <v>Ne / No</v>
      </c>
      <c r="W13" s="190" t="str">
        <f t="shared" ref="W13" si="0">IF(X13="Taip / Yes","-",IF(V13="Taip / Yes",-T13,IF(D81&gt;0,-T13,-T13-(D13+O13)*0.015)))</f>
        <v>-</v>
      </c>
      <c r="X13" s="195" t="str">
        <f>+IF(($D$81&gt;=0)*(U13&gt;0),"Ne / No",IF(($D$81&lt;0)*(U13&gt;1.5),"Ne / No",IF((V13="Taip / Yes")*(U13&gt;0),"Ne / No","Taip / Yes")))</f>
        <v>Taip / Yes</v>
      </c>
      <c r="Y13"/>
      <c r="Z13"/>
      <c r="AA13"/>
      <c r="AB13"/>
      <c r="AC13"/>
      <c r="AD13"/>
    </row>
    <row r="14" spans="2:30" x14ac:dyDescent="0.25">
      <c r="B14" s="183">
        <v>2</v>
      </c>
      <c r="C14" s="188" t="s">
        <v>34</v>
      </c>
      <c r="D14" s="184">
        <f>_xlfn.XLOOKUP($B14,'Duomenys | Data'!$B$10:$B$69,'Duomenys | Data'!D$10:D$69)</f>
        <v>142208.70000000001</v>
      </c>
      <c r="E14" s="189">
        <f t="shared" ref="E14:E72" si="1">F14+G14+H14-I14</f>
        <v>157113.5</v>
      </c>
      <c r="F14" s="184">
        <f>_xlfn.XLOOKUP($B14,'Duomenys | Data'!$B$10:$B$69,'Duomenys | Data'!E$10:E$69)</f>
        <v>119203.7</v>
      </c>
      <c r="G14" s="184">
        <f>_xlfn.XLOOKUP($B14,'Duomenys | Data'!$B$10:$B$69,'Duomenys | Data'!F$10:F$69)</f>
        <v>37909.800000000003</v>
      </c>
      <c r="H14" s="184">
        <f>_xlfn.XLOOKUP($B14,'Duomenys | Data'!$B$10:$B$69,'Duomenys | Data'!G$10:G$69)</f>
        <v>0</v>
      </c>
      <c r="I14" s="184">
        <f>_xlfn.XLOOKUP($B14,'Duomenys | Data'!$B$10:$B$69,'Duomenys | Data'!H$10:H$69)</f>
        <v>0</v>
      </c>
      <c r="J14" s="190">
        <f t="shared" ref="J14:J72" si="2">D14-E14</f>
        <v>-14904.799999999988</v>
      </c>
      <c r="K14" s="190">
        <f t="shared" ref="K14:K72" si="3">M14-L14</f>
        <v>234.74343925999983</v>
      </c>
      <c r="L14" s="191">
        <f>_xlfn.XLOOKUP($B14,'Duomenys | Data'!$B$10:$B$69,'Duomenys | Data'!I$10:I$69)</f>
        <v>2971.4359399999998</v>
      </c>
      <c r="M14" s="192">
        <f t="shared" ref="M14:M72" si="4">L14*(1+$D$83/100)</f>
        <v>3206.1793792599997</v>
      </c>
      <c r="N14" s="184">
        <f>_xlfn.XLOOKUP($B14,'Duomenys | Data'!$B$10:$B$69,'Duomenys | Data'!K$10:K$69)</f>
        <v>0</v>
      </c>
      <c r="O14" s="184">
        <f>_xlfn.XLOOKUP($B14,'Duomenys | Data'!$B$10:$B$69,'Duomenys | Data'!$V$10:$V$69)</f>
        <v>0</v>
      </c>
      <c r="P14" s="190">
        <f t="shared" ref="P14:P72" si="5">J14+K14-N14+O14</f>
        <v>-14670.056560739988</v>
      </c>
      <c r="Q14" s="193" t="str">
        <f>'Lankstumas | Flexibility'!O14</f>
        <v>Taip / Yes</v>
      </c>
      <c r="R14" s="184">
        <f>_xlfn.XLOOKUP($B14,'Duomenys | Data'!$B$10:$B$69,'Duomenys | Data'!L$10:L$69)</f>
        <v>9510</v>
      </c>
      <c r="S14" s="184" t="str">
        <f>_xlfn.XLOOKUP($B14,'Duomenys | Data'!$B$10:$B$69,'Duomenys | Data'!M$10:M$69)</f>
        <v>15691,9</v>
      </c>
      <c r="T14" s="194">
        <f t="shared" ref="T14:T72" si="6">P14+IF(Q14="Taip / Yes",R14+S14,0)</f>
        <v>10531.843439260014</v>
      </c>
      <c r="U14" s="190">
        <f t="shared" ref="U14:U72" si="7">IF(Q14="Taip / Yes",ROUND(((E14-N14-R14-S14)/(D14+O14+K14)-1)*100,1),ROUND(((E14-N14)/(D14+O14+K14)-1)*100,1))</f>
        <v>-7.4</v>
      </c>
      <c r="V14" s="190" t="str">
        <f>'Skola | Debt'!K14</f>
        <v>Ne / No</v>
      </c>
      <c r="W14" s="190" t="str">
        <f>IF(X14="Taip / Yes","-",IF(V14="Taip / Yes",-T14,IF(D82&gt;0,-T14,-T14-(D14+O14)*0.015)))</f>
        <v>-</v>
      </c>
      <c r="X14" s="195" t="str">
        <f t="shared" ref="X14:X68" si="8">+IF(($D$81&gt;=0)*(U14&gt;0),"Ne / No",IF(($D$81&lt;0)*(U14&gt;1.5),"Ne / No",IF((V14="Taip / Yes")*(U14&gt;0),"Ne / No","Taip / Yes")))</f>
        <v>Taip / Yes</v>
      </c>
      <c r="Y14"/>
      <c r="Z14"/>
      <c r="AA14"/>
      <c r="AB14"/>
      <c r="AC14"/>
      <c r="AD14"/>
    </row>
    <row r="15" spans="2:30" x14ac:dyDescent="0.25">
      <c r="B15" s="183">
        <v>3</v>
      </c>
      <c r="C15" s="188" t="s">
        <v>35</v>
      </c>
      <c r="D15" s="184">
        <f>_xlfn.XLOOKUP($B15,'Duomenys | Data'!$B$10:$B$69,'Duomenys | Data'!D$10:D$69)</f>
        <v>17206.3</v>
      </c>
      <c r="E15" s="189">
        <f t="shared" si="1"/>
        <v>18117.899999999998</v>
      </c>
      <c r="F15" s="184">
        <f>_xlfn.XLOOKUP($B15,'Duomenys | Data'!$B$10:$B$69,'Duomenys | Data'!E$10:E$69)</f>
        <v>16725.8</v>
      </c>
      <c r="G15" s="184">
        <f>_xlfn.XLOOKUP($B15,'Duomenys | Data'!$B$10:$B$69,'Duomenys | Data'!F$10:F$69)</f>
        <v>1392.1</v>
      </c>
      <c r="H15" s="184">
        <f>_xlfn.XLOOKUP($B15,'Duomenys | Data'!$B$10:$B$69,'Duomenys | Data'!G$10:G$69)</f>
        <v>0</v>
      </c>
      <c r="I15" s="184">
        <f>_xlfn.XLOOKUP($B15,'Duomenys | Data'!$B$10:$B$69,'Duomenys | Data'!H$10:H$69)</f>
        <v>0</v>
      </c>
      <c r="J15" s="190">
        <f t="shared" si="2"/>
        <v>-911.59999999999854</v>
      </c>
      <c r="K15" s="190">
        <f t="shared" si="3"/>
        <v>40.043359629999998</v>
      </c>
      <c r="L15" s="191">
        <f>_xlfn.XLOOKUP($B15,'Duomenys | Data'!$B$10:$B$69,'Duomenys | Data'!I$10:I$69)</f>
        <v>506.87796999999995</v>
      </c>
      <c r="M15" s="192">
        <f t="shared" si="4"/>
        <v>546.92132962999995</v>
      </c>
      <c r="N15" s="184">
        <f>_xlfn.XLOOKUP($B15,'Duomenys | Data'!$B$10:$B$69,'Duomenys | Data'!K$10:K$69)</f>
        <v>0</v>
      </c>
      <c r="O15" s="184">
        <f>_xlfn.XLOOKUP($B15,'Duomenys | Data'!$B$10:$B$69,'Duomenys | Data'!$V$10:$V$69)</f>
        <v>1.5</v>
      </c>
      <c r="P15" s="190">
        <f t="shared" si="5"/>
        <v>-870.0566403699986</v>
      </c>
      <c r="Q15" s="193" t="str">
        <f>'Lankstumas | Flexibility'!O15</f>
        <v>Taip / Yes</v>
      </c>
      <c r="R15" s="184">
        <f>_xlfn.XLOOKUP($B15,'Duomenys | Data'!$B$10:$B$69,'Duomenys | Data'!L$10:L$69)</f>
        <v>0</v>
      </c>
      <c r="S15" s="184" t="str">
        <f>_xlfn.XLOOKUP($B15,'Duomenys | Data'!$B$10:$B$69,'Duomenys | Data'!M$10:M$69)</f>
        <v>926,4</v>
      </c>
      <c r="T15" s="194">
        <f t="shared" si="6"/>
        <v>56.343359630001373</v>
      </c>
      <c r="U15" s="190">
        <f t="shared" si="7"/>
        <v>-0.3</v>
      </c>
      <c r="V15" s="190" t="str">
        <f>'Skola | Debt'!K15</f>
        <v>Ne / No</v>
      </c>
      <c r="W15" s="190" t="str">
        <f t="shared" ref="W15:W72" si="9">IF(X15="Taip / Yes","-",IF(V15="Taip / Yes",-T15,IF(D84&gt;0,-T15,-T15-(D15+O15)*0.015)))</f>
        <v>-</v>
      </c>
      <c r="X15" s="195" t="str">
        <f t="shared" si="8"/>
        <v>Taip / Yes</v>
      </c>
      <c r="Y15"/>
      <c r="Z15"/>
      <c r="AA15"/>
      <c r="AB15"/>
      <c r="AC15"/>
      <c r="AD15"/>
    </row>
    <row r="16" spans="2:30" x14ac:dyDescent="0.25">
      <c r="B16" s="183">
        <v>4</v>
      </c>
      <c r="C16" s="188" t="s">
        <v>36</v>
      </c>
      <c r="D16" s="184">
        <f>_xlfn.XLOOKUP($B16,'Duomenys | Data'!$B$10:$B$69,'Duomenys | Data'!D$10:D$69)</f>
        <v>60401.7</v>
      </c>
      <c r="E16" s="189">
        <f t="shared" si="1"/>
        <v>65060.5</v>
      </c>
      <c r="F16" s="184">
        <f>_xlfn.XLOOKUP($B16,'Duomenys | Data'!$B$10:$B$69,'Duomenys | Data'!E$10:E$69)</f>
        <v>50004.9</v>
      </c>
      <c r="G16" s="184">
        <f>_xlfn.XLOOKUP($B16,'Duomenys | Data'!$B$10:$B$69,'Duomenys | Data'!F$10:F$69)</f>
        <v>15055.6</v>
      </c>
      <c r="H16" s="184">
        <f>_xlfn.XLOOKUP($B16,'Duomenys | Data'!$B$10:$B$69,'Duomenys | Data'!G$10:G$69)</f>
        <v>0</v>
      </c>
      <c r="I16" s="184">
        <f>_xlfn.XLOOKUP($B16,'Duomenys | Data'!$B$10:$B$69,'Duomenys | Data'!H$10:H$69)</f>
        <v>0</v>
      </c>
      <c r="J16" s="190">
        <f t="shared" si="2"/>
        <v>-4658.8000000000029</v>
      </c>
      <c r="K16" s="190">
        <f t="shared" si="3"/>
        <v>103.61339483999996</v>
      </c>
      <c r="L16" s="191">
        <f>_xlfn.XLOOKUP($B16,'Duomenys | Data'!$B$10:$B$69,'Duomenys | Data'!I$10:I$69)</f>
        <v>1311.56196</v>
      </c>
      <c r="M16" s="192">
        <f t="shared" si="4"/>
        <v>1415.17535484</v>
      </c>
      <c r="N16" s="184">
        <f>_xlfn.XLOOKUP($B16,'Duomenys | Data'!$B$10:$B$69,'Duomenys | Data'!K$10:K$69)</f>
        <v>0</v>
      </c>
      <c r="O16" s="184">
        <f>_xlfn.XLOOKUP($B16,'Duomenys | Data'!$B$10:$B$69,'Duomenys | Data'!$V$10:$V$69)</f>
        <v>-95.899999999999636</v>
      </c>
      <c r="P16" s="190">
        <f t="shared" si="5"/>
        <v>-4651.0866051600024</v>
      </c>
      <c r="Q16" s="193" t="str">
        <f>'Lankstumas | Flexibility'!O16</f>
        <v>Taip / Yes</v>
      </c>
      <c r="R16" s="184">
        <f>_xlfn.XLOOKUP($B16,'Duomenys | Data'!$B$10:$B$69,'Duomenys | Data'!L$10:L$69)</f>
        <v>448.6</v>
      </c>
      <c r="S16" s="184" t="str">
        <f>_xlfn.XLOOKUP($B16,'Duomenys | Data'!$B$10:$B$69,'Duomenys | Data'!M$10:M$69)</f>
        <v>3978,6</v>
      </c>
      <c r="T16" s="194">
        <f t="shared" si="6"/>
        <v>-223.88660516000255</v>
      </c>
      <c r="U16" s="190">
        <f t="shared" si="7"/>
        <v>0.4</v>
      </c>
      <c r="V16" s="190" t="str">
        <f>'Skola | Debt'!K16</f>
        <v>Ne / No</v>
      </c>
      <c r="W16" s="190" t="str">
        <f t="shared" si="9"/>
        <v>-</v>
      </c>
      <c r="X16" s="195" t="str">
        <f t="shared" si="8"/>
        <v>Taip / Yes</v>
      </c>
      <c r="Y16"/>
      <c r="Z16"/>
      <c r="AA16"/>
      <c r="AB16"/>
      <c r="AC16"/>
      <c r="AD16"/>
    </row>
    <row r="17" spans="1:83" x14ac:dyDescent="0.25">
      <c r="B17" s="183">
        <v>5</v>
      </c>
      <c r="C17" s="188" t="s">
        <v>37</v>
      </c>
      <c r="D17" s="184">
        <f>_xlfn.XLOOKUP($B17,'Duomenys | Data'!$B$10:$B$69,'Duomenys | Data'!D$10:D$69)</f>
        <v>750902.2</v>
      </c>
      <c r="E17" s="189">
        <f t="shared" si="1"/>
        <v>821428.3</v>
      </c>
      <c r="F17" s="184">
        <f>_xlfn.XLOOKUP($B17,'Duomenys | Data'!$B$10:$B$69,'Duomenys | Data'!E$10:E$69)</f>
        <v>633902</v>
      </c>
      <c r="G17" s="184">
        <f>_xlfn.XLOOKUP($B17,'Duomenys | Data'!$B$10:$B$69,'Duomenys | Data'!F$10:F$69)</f>
        <v>187526.3</v>
      </c>
      <c r="H17" s="184">
        <f>_xlfn.XLOOKUP($B17,'Duomenys | Data'!$B$10:$B$69,'Duomenys | Data'!G$10:G$69)</f>
        <v>0</v>
      </c>
      <c r="I17" s="184">
        <f>_xlfn.XLOOKUP($B17,'Duomenys | Data'!$B$10:$B$69,'Duomenys | Data'!H$10:H$69)</f>
        <v>0</v>
      </c>
      <c r="J17" s="190">
        <f t="shared" si="2"/>
        <v>-70526.100000000093</v>
      </c>
      <c r="K17" s="190">
        <f t="shared" si="3"/>
        <v>1549.045493990001</v>
      </c>
      <c r="L17" s="191">
        <f>_xlfn.XLOOKUP($B17,'Duomenys | Data'!$B$10:$B$69,'Duomenys | Data'!I$10:I$69)</f>
        <v>19608.17081</v>
      </c>
      <c r="M17" s="192">
        <f t="shared" si="4"/>
        <v>21157.216303990001</v>
      </c>
      <c r="N17" s="184">
        <f>_xlfn.XLOOKUP($B17,'Duomenys | Data'!$B$10:$B$69,'Duomenys | Data'!K$10:K$69)</f>
        <v>0</v>
      </c>
      <c r="O17" s="184">
        <f>_xlfn.XLOOKUP($B17,'Duomenys | Data'!$B$10:$B$69,'Duomenys | Data'!$V$10:$V$69)</f>
        <v>0</v>
      </c>
      <c r="P17" s="190">
        <f t="shared" si="5"/>
        <v>-68977.054506010085</v>
      </c>
      <c r="Q17" s="193" t="str">
        <f>'Lankstumas | Flexibility'!O17</f>
        <v>Taip / Yes</v>
      </c>
      <c r="R17" s="184">
        <f>_xlfn.XLOOKUP($B17,'Duomenys | Data'!$B$10:$B$69,'Duomenys | Data'!L$10:L$69)</f>
        <v>12473.5</v>
      </c>
      <c r="S17" s="184" t="str">
        <f>_xlfn.XLOOKUP($B17,'Duomenys | Data'!$B$10:$B$69,'Duomenys | Data'!M$10:M$69)</f>
        <v>64853,7</v>
      </c>
      <c r="T17" s="194">
        <f t="shared" si="6"/>
        <v>8350.1454939899122</v>
      </c>
      <c r="U17" s="190">
        <f t="shared" si="7"/>
        <v>-1.1000000000000001</v>
      </c>
      <c r="V17" s="190" t="str">
        <f>'Skola | Debt'!K17</f>
        <v>Ne / No</v>
      </c>
      <c r="W17" s="190" t="str">
        <f t="shared" si="9"/>
        <v>-</v>
      </c>
      <c r="X17" s="195" t="str">
        <f t="shared" si="8"/>
        <v>Taip / Yes</v>
      </c>
      <c r="Y17"/>
      <c r="Z17"/>
      <c r="AA17"/>
      <c r="AB17"/>
      <c r="AC17"/>
      <c r="AD17"/>
    </row>
    <row r="18" spans="1:83" x14ac:dyDescent="0.25">
      <c r="B18" s="183">
        <v>6</v>
      </c>
      <c r="C18" s="188" t="s">
        <v>38</v>
      </c>
      <c r="D18" s="184">
        <f>_xlfn.XLOOKUP($B18,'Duomenys | Data'!$B$10:$B$69,'Duomenys | Data'!D$10:D$69)</f>
        <v>452131.4</v>
      </c>
      <c r="E18" s="189">
        <f t="shared" si="1"/>
        <v>492247.7</v>
      </c>
      <c r="F18" s="184">
        <f>_xlfn.XLOOKUP($B18,'Duomenys | Data'!$B$10:$B$69,'Duomenys | Data'!E$10:E$69)</f>
        <v>406522.4</v>
      </c>
      <c r="G18" s="184">
        <f>_xlfn.XLOOKUP($B18,'Duomenys | Data'!$B$10:$B$69,'Duomenys | Data'!F$10:F$69)</f>
        <v>85725.3</v>
      </c>
      <c r="H18" s="184">
        <f>_xlfn.XLOOKUP($B18,'Duomenys | Data'!$B$10:$B$69,'Duomenys | Data'!G$10:G$69)</f>
        <v>0</v>
      </c>
      <c r="I18" s="184">
        <f>_xlfn.XLOOKUP($B18,'Duomenys | Data'!$B$10:$B$69,'Duomenys | Data'!H$10:H$69)</f>
        <v>0</v>
      </c>
      <c r="J18" s="190">
        <f t="shared" si="2"/>
        <v>-40116.299999999988</v>
      </c>
      <c r="K18" s="190">
        <f t="shared" si="3"/>
        <v>829.71821379999892</v>
      </c>
      <c r="L18" s="191">
        <f>_xlfn.XLOOKUP($B18,'Duomenys | Data'!$B$10:$B$69,'Duomenys | Data'!I$10:I$69)</f>
        <v>10502.762199999999</v>
      </c>
      <c r="M18" s="192">
        <f t="shared" si="4"/>
        <v>11332.480413799998</v>
      </c>
      <c r="N18" s="184">
        <f>_xlfn.XLOOKUP($B18,'Duomenys | Data'!$B$10:$B$69,'Duomenys | Data'!K$10:K$69)</f>
        <v>0</v>
      </c>
      <c r="O18" s="184">
        <f>_xlfn.XLOOKUP($B18,'Duomenys | Data'!$B$10:$B$69,'Duomenys | Data'!$V$10:$V$69)</f>
        <v>5172.2999999999993</v>
      </c>
      <c r="P18" s="190">
        <f t="shared" si="5"/>
        <v>-34114.281786199994</v>
      </c>
      <c r="Q18" s="193" t="str">
        <f>'Lankstumas | Flexibility'!O18</f>
        <v>Taip / Yes</v>
      </c>
      <c r="R18" s="184">
        <f>_xlfn.XLOOKUP($B18,'Duomenys | Data'!$B$10:$B$69,'Duomenys | Data'!L$10:L$69)</f>
        <v>9562.2999999999993</v>
      </c>
      <c r="S18" s="184">
        <f>_xlfn.XLOOKUP($B18,'Duomenys | Data'!$B$10:$B$69,'Duomenys | Data'!M$10:M$69)</f>
        <v>29809.8</v>
      </c>
      <c r="T18" s="194">
        <f t="shared" si="6"/>
        <v>5257.8182138000047</v>
      </c>
      <c r="U18" s="190">
        <f t="shared" si="7"/>
        <v>-1.1000000000000001</v>
      </c>
      <c r="V18" s="190" t="str">
        <f>'Skola | Debt'!K18</f>
        <v>Ne / No</v>
      </c>
      <c r="W18" s="190" t="str">
        <f t="shared" si="9"/>
        <v>-</v>
      </c>
      <c r="X18" s="195" t="str">
        <f t="shared" si="8"/>
        <v>Taip / Yes</v>
      </c>
      <c r="Y18"/>
      <c r="Z18"/>
      <c r="AA18"/>
      <c r="AB18"/>
      <c r="AC18"/>
      <c r="AD18"/>
    </row>
    <row r="19" spans="1:83" ht="16.5" customHeight="1" x14ac:dyDescent="0.25">
      <c r="B19" s="183">
        <v>7</v>
      </c>
      <c r="C19" s="188" t="s">
        <v>39</v>
      </c>
      <c r="D19" s="184">
        <f>_xlfn.XLOOKUP($B19,'Duomenys | Data'!$B$10:$B$69,'Duomenys | Data'!D$10:D$69)</f>
        <v>121928.2</v>
      </c>
      <c r="E19" s="189">
        <f t="shared" si="1"/>
        <v>125388.2</v>
      </c>
      <c r="F19" s="184">
        <f>_xlfn.XLOOKUP($B19,'Duomenys | Data'!$B$10:$B$69,'Duomenys | Data'!E$10:E$69)</f>
        <v>113170.5</v>
      </c>
      <c r="G19" s="184">
        <f>_xlfn.XLOOKUP($B19,'Duomenys | Data'!$B$10:$B$69,'Duomenys | Data'!F$10:F$69)</f>
        <v>11184.2</v>
      </c>
      <c r="H19" s="184">
        <f>_xlfn.XLOOKUP($B19,'Duomenys | Data'!$B$10:$B$69,'Duomenys | Data'!G$10:G$69)</f>
        <v>1033.5</v>
      </c>
      <c r="I19" s="184">
        <f>_xlfn.XLOOKUP($B19,'Duomenys | Data'!$B$10:$B$69,'Duomenys | Data'!H$10:H$69)</f>
        <v>0</v>
      </c>
      <c r="J19" s="190">
        <f t="shared" si="2"/>
        <v>-3460</v>
      </c>
      <c r="K19" s="190">
        <f t="shared" si="3"/>
        <v>246.35882268999967</v>
      </c>
      <c r="L19" s="191">
        <f>_xlfn.XLOOKUP($B19,'Duomenys | Data'!$B$10:$B$69,'Duomenys | Data'!I$10:I$69)</f>
        <v>3118.4661099999998</v>
      </c>
      <c r="M19" s="192">
        <f t="shared" si="4"/>
        <v>3364.8249326899995</v>
      </c>
      <c r="N19" s="184">
        <f>_xlfn.XLOOKUP($B19,'Duomenys | Data'!$B$10:$B$69,'Duomenys | Data'!K$10:K$69)</f>
        <v>200</v>
      </c>
      <c r="O19" s="184">
        <f>_xlfn.XLOOKUP($B19,'Duomenys | Data'!$B$10:$B$69,'Duomenys | Data'!$V$10:$V$69)</f>
        <v>0</v>
      </c>
      <c r="P19" s="190">
        <f t="shared" si="5"/>
        <v>-3413.6411773100003</v>
      </c>
      <c r="Q19" s="193" t="str">
        <f>'Lankstumas | Flexibility'!O19</f>
        <v>Taip / Yes</v>
      </c>
      <c r="R19" s="184">
        <f>_xlfn.XLOOKUP($B19,'Duomenys | Data'!$B$10:$B$69,'Duomenys | Data'!L$10:L$69)</f>
        <v>400</v>
      </c>
      <c r="S19" s="184" t="str">
        <f>_xlfn.XLOOKUP($B19,'Duomenys | Data'!$B$10:$B$69,'Duomenys | Data'!M$10:M$69)</f>
        <v>4640,8</v>
      </c>
      <c r="T19" s="194">
        <f t="shared" si="6"/>
        <v>1627.1588226899999</v>
      </c>
      <c r="U19" s="190">
        <f t="shared" si="7"/>
        <v>-1.7</v>
      </c>
      <c r="V19" s="190" t="str">
        <f>'Skola | Debt'!K19</f>
        <v>Ne / No</v>
      </c>
      <c r="W19" s="190" t="str">
        <f t="shared" si="9"/>
        <v>-</v>
      </c>
      <c r="X19" s="195" t="str">
        <f t="shared" si="8"/>
        <v>Taip / Yes</v>
      </c>
      <c r="Y19"/>
      <c r="Z19"/>
      <c r="AA19"/>
      <c r="AB19"/>
      <c r="AC19"/>
      <c r="AD19"/>
    </row>
    <row r="20" spans="1:83" x14ac:dyDescent="0.25">
      <c r="B20" s="183">
        <v>8</v>
      </c>
      <c r="C20" s="188" t="s">
        <v>40</v>
      </c>
      <c r="D20" s="184">
        <f>_xlfn.XLOOKUP($B20,'Duomenys | Data'!$B$10:$B$69,'Duomenys | Data'!D$10:D$69)</f>
        <v>27170.2</v>
      </c>
      <c r="E20" s="189">
        <f t="shared" si="1"/>
        <v>32689.1</v>
      </c>
      <c r="F20" s="184">
        <f>_xlfn.XLOOKUP($B20,'Duomenys | Data'!$B$10:$B$69,'Duomenys | Data'!E$10:E$69)</f>
        <v>21496.3</v>
      </c>
      <c r="G20" s="184">
        <f>_xlfn.XLOOKUP($B20,'Duomenys | Data'!$B$10:$B$69,'Duomenys | Data'!F$10:F$69)</f>
        <v>11192.8</v>
      </c>
      <c r="H20" s="184">
        <f>_xlfn.XLOOKUP($B20,'Duomenys | Data'!$B$10:$B$69,'Duomenys | Data'!G$10:G$69)</f>
        <v>0</v>
      </c>
      <c r="I20" s="184">
        <f>_xlfn.XLOOKUP($B20,'Duomenys | Data'!$B$10:$B$69,'Duomenys | Data'!H$10:H$69)</f>
        <v>0</v>
      </c>
      <c r="J20" s="190">
        <f t="shared" si="2"/>
        <v>-5518.8999999999978</v>
      </c>
      <c r="K20" s="190">
        <f t="shared" si="3"/>
        <v>52.129056129999981</v>
      </c>
      <c r="L20" s="191">
        <f>_xlfn.XLOOKUP($B20,'Duomenys | Data'!$B$10:$B$69,'Duomenys | Data'!I$10:I$69)</f>
        <v>659.86146999999994</v>
      </c>
      <c r="M20" s="192">
        <f t="shared" si="4"/>
        <v>711.99052612999992</v>
      </c>
      <c r="N20" s="184">
        <f>_xlfn.XLOOKUP($B20,'Duomenys | Data'!$B$10:$B$69,'Duomenys | Data'!K$10:K$69)</f>
        <v>0</v>
      </c>
      <c r="O20" s="184">
        <f>_xlfn.XLOOKUP($B20,'Duomenys | Data'!$B$10:$B$69,'Duomenys | Data'!$V$10:$V$69)</f>
        <v>88.800000000000182</v>
      </c>
      <c r="P20" s="190">
        <f t="shared" si="5"/>
        <v>-5377.9709438699974</v>
      </c>
      <c r="Q20" s="193" t="str">
        <f>'Lankstumas | Flexibility'!O20</f>
        <v>Taip / Yes</v>
      </c>
      <c r="R20" s="184">
        <f>_xlfn.XLOOKUP($B20,'Duomenys | Data'!$B$10:$B$69,'Duomenys | Data'!L$10:L$69)</f>
        <v>3739.1</v>
      </c>
      <c r="S20" s="184" t="str">
        <f>_xlfn.XLOOKUP($B20,'Duomenys | Data'!$B$10:$B$69,'Duomenys | Data'!M$10:M$69)</f>
        <v>5430,1</v>
      </c>
      <c r="T20" s="194">
        <f t="shared" si="6"/>
        <v>3791.2290561300033</v>
      </c>
      <c r="U20" s="190">
        <f t="shared" si="7"/>
        <v>-13.9</v>
      </c>
      <c r="V20" s="190" t="str">
        <f>'Skola | Debt'!K20</f>
        <v>Ne / No</v>
      </c>
      <c r="W20" s="190" t="str">
        <f t="shared" si="9"/>
        <v>-</v>
      </c>
      <c r="X20" s="195" t="str">
        <f t="shared" si="8"/>
        <v>Taip / Yes</v>
      </c>
      <c r="Y20"/>
      <c r="Z20"/>
      <c r="AA20"/>
      <c r="AB20"/>
      <c r="AC20"/>
      <c r="AD20"/>
    </row>
    <row r="21" spans="1:83" x14ac:dyDescent="0.25">
      <c r="B21" s="183">
        <v>9</v>
      </c>
      <c r="C21" s="188" t="s">
        <v>41</v>
      </c>
      <c r="D21" s="184">
        <f>_xlfn.XLOOKUP($B21,'Duomenys | Data'!$B$10:$B$69,'Duomenys | Data'!D$10:D$69)</f>
        <v>74055.899999999994</v>
      </c>
      <c r="E21" s="189">
        <f t="shared" si="1"/>
        <v>81523.3</v>
      </c>
      <c r="F21" s="184">
        <f>_xlfn.XLOOKUP($B21,'Duomenys | Data'!$B$10:$B$69,'Duomenys | Data'!E$10:E$69)</f>
        <v>67061.8</v>
      </c>
      <c r="G21" s="184">
        <f>_xlfn.XLOOKUP($B21,'Duomenys | Data'!$B$10:$B$69,'Duomenys | Data'!F$10:F$69)</f>
        <v>14461.5</v>
      </c>
      <c r="H21" s="184">
        <f>_xlfn.XLOOKUP($B21,'Duomenys | Data'!$B$10:$B$69,'Duomenys | Data'!G$10:G$69)</f>
        <v>0</v>
      </c>
      <c r="I21" s="184">
        <f>_xlfn.XLOOKUP($B21,'Duomenys | Data'!$B$10:$B$69,'Duomenys | Data'!H$10:H$69)</f>
        <v>0</v>
      </c>
      <c r="J21" s="190">
        <f t="shared" si="2"/>
        <v>-7467.4000000000087</v>
      </c>
      <c r="K21" s="190">
        <f t="shared" si="3"/>
        <v>124.51014224999994</v>
      </c>
      <c r="L21" s="191">
        <f>_xlfn.XLOOKUP($B21,'Duomenys | Data'!$B$10:$B$69,'Duomenys | Data'!I$10:I$69)</f>
        <v>1576.0777499999999</v>
      </c>
      <c r="M21" s="192">
        <f t="shared" si="4"/>
        <v>1700.5878922499999</v>
      </c>
      <c r="N21" s="184">
        <f>_xlfn.XLOOKUP($B21,'Duomenys | Data'!$B$10:$B$69,'Duomenys | Data'!K$10:K$69)</f>
        <v>0</v>
      </c>
      <c r="O21" s="184">
        <f>_xlfn.XLOOKUP($B21,'Duomenys | Data'!$B$10:$B$69,'Duomenys | Data'!$V$10:$V$69)</f>
        <v>0</v>
      </c>
      <c r="P21" s="190">
        <f t="shared" si="5"/>
        <v>-7342.8898577500086</v>
      </c>
      <c r="Q21" s="193" t="str">
        <f>'Lankstumas | Flexibility'!O21</f>
        <v>Taip / Yes</v>
      </c>
      <c r="R21" s="184">
        <f>_xlfn.XLOOKUP($B21,'Duomenys | Data'!$B$10:$B$69,'Duomenys | Data'!L$10:L$69)</f>
        <v>317.39999999999998</v>
      </c>
      <c r="S21" s="184" t="str">
        <f>_xlfn.XLOOKUP($B21,'Duomenys | Data'!$B$10:$B$69,'Duomenys | Data'!M$10:M$69)</f>
        <v>8607,4</v>
      </c>
      <c r="T21" s="194">
        <f t="shared" si="6"/>
        <v>1581.9101422499907</v>
      </c>
      <c r="U21" s="190">
        <f t="shared" si="7"/>
        <v>-2.1</v>
      </c>
      <c r="V21" s="190" t="str">
        <f>'Skola | Debt'!K21</f>
        <v>Ne / No</v>
      </c>
      <c r="W21" s="190" t="str">
        <f t="shared" si="9"/>
        <v>-</v>
      </c>
      <c r="X21" s="195" t="str">
        <f t="shared" si="8"/>
        <v>Taip / Yes</v>
      </c>
      <c r="Y21"/>
      <c r="Z21"/>
      <c r="AA21"/>
      <c r="AB21"/>
      <c r="AC21"/>
      <c r="AD21"/>
    </row>
    <row r="22" spans="1:83" x14ac:dyDescent="0.25">
      <c r="B22" s="183">
        <v>10</v>
      </c>
      <c r="C22" s="188" t="s">
        <v>42</v>
      </c>
      <c r="D22" s="184">
        <f>_xlfn.XLOOKUP($B22,'Duomenys | Data'!$B$10:$B$69,'Duomenys | Data'!D$10:D$69)</f>
        <v>219241.60000000001</v>
      </c>
      <c r="E22" s="189">
        <f t="shared" si="1"/>
        <v>232337.30000000002</v>
      </c>
      <c r="F22" s="184">
        <f>_xlfn.XLOOKUP($B22,'Duomenys | Data'!$B$10:$B$69,'Duomenys | Data'!E$10:E$69)</f>
        <v>195270.2</v>
      </c>
      <c r="G22" s="184">
        <f>_xlfn.XLOOKUP($B22,'Duomenys | Data'!$B$10:$B$69,'Duomenys | Data'!F$10:F$69)</f>
        <v>37067.1</v>
      </c>
      <c r="H22" s="184">
        <f>_xlfn.XLOOKUP($B22,'Duomenys | Data'!$B$10:$B$69,'Duomenys | Data'!G$10:G$69)</f>
        <v>0</v>
      </c>
      <c r="I22" s="184">
        <f>_xlfn.XLOOKUP($B22,'Duomenys | Data'!$B$10:$B$69,'Duomenys | Data'!H$10:H$69)</f>
        <v>0</v>
      </c>
      <c r="J22" s="190">
        <f t="shared" si="2"/>
        <v>-13095.700000000012</v>
      </c>
      <c r="K22" s="190">
        <f t="shared" si="3"/>
        <v>388.88903557999947</v>
      </c>
      <c r="L22" s="191">
        <f>_xlfn.XLOOKUP($B22,'Duomenys | Data'!$B$10:$B$69,'Duomenys | Data'!I$10:I$69)</f>
        <v>4922.6460199999992</v>
      </c>
      <c r="M22" s="192">
        <f t="shared" si="4"/>
        <v>5311.5350555799987</v>
      </c>
      <c r="N22" s="184">
        <f>_xlfn.XLOOKUP($B22,'Duomenys | Data'!$B$10:$B$69,'Duomenys | Data'!K$10:K$69)</f>
        <v>0</v>
      </c>
      <c r="O22" s="184">
        <f>_xlfn.XLOOKUP($B22,'Duomenys | Data'!$B$10:$B$69,'Duomenys | Data'!$V$10:$V$69)</f>
        <v>0</v>
      </c>
      <c r="P22" s="190">
        <f t="shared" si="5"/>
        <v>-12706.810964420012</v>
      </c>
      <c r="Q22" s="193" t="str">
        <f>'Lankstumas | Flexibility'!O22</f>
        <v>Taip / Yes</v>
      </c>
      <c r="R22" s="184">
        <f>_xlfn.XLOOKUP($B22,'Duomenys | Data'!$B$10:$B$69,'Duomenys | Data'!L$10:L$69)</f>
        <v>13950.1</v>
      </c>
      <c r="S22" s="184" t="str">
        <f>_xlfn.XLOOKUP($B22,'Duomenys | Data'!$B$10:$B$69,'Duomenys | Data'!M$10:M$69)</f>
        <v>9199,9</v>
      </c>
      <c r="T22" s="194">
        <f t="shared" si="6"/>
        <v>10443.189035579988</v>
      </c>
      <c r="U22" s="190">
        <f t="shared" si="7"/>
        <v>-4.8</v>
      </c>
      <c r="V22" s="190" t="str">
        <f>'Skola | Debt'!K22</f>
        <v>Ne / No</v>
      </c>
      <c r="W22" s="190" t="str">
        <f t="shared" si="9"/>
        <v>-</v>
      </c>
      <c r="X22" s="195" t="str">
        <f t="shared" si="8"/>
        <v>Taip / Yes</v>
      </c>
      <c r="Y22"/>
      <c r="Z22"/>
      <c r="AA22"/>
      <c r="AB22"/>
      <c r="AC22"/>
      <c r="AD22"/>
    </row>
    <row r="23" spans="1:83" x14ac:dyDescent="0.25">
      <c r="B23" s="183">
        <v>11</v>
      </c>
      <c r="C23" s="188" t="s">
        <v>43</v>
      </c>
      <c r="D23" s="184">
        <f>_xlfn.XLOOKUP($B23,'Duomenys | Data'!$B$10:$B$69,'Duomenys | Data'!D$10:D$69)</f>
        <v>314292.40000000002</v>
      </c>
      <c r="E23" s="189">
        <f t="shared" si="1"/>
        <v>342789.9</v>
      </c>
      <c r="F23" s="184">
        <f>_xlfn.XLOOKUP($B23,'Duomenys | Data'!$B$10:$B$69,'Duomenys | Data'!E$10:E$69)</f>
        <v>259623.6</v>
      </c>
      <c r="G23" s="184">
        <f>_xlfn.XLOOKUP($B23,'Duomenys | Data'!$B$10:$B$69,'Duomenys | Data'!F$10:F$69)</f>
        <v>83166.3</v>
      </c>
      <c r="H23" s="184">
        <f>_xlfn.XLOOKUP($B23,'Duomenys | Data'!$B$10:$B$69,'Duomenys | Data'!G$10:G$69)</f>
        <v>0</v>
      </c>
      <c r="I23" s="184">
        <f>_xlfn.XLOOKUP($B23,'Duomenys | Data'!$B$10:$B$69,'Duomenys | Data'!H$10:H$69)</f>
        <v>0</v>
      </c>
      <c r="J23" s="190">
        <f t="shared" si="2"/>
        <v>-28497.5</v>
      </c>
      <c r="K23" s="190">
        <f t="shared" si="3"/>
        <v>518.49805191999985</v>
      </c>
      <c r="L23" s="191">
        <f>_xlfn.XLOOKUP($B23,'Duomenys | Data'!$B$10:$B$69,'Duomenys | Data'!I$10:I$69)</f>
        <v>6563.2664800000002</v>
      </c>
      <c r="M23" s="192">
        <f t="shared" si="4"/>
        <v>7081.7645319200001</v>
      </c>
      <c r="N23" s="184">
        <f>_xlfn.XLOOKUP($B23,'Duomenys | Data'!$B$10:$B$69,'Duomenys | Data'!K$10:K$69)</f>
        <v>0</v>
      </c>
      <c r="O23" s="184">
        <f>_xlfn.XLOOKUP($B23,'Duomenys | Data'!$B$10:$B$69,'Duomenys | Data'!$V$10:$V$69)</f>
        <v>6231.3999999999978</v>
      </c>
      <c r="P23" s="190">
        <f t="shared" si="5"/>
        <v>-21747.601948080002</v>
      </c>
      <c r="Q23" s="193" t="str">
        <f>'Lankstumas | Flexibility'!O23</f>
        <v>Taip / Yes</v>
      </c>
      <c r="R23" s="184">
        <f>_xlfn.XLOOKUP($B23,'Duomenys | Data'!$B$10:$B$69,'Duomenys | Data'!L$10:L$69)</f>
        <v>3390.3</v>
      </c>
      <c r="S23" s="184" t="str">
        <f>_xlfn.XLOOKUP($B23,'Duomenys | Data'!$B$10:$B$69,'Duomenys | Data'!M$10:M$69)</f>
        <v>18903,1</v>
      </c>
      <c r="T23" s="194">
        <f t="shared" si="6"/>
        <v>545.79805191999549</v>
      </c>
      <c r="U23" s="190">
        <f t="shared" si="7"/>
        <v>-0.2</v>
      </c>
      <c r="V23" s="190" t="str">
        <f>'Skola | Debt'!K23</f>
        <v>Ne / No</v>
      </c>
      <c r="W23" s="190" t="str">
        <f t="shared" si="9"/>
        <v>-</v>
      </c>
      <c r="X23" s="195" t="str">
        <f t="shared" si="8"/>
        <v>Taip / Yes</v>
      </c>
      <c r="Y23"/>
      <c r="Z23"/>
      <c r="AA23"/>
      <c r="AB23"/>
      <c r="AC23"/>
      <c r="AD23"/>
    </row>
    <row r="24" spans="1:83" x14ac:dyDescent="0.25">
      <c r="B24" s="183">
        <v>12</v>
      </c>
      <c r="C24" s="188" t="s">
        <v>44</v>
      </c>
      <c r="D24" s="184">
        <f>_xlfn.XLOOKUP($B24,'Duomenys | Data'!$B$10:$B$69,'Duomenys | Data'!D$10:D$69)</f>
        <v>50937.599999999999</v>
      </c>
      <c r="E24" s="189">
        <f t="shared" si="1"/>
        <v>63600.9</v>
      </c>
      <c r="F24" s="184">
        <f>_xlfn.XLOOKUP($B24,'Duomenys | Data'!$B$10:$B$69,'Duomenys | Data'!E$10:E$69)</f>
        <v>53478.8</v>
      </c>
      <c r="G24" s="184">
        <f>_xlfn.XLOOKUP($B24,'Duomenys | Data'!$B$10:$B$69,'Duomenys | Data'!F$10:F$69)</f>
        <v>10122.1</v>
      </c>
      <c r="H24" s="184">
        <f>_xlfn.XLOOKUP($B24,'Duomenys | Data'!$B$10:$B$69,'Duomenys | Data'!G$10:G$69)</f>
        <v>0</v>
      </c>
      <c r="I24" s="184">
        <f>_xlfn.XLOOKUP($B24,'Duomenys | Data'!$B$10:$B$69,'Duomenys | Data'!H$10:H$69)</f>
        <v>0</v>
      </c>
      <c r="J24" s="190">
        <f t="shared" si="2"/>
        <v>-12663.300000000003</v>
      </c>
      <c r="K24" s="190">
        <f t="shared" si="3"/>
        <v>110.12019586999986</v>
      </c>
      <c r="L24" s="191">
        <f>_xlfn.XLOOKUP($B24,'Duomenys | Data'!$B$10:$B$69,'Duomenys | Data'!I$10:I$69)</f>
        <v>1393.92653</v>
      </c>
      <c r="M24" s="192">
        <f t="shared" si="4"/>
        <v>1504.0467258699998</v>
      </c>
      <c r="N24" s="184">
        <f>_xlfn.XLOOKUP($B24,'Duomenys | Data'!$B$10:$B$69,'Duomenys | Data'!K$10:K$69)</f>
        <v>60</v>
      </c>
      <c r="O24" s="184">
        <f>_xlfn.XLOOKUP($B24,'Duomenys | Data'!$B$10:$B$69,'Duomenys | Data'!$V$10:$V$69)</f>
        <v>0</v>
      </c>
      <c r="P24" s="190">
        <f t="shared" si="5"/>
        <v>-12613.179804130003</v>
      </c>
      <c r="Q24" s="193" t="str">
        <f>'Lankstumas | Flexibility'!O24</f>
        <v>Taip / Yes</v>
      </c>
      <c r="R24" s="224">
        <f>_xlfn.XLOOKUP($B24,'Duomenys | Data'!$B$10:$B$69,'Duomenys | Data'!L$10:L$69)</f>
        <v>2577.0439999999999</v>
      </c>
      <c r="S24" s="184" t="str">
        <f>_xlfn.XLOOKUP($B24,'Duomenys | Data'!$B$10:$B$69,'Duomenys | Data'!M$10:M$69)</f>
        <v>9499,8</v>
      </c>
      <c r="T24" s="194">
        <f t="shared" si="6"/>
        <v>-536.33580413000345</v>
      </c>
      <c r="U24" s="190">
        <f>IF(Q24="Taip / Yes",ROUND(((E24-N24-R24-S24)/(D24+O24+K24)-1)*100,1),ROUND(((E24-N24)/(D24+O24+K24)-1)*100,1))</f>
        <v>0.8</v>
      </c>
      <c r="V24" s="190" t="str">
        <f>'Skola | Debt'!K24</f>
        <v>Ne / No</v>
      </c>
      <c r="W24" s="190" t="str">
        <f t="shared" si="9"/>
        <v>-</v>
      </c>
      <c r="X24" s="195" t="str">
        <f t="shared" si="8"/>
        <v>Taip / Yes</v>
      </c>
      <c r="Y24"/>
      <c r="Z24"/>
      <c r="AA24"/>
      <c r="AB24"/>
      <c r="AC24"/>
      <c r="AD24"/>
    </row>
    <row r="25" spans="1:83" x14ac:dyDescent="0.25">
      <c r="B25" s="183">
        <v>13</v>
      </c>
      <c r="C25" s="188" t="s">
        <v>45</v>
      </c>
      <c r="D25" s="184">
        <f>_xlfn.XLOOKUP($B25,'Duomenys | Data'!$B$10:$B$69,'Duomenys | Data'!D$10:D$69)</f>
        <v>66327.3</v>
      </c>
      <c r="E25" s="189">
        <f t="shared" si="1"/>
        <v>79572.2</v>
      </c>
      <c r="F25" s="184">
        <f>_xlfn.XLOOKUP($B25,'Duomenys | Data'!$B$10:$B$69,'Duomenys | Data'!E$10:E$69)</f>
        <v>58577.4</v>
      </c>
      <c r="G25" s="184">
        <f>_xlfn.XLOOKUP($B25,'Duomenys | Data'!$B$10:$B$69,'Duomenys | Data'!F$10:F$69)</f>
        <v>20994.799999999999</v>
      </c>
      <c r="H25" s="184">
        <f>_xlfn.XLOOKUP($B25,'Duomenys | Data'!$B$10:$B$69,'Duomenys | Data'!G$10:G$69)</f>
        <v>0</v>
      </c>
      <c r="I25" s="184">
        <f>_xlfn.XLOOKUP($B25,'Duomenys | Data'!$B$10:$B$69,'Duomenys | Data'!H$10:H$69)</f>
        <v>0</v>
      </c>
      <c r="J25" s="190">
        <f t="shared" si="2"/>
        <v>-13244.899999999994</v>
      </c>
      <c r="K25" s="190">
        <f t="shared" si="3"/>
        <v>100.78725831999986</v>
      </c>
      <c r="L25" s="191">
        <f>_xlfn.XLOOKUP($B25,'Duomenys | Data'!$B$10:$B$69,'Duomenys | Data'!I$10:I$69)</f>
        <v>1275.78808</v>
      </c>
      <c r="M25" s="192">
        <f t="shared" si="4"/>
        <v>1376.5753383199999</v>
      </c>
      <c r="N25" s="184">
        <f>_xlfn.XLOOKUP($B25,'Duomenys | Data'!$B$10:$B$69,'Duomenys | Data'!K$10:K$69)</f>
        <v>0</v>
      </c>
      <c r="O25" s="184">
        <f>_xlfn.XLOOKUP($B25,'Duomenys | Data'!$B$10:$B$69,'Duomenys | Data'!$V$10:$V$69)</f>
        <v>877.70000000000073</v>
      </c>
      <c r="P25" s="190">
        <f t="shared" si="5"/>
        <v>-12266.412741679993</v>
      </c>
      <c r="Q25" s="193" t="str">
        <f>'Lankstumas | Flexibility'!O25</f>
        <v>Taip / Yes</v>
      </c>
      <c r="R25" s="184">
        <f>_xlfn.XLOOKUP($B25,'Duomenys | Data'!$B$10:$B$69,'Duomenys | Data'!L$10:L$69)</f>
        <v>3166.6</v>
      </c>
      <c r="S25" s="184" t="str">
        <f>_xlfn.XLOOKUP($B25,'Duomenys | Data'!$B$10:$B$69,'Duomenys | Data'!M$10:M$69)</f>
        <v>9759,6</v>
      </c>
      <c r="T25" s="194">
        <f t="shared" si="6"/>
        <v>659.78725832000782</v>
      </c>
      <c r="U25" s="190">
        <f t="shared" si="7"/>
        <v>-1</v>
      </c>
      <c r="V25" s="190" t="str">
        <f>'Skola | Debt'!K25</f>
        <v>Ne / No</v>
      </c>
      <c r="W25" s="190" t="str">
        <f t="shared" si="9"/>
        <v>-</v>
      </c>
      <c r="X25" s="195" t="str">
        <f t="shared" si="8"/>
        <v>Taip / Yes</v>
      </c>
      <c r="Y25"/>
      <c r="Z25"/>
      <c r="AA25"/>
      <c r="AB25"/>
      <c r="AC25"/>
      <c r="AD25"/>
    </row>
    <row r="26" spans="1:83" x14ac:dyDescent="0.25">
      <c r="B26" s="183">
        <v>14</v>
      </c>
      <c r="C26" s="188" t="s">
        <v>46</v>
      </c>
      <c r="D26" s="184">
        <f>_xlfn.XLOOKUP($B26,'Duomenys | Data'!$B$10:$B$69,'Duomenys | Data'!D$10:D$69)</f>
        <v>57731.6</v>
      </c>
      <c r="E26" s="189">
        <f t="shared" si="1"/>
        <v>66934.399999999994</v>
      </c>
      <c r="F26" s="184">
        <f>_xlfn.XLOOKUP($B26,'Duomenys | Data'!$B$10:$B$69,'Duomenys | Data'!E$10:E$69)</f>
        <v>43703.199999999997</v>
      </c>
      <c r="G26" s="184">
        <f>_xlfn.XLOOKUP($B26,'Duomenys | Data'!$B$10:$B$69,'Duomenys | Data'!F$10:F$69)</f>
        <v>23231.200000000001</v>
      </c>
      <c r="H26" s="184">
        <f>_xlfn.XLOOKUP($B26,'Duomenys | Data'!$B$10:$B$69,'Duomenys | Data'!G$10:G$69)</f>
        <v>0</v>
      </c>
      <c r="I26" s="184">
        <f>_xlfn.XLOOKUP($B26,'Duomenys | Data'!$B$10:$B$69,'Duomenys | Data'!H$10:H$69)</f>
        <v>0</v>
      </c>
      <c r="J26" s="190">
        <f t="shared" si="2"/>
        <v>-9202.7999999999956</v>
      </c>
      <c r="K26" s="190">
        <f t="shared" si="3"/>
        <v>118.11454635999985</v>
      </c>
      <c r="L26" s="191">
        <f>_xlfn.XLOOKUP($B26,'Duomenys | Data'!$B$10:$B$69,'Duomenys | Data'!I$10:I$69)</f>
        <v>1495.12084</v>
      </c>
      <c r="M26" s="192">
        <f t="shared" si="4"/>
        <v>1613.2353863599999</v>
      </c>
      <c r="N26" s="184">
        <f>_xlfn.XLOOKUP($B26,'Duomenys | Data'!$B$10:$B$69,'Duomenys | Data'!K$10:K$69)</f>
        <v>100</v>
      </c>
      <c r="O26" s="184">
        <f>_xlfn.XLOOKUP($B26,'Duomenys | Data'!$B$10:$B$69,'Duomenys | Data'!$V$10:$V$69)</f>
        <v>612.69999999999982</v>
      </c>
      <c r="P26" s="190">
        <f t="shared" si="5"/>
        <v>-8571.9854536399944</v>
      </c>
      <c r="Q26" s="193" t="str">
        <f>'Lankstumas | Flexibility'!O26</f>
        <v>Taip / Yes</v>
      </c>
      <c r="R26" s="184">
        <f>_xlfn.XLOOKUP($B26,'Duomenys | Data'!$B$10:$B$69,'Duomenys | Data'!L$10:L$69)</f>
        <v>3819.4</v>
      </c>
      <c r="S26" s="184">
        <f>_xlfn.XLOOKUP($B26,'Duomenys | Data'!$B$10:$B$69,'Duomenys | Data'!M$10:M$69)</f>
        <v>8563.7999999999993</v>
      </c>
      <c r="T26" s="194">
        <f t="shared" si="6"/>
        <v>3811.2145463600045</v>
      </c>
      <c r="U26" s="190">
        <f t="shared" si="7"/>
        <v>-6.9</v>
      </c>
      <c r="V26" s="190" t="str">
        <f>'Skola | Debt'!K26</f>
        <v>Ne / No</v>
      </c>
      <c r="W26" s="190" t="str">
        <f t="shared" si="9"/>
        <v>-</v>
      </c>
      <c r="X26" s="195" t="str">
        <f t="shared" si="8"/>
        <v>Taip / Yes</v>
      </c>
      <c r="Y26"/>
      <c r="Z26"/>
      <c r="AA26"/>
      <c r="AB26"/>
      <c r="AC26"/>
      <c r="AD26"/>
    </row>
    <row r="27" spans="1:83" x14ac:dyDescent="0.25">
      <c r="B27" s="183">
        <v>15</v>
      </c>
      <c r="C27" s="188" t="s">
        <v>47</v>
      </c>
      <c r="D27" s="184">
        <f>_xlfn.XLOOKUP($B27,'Duomenys | Data'!$B$10:$B$69,'Duomenys | Data'!D$10:D$69)</f>
        <v>59495.3</v>
      </c>
      <c r="E27" s="189">
        <f t="shared" si="1"/>
        <v>66355.100000000006</v>
      </c>
      <c r="F27" s="184">
        <f>_xlfn.XLOOKUP($B27,'Duomenys | Data'!$B$10:$B$69,'Duomenys | Data'!E$10:E$69)</f>
        <v>54599.6</v>
      </c>
      <c r="G27" s="184">
        <f>_xlfn.XLOOKUP($B27,'Duomenys | Data'!$B$10:$B$69,'Duomenys | Data'!F$10:F$69)</f>
        <v>11755.5</v>
      </c>
      <c r="H27" s="184">
        <f>_xlfn.XLOOKUP($B27,'Duomenys | Data'!$B$10:$B$69,'Duomenys | Data'!G$10:G$69)</f>
        <v>0</v>
      </c>
      <c r="I27" s="184">
        <f>_xlfn.XLOOKUP($B27,'Duomenys | Data'!$B$10:$B$69,'Duomenys | Data'!H$10:H$69)</f>
        <v>0</v>
      </c>
      <c r="J27" s="190">
        <f t="shared" si="2"/>
        <v>-6859.8000000000029</v>
      </c>
      <c r="K27" s="190">
        <f t="shared" si="3"/>
        <v>120.14412824999999</v>
      </c>
      <c r="L27" s="191">
        <f>_xlfn.XLOOKUP($B27,'Duomenys | Data'!$B$10:$B$69,'Duomenys | Data'!I$10:I$69)</f>
        <v>1520.8117500000001</v>
      </c>
      <c r="M27" s="192">
        <f t="shared" si="4"/>
        <v>1640.9558782500001</v>
      </c>
      <c r="N27" s="184">
        <f>_xlfn.XLOOKUP($B27,'Duomenys | Data'!$B$10:$B$69,'Duomenys | Data'!K$10:K$69)</f>
        <v>50</v>
      </c>
      <c r="O27" s="184">
        <f>_xlfn.XLOOKUP($B27,'Duomenys | Data'!$B$10:$B$69,'Duomenys | Data'!$V$10:$V$69)</f>
        <v>-500</v>
      </c>
      <c r="P27" s="190">
        <f t="shared" si="5"/>
        <v>-7289.6558717500029</v>
      </c>
      <c r="Q27" s="193" t="str">
        <f>'Lankstumas | Flexibility'!O27</f>
        <v>Taip / Yes</v>
      </c>
      <c r="R27" s="184">
        <f>_xlfn.XLOOKUP($B27,'Duomenys | Data'!$B$10:$B$69,'Duomenys | Data'!L$10:L$69)</f>
        <v>4155.1000000000004</v>
      </c>
      <c r="S27" s="184" t="str">
        <f>_xlfn.XLOOKUP($B27,'Duomenys | Data'!$B$10:$B$69,'Duomenys | Data'!M$10:M$69)</f>
        <v>3278,9</v>
      </c>
      <c r="T27" s="194">
        <f t="shared" si="6"/>
        <v>144.34412824999708</v>
      </c>
      <c r="U27" s="190">
        <f t="shared" si="7"/>
        <v>-0.4</v>
      </c>
      <c r="V27" s="190" t="str">
        <f>'Skola | Debt'!K27</f>
        <v>Ne / No</v>
      </c>
      <c r="W27" s="190" t="str">
        <f t="shared" si="9"/>
        <v>-</v>
      </c>
      <c r="X27" s="195" t="str">
        <f t="shared" si="8"/>
        <v>Taip / Yes</v>
      </c>
      <c r="Y27"/>
      <c r="Z27"/>
      <c r="AA27"/>
      <c r="AB27"/>
      <c r="AC27"/>
      <c r="AD27"/>
    </row>
    <row r="28" spans="1:83" x14ac:dyDescent="0.25">
      <c r="B28" s="183">
        <v>16</v>
      </c>
      <c r="C28" s="188" t="s">
        <v>48</v>
      </c>
      <c r="D28" s="184">
        <f>_xlfn.XLOOKUP($B28,'Duomenys | Data'!$B$10:$B$69,'Duomenys | Data'!D$10:D$69)</f>
        <v>60560.3</v>
      </c>
      <c r="E28" s="189">
        <f t="shared" si="1"/>
        <v>62835.3</v>
      </c>
      <c r="F28" s="184">
        <f>_xlfn.XLOOKUP($B28,'Duomenys | Data'!$B$10:$B$69,'Duomenys | Data'!E$10:E$69)</f>
        <v>53893.5</v>
      </c>
      <c r="G28" s="184">
        <f>_xlfn.XLOOKUP($B28,'Duomenys | Data'!$B$10:$B$69,'Duomenys | Data'!F$10:F$69)</f>
        <v>8941.7999999999993</v>
      </c>
      <c r="H28" s="184">
        <f>_xlfn.XLOOKUP($B28,'Duomenys | Data'!$B$10:$B$69,'Duomenys | Data'!G$10:G$69)</f>
        <v>0</v>
      </c>
      <c r="I28" s="184">
        <f>_xlfn.XLOOKUP($B28,'Duomenys | Data'!$B$10:$B$69,'Duomenys | Data'!H$10:H$69)</f>
        <v>0</v>
      </c>
      <c r="J28" s="190">
        <f t="shared" si="2"/>
        <v>-2275</v>
      </c>
      <c r="K28" s="190">
        <f t="shared" si="3"/>
        <v>109.67251471999998</v>
      </c>
      <c r="L28" s="191">
        <f>_xlfn.XLOOKUP($B28,'Duomenys | Data'!$B$10:$B$69,'Duomenys | Data'!I$10:I$69)</f>
        <v>1388.2596799999999</v>
      </c>
      <c r="M28" s="192">
        <f t="shared" si="4"/>
        <v>1497.9321947199999</v>
      </c>
      <c r="N28" s="184">
        <f>_xlfn.XLOOKUP($B28,'Duomenys | Data'!$B$10:$B$69,'Duomenys | Data'!K$10:K$69)</f>
        <v>0</v>
      </c>
      <c r="O28" s="184">
        <f>_xlfn.XLOOKUP($B28,'Duomenys | Data'!$B$10:$B$69,'Duomenys | Data'!$V$10:$V$69)</f>
        <v>0</v>
      </c>
      <c r="P28" s="190">
        <f t="shared" si="5"/>
        <v>-2165.32748528</v>
      </c>
      <c r="Q28" s="193" t="str">
        <f>'Lankstumas | Flexibility'!O28</f>
        <v>Taip / Yes</v>
      </c>
      <c r="R28" s="184">
        <f>_xlfn.XLOOKUP($B28,'Duomenys | Data'!$B$10:$B$69,'Duomenys | Data'!L$10:L$69)</f>
        <v>6992.5</v>
      </c>
      <c r="S28" s="184" t="str">
        <f>_xlfn.XLOOKUP($B28,'Duomenys | Data'!$B$10:$B$69,'Duomenys | Data'!M$10:M$69)</f>
        <v>1549,7</v>
      </c>
      <c r="T28" s="194">
        <f t="shared" si="6"/>
        <v>6376.8725147200003</v>
      </c>
      <c r="U28" s="190">
        <f t="shared" si="7"/>
        <v>-10.5</v>
      </c>
      <c r="V28" s="190" t="str">
        <f>'Skola | Debt'!K28</f>
        <v>Ne / No</v>
      </c>
      <c r="W28" s="190" t="str">
        <f t="shared" si="9"/>
        <v>-</v>
      </c>
      <c r="X28" s="195" t="str">
        <f t="shared" si="8"/>
        <v>Taip / Yes</v>
      </c>
      <c r="Y28"/>
      <c r="Z28"/>
      <c r="AA28"/>
      <c r="AB28"/>
      <c r="AC28"/>
      <c r="AD28"/>
    </row>
    <row r="29" spans="1:83" x14ac:dyDescent="0.25">
      <c r="B29" s="183">
        <v>17</v>
      </c>
      <c r="C29" s="188" t="s">
        <v>49</v>
      </c>
      <c r="D29" s="184">
        <f>_xlfn.XLOOKUP($B29,'Duomenys | Data'!$B$10:$B$69,'Duomenys | Data'!D$10:D$69)</f>
        <v>40091.800000000003</v>
      </c>
      <c r="E29" s="189">
        <f t="shared" si="1"/>
        <v>44335.6</v>
      </c>
      <c r="F29" s="184">
        <f>_xlfn.XLOOKUP($B29,'Duomenys | Data'!$B$10:$B$69,'Duomenys | Data'!E$10:E$69)</f>
        <v>36294.400000000001</v>
      </c>
      <c r="G29" s="184">
        <f>_xlfn.XLOOKUP($B29,'Duomenys | Data'!$B$10:$B$69,'Duomenys | Data'!F$10:F$69)</f>
        <v>8041.2</v>
      </c>
      <c r="H29" s="184">
        <f>_xlfn.XLOOKUP($B29,'Duomenys | Data'!$B$10:$B$69,'Duomenys | Data'!G$10:G$69)</f>
        <v>0</v>
      </c>
      <c r="I29" s="184">
        <f>_xlfn.XLOOKUP($B29,'Duomenys | Data'!$B$10:$B$69,'Duomenys | Data'!H$10:H$69)</f>
        <v>0</v>
      </c>
      <c r="J29" s="190">
        <f t="shared" si="2"/>
        <v>-4243.7999999999956</v>
      </c>
      <c r="K29" s="190">
        <f t="shared" si="3"/>
        <v>77.317405859999894</v>
      </c>
      <c r="L29" s="191">
        <f>_xlfn.XLOOKUP($B29,'Duomenys | Data'!$B$10:$B$69,'Duomenys | Data'!I$10:I$69)</f>
        <v>978.70133999999996</v>
      </c>
      <c r="M29" s="192">
        <f t="shared" si="4"/>
        <v>1056.0187458599999</v>
      </c>
      <c r="N29" s="184">
        <f>_xlfn.XLOOKUP($B29,'Duomenys | Data'!$B$10:$B$69,'Duomenys | Data'!K$10:K$69)</f>
        <v>60</v>
      </c>
      <c r="O29" s="184">
        <f>_xlfn.XLOOKUP($B29,'Duomenys | Data'!$B$10:$B$69,'Duomenys | Data'!$V$10:$V$69)</f>
        <v>623.30000000000018</v>
      </c>
      <c r="P29" s="190">
        <f t="shared" si="5"/>
        <v>-3603.1825941399957</v>
      </c>
      <c r="Q29" s="193" t="str">
        <f>'Lankstumas | Flexibility'!O29</f>
        <v>Taip / Yes</v>
      </c>
      <c r="R29" s="184">
        <f>_xlfn.XLOOKUP($B29,'Duomenys | Data'!$B$10:$B$69,'Duomenys | Data'!L$10:L$69)</f>
        <v>770</v>
      </c>
      <c r="S29" s="184" t="str">
        <f>_xlfn.XLOOKUP($B29,'Duomenys | Data'!$B$10:$B$69,'Duomenys | Data'!M$10:M$69)</f>
        <v>2681,6</v>
      </c>
      <c r="T29" s="194">
        <f t="shared" si="6"/>
        <v>-151.58259413999576</v>
      </c>
      <c r="U29" s="190">
        <f t="shared" si="7"/>
        <v>0.1</v>
      </c>
      <c r="V29" s="190" t="str">
        <f>'Skola | Debt'!K29</f>
        <v>Ne / No</v>
      </c>
      <c r="W29" s="190" t="str">
        <f t="shared" si="9"/>
        <v>-</v>
      </c>
      <c r="X29" s="195" t="str">
        <f t="shared" si="8"/>
        <v>Taip / Yes</v>
      </c>
      <c r="Y29"/>
      <c r="Z29"/>
      <c r="AA29"/>
      <c r="AB29"/>
      <c r="AC29"/>
      <c r="AD29"/>
    </row>
    <row r="30" spans="1:83" x14ac:dyDescent="0.25">
      <c r="B30" s="183">
        <v>18</v>
      </c>
      <c r="C30" s="188" t="s">
        <v>50</v>
      </c>
      <c r="D30" s="184">
        <f>_xlfn.XLOOKUP($B30,'Duomenys | Data'!$B$10:$B$69,'Duomenys | Data'!D$10:D$69)</f>
        <v>112096.3</v>
      </c>
      <c r="E30" s="189">
        <f t="shared" si="1"/>
        <v>123698.90000000001</v>
      </c>
      <c r="F30" s="184">
        <f>_xlfn.XLOOKUP($B30,'Duomenys | Data'!$B$10:$B$69,'Duomenys | Data'!E$10:E$69)</f>
        <v>111407.1</v>
      </c>
      <c r="G30" s="184">
        <f>_xlfn.XLOOKUP($B30,'Duomenys | Data'!$B$10:$B$69,'Duomenys | Data'!F$10:F$69)</f>
        <v>12291.8</v>
      </c>
      <c r="H30" s="184">
        <f>_xlfn.XLOOKUP($B30,'Duomenys | Data'!$B$10:$B$69,'Duomenys | Data'!G$10:G$69)</f>
        <v>0</v>
      </c>
      <c r="I30" s="184">
        <f>_xlfn.XLOOKUP($B30,'Duomenys | Data'!$B$10:$B$69,'Duomenys | Data'!H$10:H$69)</f>
        <v>0</v>
      </c>
      <c r="J30" s="190">
        <f t="shared" si="2"/>
        <v>-11602.600000000006</v>
      </c>
      <c r="K30" s="190">
        <f t="shared" si="3"/>
        <v>202.9357395699999</v>
      </c>
      <c r="L30" s="191">
        <f>_xlfn.XLOOKUP($B30,'Duomenys | Data'!$B$10:$B$69,'Duomenys | Data'!I$10:I$69)</f>
        <v>2568.80683</v>
      </c>
      <c r="M30" s="192">
        <f t="shared" si="4"/>
        <v>2771.7425695699999</v>
      </c>
      <c r="N30" s="184">
        <f>_xlfn.XLOOKUP($B30,'Duomenys | Data'!$B$10:$B$69,'Duomenys | Data'!K$10:K$69)</f>
        <v>0</v>
      </c>
      <c r="O30" s="184">
        <f>_xlfn.XLOOKUP($B30,'Duomenys | Data'!$B$10:$B$69,'Duomenys | Data'!$V$10:$V$69)</f>
        <v>2678.8999999999996</v>
      </c>
      <c r="P30" s="190">
        <f t="shared" si="5"/>
        <v>-8720.7642604300072</v>
      </c>
      <c r="Q30" s="193" t="str">
        <f>'Lankstumas | Flexibility'!O30</f>
        <v>Taip / Yes</v>
      </c>
      <c r="R30" s="184">
        <f>_xlfn.XLOOKUP($B30,'Duomenys | Data'!$B$10:$B$69,'Duomenys | Data'!L$10:L$69)</f>
        <v>2768.3</v>
      </c>
      <c r="S30" s="184" t="str">
        <f>_xlfn.XLOOKUP($B30,'Duomenys | Data'!$B$10:$B$69,'Duomenys | Data'!M$10:M$69)</f>
        <v>11807,5</v>
      </c>
      <c r="T30" s="194">
        <f t="shared" si="6"/>
        <v>5855.0357395699921</v>
      </c>
      <c r="U30" s="190">
        <f t="shared" si="7"/>
        <v>-5.0999999999999996</v>
      </c>
      <c r="V30" s="190" t="str">
        <f>'Skola | Debt'!K30</f>
        <v>Ne / No</v>
      </c>
      <c r="W30" s="190" t="str">
        <f t="shared" si="9"/>
        <v>-</v>
      </c>
      <c r="X30" s="195" t="str">
        <f t="shared" si="8"/>
        <v>Taip / Yes</v>
      </c>
      <c r="Y30"/>
      <c r="Z30"/>
      <c r="AA30"/>
      <c r="AB30"/>
      <c r="AC30"/>
      <c r="AD30"/>
    </row>
    <row r="31" spans="1:83" s="134" customFormat="1" x14ac:dyDescent="0.25">
      <c r="A31" s="124"/>
      <c r="B31" s="183">
        <v>19</v>
      </c>
      <c r="C31" s="188" t="s">
        <v>51</v>
      </c>
      <c r="D31" s="184">
        <f>_xlfn.XLOOKUP($B31,'Duomenys | Data'!$B$10:$B$69,'Duomenys | Data'!D$10:D$69)</f>
        <v>55732.1</v>
      </c>
      <c r="E31" s="189">
        <f t="shared" si="1"/>
        <v>61017.2</v>
      </c>
      <c r="F31" s="184">
        <f>_xlfn.XLOOKUP($B31,'Duomenys | Data'!$B$10:$B$69,'Duomenys | Data'!E$10:E$69)</f>
        <v>55534.6</v>
      </c>
      <c r="G31" s="184">
        <f>_xlfn.XLOOKUP($B31,'Duomenys | Data'!$B$10:$B$69,'Duomenys | Data'!F$10:F$69)</f>
        <v>5482.6</v>
      </c>
      <c r="H31" s="184">
        <f>_xlfn.XLOOKUP($B31,'Duomenys | Data'!$B$10:$B$69,'Duomenys | Data'!G$10:G$69)</f>
        <v>0</v>
      </c>
      <c r="I31" s="184">
        <f>_xlfn.XLOOKUP($B31,'Duomenys | Data'!$B$10:$B$69,'Duomenys | Data'!H$10:H$69)</f>
        <v>0</v>
      </c>
      <c r="J31" s="190">
        <f t="shared" si="2"/>
        <v>-5285.0999999999985</v>
      </c>
      <c r="K31" s="190">
        <f t="shared" si="3"/>
        <v>98.56119552999985</v>
      </c>
      <c r="L31" s="191">
        <f>_xlfn.XLOOKUP($B31,'Duomenys | Data'!$B$10:$B$69,'Duomenys | Data'!I$10:I$69)</f>
        <v>1247.6100700000002</v>
      </c>
      <c r="M31" s="192">
        <f t="shared" si="4"/>
        <v>1346.17126553</v>
      </c>
      <c r="N31" s="184">
        <f>_xlfn.XLOOKUP($B31,'Duomenys | Data'!$B$10:$B$69,'Duomenys | Data'!K$10:K$69)</f>
        <v>0</v>
      </c>
      <c r="O31" s="184">
        <f>_xlfn.XLOOKUP($B31,'Duomenys | Data'!$B$10:$B$69,'Duomenys | Data'!$V$10:$V$69)</f>
        <v>460.80000000000018</v>
      </c>
      <c r="P31" s="190">
        <f t="shared" si="5"/>
        <v>-4725.7388044699983</v>
      </c>
      <c r="Q31" s="193" t="str">
        <f>'Lankstumas | Flexibility'!O31</f>
        <v>Taip / Yes</v>
      </c>
      <c r="R31" s="184">
        <f>_xlfn.XLOOKUP($B31,'Duomenys | Data'!$B$10:$B$69,'Duomenys | Data'!L$10:L$69)</f>
        <v>7736.8</v>
      </c>
      <c r="S31" s="184" t="str">
        <f>_xlfn.XLOOKUP($B31,'Duomenys | Data'!$B$10:$B$69,'Duomenys | Data'!M$10:M$69)</f>
        <v>995,0</v>
      </c>
      <c r="T31" s="194">
        <f t="shared" si="6"/>
        <v>4006.061195530001</v>
      </c>
      <c r="U31" s="190">
        <f t="shared" si="7"/>
        <v>-7.1</v>
      </c>
      <c r="V31" s="190" t="str">
        <f>'Skola | Debt'!K31</f>
        <v>Ne / No</v>
      </c>
      <c r="W31" s="190" t="str">
        <f t="shared" si="9"/>
        <v>-</v>
      </c>
      <c r="X31" s="195" t="str">
        <f t="shared" si="8"/>
        <v>Taip / Yes</v>
      </c>
      <c r="Y31"/>
      <c r="Z31"/>
      <c r="AA31"/>
      <c r="AB31"/>
      <c r="AC31"/>
      <c r="AD31"/>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row>
    <row r="32" spans="1:83" x14ac:dyDescent="0.25">
      <c r="B32" s="183">
        <v>20</v>
      </c>
      <c r="C32" s="188" t="s">
        <v>52</v>
      </c>
      <c r="D32" s="184">
        <f>_xlfn.XLOOKUP($B32,'Duomenys | Data'!$B$10:$B$69,'Duomenys | Data'!D$10:D$69)</f>
        <v>59430.7</v>
      </c>
      <c r="E32" s="189">
        <f t="shared" si="1"/>
        <v>62630.1</v>
      </c>
      <c r="F32" s="184">
        <f>_xlfn.XLOOKUP($B32,'Duomenys | Data'!$B$10:$B$69,'Duomenys | Data'!E$10:E$69)</f>
        <v>59116.4</v>
      </c>
      <c r="G32" s="184">
        <f>_xlfn.XLOOKUP($B32,'Duomenys | Data'!$B$10:$B$69,'Duomenys | Data'!F$10:F$69)</f>
        <v>3513.7</v>
      </c>
      <c r="H32" s="184">
        <f>_xlfn.XLOOKUP($B32,'Duomenys | Data'!$B$10:$B$69,'Duomenys | Data'!G$10:G$69)</f>
        <v>0</v>
      </c>
      <c r="I32" s="184">
        <f>_xlfn.XLOOKUP($B32,'Duomenys | Data'!$B$10:$B$69,'Duomenys | Data'!H$10:H$69)</f>
        <v>0</v>
      </c>
      <c r="J32" s="190">
        <f t="shared" si="2"/>
        <v>-3199.4000000000015</v>
      </c>
      <c r="K32" s="190">
        <f t="shared" si="3"/>
        <v>125.45447506999994</v>
      </c>
      <c r="L32" s="191">
        <f>_xlfn.XLOOKUP($B32,'Duomenys | Data'!$B$10:$B$69,'Duomenys | Data'!I$10:I$69)</f>
        <v>1588.03133</v>
      </c>
      <c r="M32" s="192">
        <f t="shared" si="4"/>
        <v>1713.48580507</v>
      </c>
      <c r="N32" s="184">
        <f>_xlfn.XLOOKUP($B32,'Duomenys | Data'!$B$10:$B$69,'Duomenys | Data'!K$10:K$69)</f>
        <v>0</v>
      </c>
      <c r="O32" s="184">
        <f>_xlfn.XLOOKUP($B32,'Duomenys | Data'!$B$10:$B$69,'Duomenys | Data'!$V$10:$V$69)</f>
        <v>1116.5</v>
      </c>
      <c r="P32" s="190">
        <f t="shared" si="5"/>
        <v>-1957.4455249300017</v>
      </c>
      <c r="Q32" s="193" t="str">
        <f>'Lankstumas | Flexibility'!O32</f>
        <v>Taip / Yes</v>
      </c>
      <c r="R32" s="184">
        <f>_xlfn.XLOOKUP($B32,'Duomenys | Data'!$B$10:$B$69,'Duomenys | Data'!L$10:L$69)</f>
        <v>0</v>
      </c>
      <c r="S32" s="184" t="str">
        <f>_xlfn.XLOOKUP($B32,'Duomenys | Data'!$B$10:$B$69,'Duomenys | Data'!M$10:M$69)</f>
        <v>2604,9</v>
      </c>
      <c r="T32" s="194">
        <f t="shared" si="6"/>
        <v>647.45447506999835</v>
      </c>
      <c r="U32" s="190">
        <f t="shared" si="7"/>
        <v>-1.1000000000000001</v>
      </c>
      <c r="V32" s="190" t="str">
        <f>'Skola | Debt'!K32</f>
        <v>Ne / No</v>
      </c>
      <c r="W32" s="190" t="str">
        <f t="shared" si="9"/>
        <v>-</v>
      </c>
      <c r="X32" s="195" t="str">
        <f t="shared" si="8"/>
        <v>Taip / Yes</v>
      </c>
      <c r="Y32"/>
      <c r="Z32"/>
      <c r="AA32"/>
      <c r="AB32"/>
      <c r="AC32"/>
      <c r="AD32"/>
    </row>
    <row r="33" spans="2:30" ht="15.75" customHeight="1" x14ac:dyDescent="0.25">
      <c r="B33" s="183">
        <v>21</v>
      </c>
      <c r="C33" s="188" t="s">
        <v>53</v>
      </c>
      <c r="D33" s="184">
        <f>_xlfn.XLOOKUP($B33,'Duomenys | Data'!$B$10:$B$69,'Duomenys | Data'!D$10:D$69)</f>
        <v>76751.3</v>
      </c>
      <c r="E33" s="189">
        <f t="shared" si="1"/>
        <v>90242.8</v>
      </c>
      <c r="F33" s="184">
        <f>_xlfn.XLOOKUP($B33,'Duomenys | Data'!$B$10:$B$69,'Duomenys | Data'!E$10:E$69)</f>
        <v>74723.100000000006</v>
      </c>
      <c r="G33" s="184">
        <f>_xlfn.XLOOKUP($B33,'Duomenys | Data'!$B$10:$B$69,'Duomenys | Data'!F$10:F$69)</f>
        <v>15519.7</v>
      </c>
      <c r="H33" s="184">
        <f>_xlfn.XLOOKUP($B33,'Duomenys | Data'!$B$10:$B$69,'Duomenys | Data'!G$10:G$69)</f>
        <v>0</v>
      </c>
      <c r="I33" s="184">
        <f>_xlfn.XLOOKUP($B33,'Duomenys | Data'!$B$10:$B$69,'Duomenys | Data'!H$10:H$69)</f>
        <v>0</v>
      </c>
      <c r="J33" s="190">
        <f t="shared" si="2"/>
        <v>-13491.5</v>
      </c>
      <c r="K33" s="190">
        <f t="shared" si="3"/>
        <v>131.61677368999995</v>
      </c>
      <c r="L33" s="191">
        <f>_xlfn.XLOOKUP($B33,'Duomenys | Data'!$B$10:$B$69,'Duomenys | Data'!I$10:I$69)</f>
        <v>1666.03511</v>
      </c>
      <c r="M33" s="192">
        <f t="shared" si="4"/>
        <v>1797.65188369</v>
      </c>
      <c r="N33" s="184">
        <f>_xlfn.XLOOKUP($B33,'Duomenys | Data'!$B$10:$B$69,'Duomenys | Data'!K$10:K$69)</f>
        <v>60</v>
      </c>
      <c r="O33" s="184">
        <f>_xlfn.XLOOKUP($B33,'Duomenys | Data'!$B$10:$B$69,'Duomenys | Data'!$V$10:$V$69)</f>
        <v>0</v>
      </c>
      <c r="P33" s="190">
        <f t="shared" si="5"/>
        <v>-13419.883226309999</v>
      </c>
      <c r="Q33" s="193" t="str">
        <f>'Lankstumas | Flexibility'!O33</f>
        <v>Taip / Yes</v>
      </c>
      <c r="R33" s="184">
        <f>_xlfn.XLOOKUP($B33,'Duomenys | Data'!$B$10:$B$69,'Duomenys | Data'!L$10:L$69)</f>
        <v>10073.1</v>
      </c>
      <c r="S33" s="184" t="str">
        <f>_xlfn.XLOOKUP($B33,'Duomenys | Data'!$B$10:$B$69,'Duomenys | Data'!M$10:M$69)</f>
        <v>4372,6</v>
      </c>
      <c r="T33" s="194">
        <f t="shared" si="6"/>
        <v>1025.8167736900014</v>
      </c>
      <c r="U33" s="190">
        <f t="shared" si="7"/>
        <v>-1.5</v>
      </c>
      <c r="V33" s="190" t="str">
        <f>'Skola | Debt'!K33</f>
        <v>Ne / No</v>
      </c>
      <c r="W33" s="190" t="str">
        <f t="shared" si="9"/>
        <v>-</v>
      </c>
      <c r="X33" s="195" t="str">
        <f t="shared" si="8"/>
        <v>Taip / Yes</v>
      </c>
      <c r="Y33"/>
      <c r="Z33"/>
      <c r="AA33"/>
      <c r="AB33"/>
      <c r="AC33"/>
      <c r="AD33"/>
    </row>
    <row r="34" spans="2:30" x14ac:dyDescent="0.25">
      <c r="B34" s="183">
        <v>22</v>
      </c>
      <c r="C34" s="188" t="s">
        <v>54</v>
      </c>
      <c r="D34" s="184">
        <f>_xlfn.XLOOKUP($B34,'Duomenys | Data'!$B$10:$B$69,'Duomenys | Data'!D$10:D$69)</f>
        <v>273020.5</v>
      </c>
      <c r="E34" s="189">
        <f t="shared" si="1"/>
        <v>282906.40000000002</v>
      </c>
      <c r="F34" s="184">
        <f>_xlfn.XLOOKUP($B34,'Duomenys | Data'!$B$10:$B$69,'Duomenys | Data'!E$10:E$69)</f>
        <v>231731.7</v>
      </c>
      <c r="G34" s="184">
        <f>_xlfn.XLOOKUP($B34,'Duomenys | Data'!$B$10:$B$69,'Duomenys | Data'!F$10:F$69)</f>
        <v>51174.7</v>
      </c>
      <c r="H34" s="184">
        <f>_xlfn.XLOOKUP($B34,'Duomenys | Data'!$B$10:$B$69,'Duomenys | Data'!G$10:G$69)</f>
        <v>0</v>
      </c>
      <c r="I34" s="184">
        <f>_xlfn.XLOOKUP($B34,'Duomenys | Data'!$B$10:$B$69,'Duomenys | Data'!H$10:H$69)</f>
        <v>0</v>
      </c>
      <c r="J34" s="190">
        <f t="shared" si="2"/>
        <v>-9885.9000000000233</v>
      </c>
      <c r="K34" s="190">
        <f t="shared" si="3"/>
        <v>562.58653860999948</v>
      </c>
      <c r="L34" s="191">
        <f>_xlfn.XLOOKUP($B34,'Duomenys | Data'!$B$10:$B$69,'Duomenys | Data'!I$10:I$69)</f>
        <v>7121.3485899999996</v>
      </c>
      <c r="M34" s="192">
        <f t="shared" si="4"/>
        <v>7683.9351286099991</v>
      </c>
      <c r="N34" s="184">
        <f>_xlfn.XLOOKUP($B34,'Duomenys | Data'!$B$10:$B$69,'Duomenys | Data'!K$10:K$69)</f>
        <v>50</v>
      </c>
      <c r="O34" s="184">
        <f>_xlfn.XLOOKUP($B34,'Duomenys | Data'!$B$10:$B$69,'Duomenys | Data'!$V$10:$V$69)</f>
        <v>198.10000000000218</v>
      </c>
      <c r="P34" s="190">
        <f t="shared" si="5"/>
        <v>-9175.2134613900216</v>
      </c>
      <c r="Q34" s="193" t="str">
        <f>'Lankstumas | Flexibility'!O34</f>
        <v>Taip / Yes</v>
      </c>
      <c r="R34" s="184">
        <f>_xlfn.XLOOKUP($B34,'Duomenys | Data'!$B$10:$B$69,'Duomenys | Data'!L$10:L$69)</f>
        <v>4000</v>
      </c>
      <c r="S34" s="184" t="str">
        <f>_xlfn.XLOOKUP($B34,'Duomenys | Data'!$B$10:$B$69,'Duomenys | Data'!M$10:M$69)</f>
        <v>14906,9</v>
      </c>
      <c r="T34" s="194">
        <f t="shared" si="6"/>
        <v>9731.6865386099798</v>
      </c>
      <c r="U34" s="190">
        <f t="shared" si="7"/>
        <v>-3.6</v>
      </c>
      <c r="V34" s="190" t="str">
        <f>'Skola | Debt'!K34</f>
        <v>Ne / No</v>
      </c>
      <c r="W34" s="190" t="str">
        <f t="shared" si="9"/>
        <v>-</v>
      </c>
      <c r="X34" s="195" t="str">
        <f t="shared" si="8"/>
        <v>Taip / Yes</v>
      </c>
      <c r="Y34"/>
      <c r="Z34"/>
      <c r="AA34"/>
      <c r="AB34"/>
      <c r="AC34"/>
      <c r="AD34"/>
    </row>
    <row r="35" spans="2:30" x14ac:dyDescent="0.25">
      <c r="B35" s="183">
        <v>23</v>
      </c>
      <c r="C35" s="188" t="s">
        <v>55</v>
      </c>
      <c r="D35" s="184">
        <f>_xlfn.XLOOKUP($B35,'Duomenys | Data'!$B$10:$B$69,'Duomenys | Data'!D$10:D$69)</f>
        <v>118677.3</v>
      </c>
      <c r="E35" s="189">
        <f t="shared" si="1"/>
        <v>128267.5</v>
      </c>
      <c r="F35" s="184">
        <f>_xlfn.XLOOKUP($B35,'Duomenys | Data'!$B$10:$B$69,'Duomenys | Data'!E$10:E$69)</f>
        <v>115203.1</v>
      </c>
      <c r="G35" s="184">
        <f>_xlfn.XLOOKUP($B35,'Duomenys | Data'!$B$10:$B$69,'Duomenys | Data'!F$10:F$69)</f>
        <v>13064.4</v>
      </c>
      <c r="H35" s="184">
        <f>_xlfn.XLOOKUP($B35,'Duomenys | Data'!$B$10:$B$69,'Duomenys | Data'!G$10:G$69)</f>
        <v>0</v>
      </c>
      <c r="I35" s="184">
        <f>_xlfn.XLOOKUP($B35,'Duomenys | Data'!$B$10:$B$69,'Duomenys | Data'!H$10:H$69)</f>
        <v>0</v>
      </c>
      <c r="J35" s="190">
        <f t="shared" si="2"/>
        <v>-9590.1999999999971</v>
      </c>
      <c r="K35" s="190">
        <f t="shared" si="3"/>
        <v>215.66095370999983</v>
      </c>
      <c r="L35" s="191">
        <f>_xlfn.XLOOKUP($B35,'Duomenys | Data'!$B$10:$B$69,'Duomenys | Data'!I$10:I$69)</f>
        <v>2729.8854900000001</v>
      </c>
      <c r="M35" s="192">
        <f t="shared" si="4"/>
        <v>2945.5464437099999</v>
      </c>
      <c r="N35" s="184">
        <f>_xlfn.XLOOKUP($B35,'Duomenys | Data'!$B$10:$B$69,'Duomenys | Data'!K$10:K$69)</f>
        <v>200</v>
      </c>
      <c r="O35" s="184">
        <f>_xlfn.XLOOKUP($B35,'Duomenys | Data'!$B$10:$B$69,'Duomenys | Data'!$V$10:$V$69)</f>
        <v>0</v>
      </c>
      <c r="P35" s="190">
        <f t="shared" si="5"/>
        <v>-9574.5390462899977</v>
      </c>
      <c r="Q35" s="193" t="str">
        <f>'Lankstumas | Flexibility'!O35</f>
        <v>Taip / Yes</v>
      </c>
      <c r="R35" s="184">
        <f>_xlfn.XLOOKUP($B35,'Duomenys | Data'!$B$10:$B$69,'Duomenys | Data'!L$10:L$69)</f>
        <v>1541.3</v>
      </c>
      <c r="S35" s="184" t="str">
        <f>_xlfn.XLOOKUP($B35,'Duomenys | Data'!$B$10:$B$69,'Duomenys | Data'!M$10:M$69)</f>
        <v>7448,0</v>
      </c>
      <c r="T35" s="194">
        <f t="shared" si="6"/>
        <v>-585.23904628999844</v>
      </c>
      <c r="U35" s="190">
        <f t="shared" si="7"/>
        <v>0.2</v>
      </c>
      <c r="V35" s="190" t="str">
        <f>'Skola | Debt'!K35</f>
        <v>Ne / No</v>
      </c>
      <c r="W35" s="190" t="str">
        <f t="shared" si="9"/>
        <v>-</v>
      </c>
      <c r="X35" s="195" t="str">
        <f t="shared" si="8"/>
        <v>Taip / Yes</v>
      </c>
      <c r="Y35"/>
      <c r="Z35"/>
      <c r="AA35"/>
      <c r="AB35"/>
      <c r="AC35"/>
      <c r="AD35"/>
    </row>
    <row r="36" spans="2:30" x14ac:dyDescent="0.25">
      <c r="B36" s="183">
        <v>24</v>
      </c>
      <c r="C36" s="188" t="s">
        <v>56</v>
      </c>
      <c r="D36" s="184">
        <f>_xlfn.XLOOKUP($B36,'Duomenys | Data'!$B$10:$B$69,'Duomenys | Data'!D$10:D$69)</f>
        <v>71521.3</v>
      </c>
      <c r="E36" s="189">
        <f t="shared" si="1"/>
        <v>78961.899999999994</v>
      </c>
      <c r="F36" s="184">
        <f>_xlfn.XLOOKUP($B36,'Duomenys | Data'!$B$10:$B$69,'Duomenys | Data'!E$10:E$69)</f>
        <v>64698</v>
      </c>
      <c r="G36" s="184">
        <f>_xlfn.XLOOKUP($B36,'Duomenys | Data'!$B$10:$B$69,'Duomenys | Data'!F$10:F$69)</f>
        <v>14263.9</v>
      </c>
      <c r="H36" s="184">
        <f>_xlfn.XLOOKUP($B36,'Duomenys | Data'!$B$10:$B$69,'Duomenys | Data'!G$10:G$69)</f>
        <v>0</v>
      </c>
      <c r="I36" s="184">
        <f>_xlfn.XLOOKUP($B36,'Duomenys | Data'!$B$10:$B$69,'Duomenys | Data'!H$10:H$69)</f>
        <v>0</v>
      </c>
      <c r="J36" s="190">
        <f t="shared" si="2"/>
        <v>-7440.5999999999913</v>
      </c>
      <c r="K36" s="190">
        <f t="shared" si="3"/>
        <v>124.77772473000005</v>
      </c>
      <c r="L36" s="191">
        <f>_xlfn.XLOOKUP($B36,'Duomenys | Data'!$B$10:$B$69,'Duomenys | Data'!I$10:I$69)</f>
        <v>1579.46487</v>
      </c>
      <c r="M36" s="192">
        <f t="shared" si="4"/>
        <v>1704.2425947300001</v>
      </c>
      <c r="N36" s="184">
        <f>_xlfn.XLOOKUP($B36,'Duomenys | Data'!$B$10:$B$69,'Duomenys | Data'!K$10:K$69)</f>
        <v>200</v>
      </c>
      <c r="O36" s="184">
        <f>_xlfn.XLOOKUP($B36,'Duomenys | Data'!$B$10:$B$69,'Duomenys | Data'!$V$10:$V$69)</f>
        <v>846.79999999999927</v>
      </c>
      <c r="P36" s="190">
        <f t="shared" si="5"/>
        <v>-6669.022275269992</v>
      </c>
      <c r="Q36" s="193" t="str">
        <f>'Lankstumas | Flexibility'!O36</f>
        <v>Taip / Yes</v>
      </c>
      <c r="R36" s="184">
        <f>_xlfn.XLOOKUP($B36,'Duomenys | Data'!$B$10:$B$69,'Duomenys | Data'!L$10:L$69)</f>
        <v>3065.4</v>
      </c>
      <c r="S36" s="184" t="str">
        <f>_xlfn.XLOOKUP($B36,'Duomenys | Data'!$B$10:$B$69,'Duomenys | Data'!M$10:M$69)</f>
        <v>4030,7</v>
      </c>
      <c r="T36" s="194">
        <f t="shared" si="6"/>
        <v>427.07772473000841</v>
      </c>
      <c r="U36" s="190">
        <f t="shared" si="7"/>
        <v>-1.1000000000000001</v>
      </c>
      <c r="V36" s="190" t="str">
        <f>'Skola | Debt'!K36</f>
        <v>Ne / No</v>
      </c>
      <c r="W36" s="190" t="str">
        <f t="shared" si="9"/>
        <v>-</v>
      </c>
      <c r="X36" s="195" t="str">
        <f t="shared" si="8"/>
        <v>Taip / Yes</v>
      </c>
      <c r="Y36"/>
      <c r="Z36"/>
      <c r="AA36"/>
      <c r="AB36"/>
      <c r="AC36"/>
      <c r="AD36"/>
    </row>
    <row r="37" spans="2:30" x14ac:dyDescent="0.25">
      <c r="B37" s="183">
        <v>25</v>
      </c>
      <c r="C37" s="188" t="s">
        <v>57</v>
      </c>
      <c r="D37" s="184">
        <f>_xlfn.XLOOKUP($B37,'Duomenys | Data'!$B$10:$B$69,'Duomenys | Data'!D$10:D$69)</f>
        <v>191589.9</v>
      </c>
      <c r="E37" s="189">
        <f t="shared" si="1"/>
        <v>197536.1</v>
      </c>
      <c r="F37" s="184">
        <f>_xlfn.XLOOKUP($B37,'Duomenys | Data'!$B$10:$B$69,'Duomenys | Data'!E$10:E$69)</f>
        <v>153336</v>
      </c>
      <c r="G37" s="184">
        <f>_xlfn.XLOOKUP($B37,'Duomenys | Data'!$B$10:$B$69,'Duomenys | Data'!F$10:F$69)</f>
        <v>44200.1</v>
      </c>
      <c r="H37" s="184">
        <f>_xlfn.XLOOKUP($B37,'Duomenys | Data'!$B$10:$B$69,'Duomenys | Data'!G$10:G$69)</f>
        <v>0</v>
      </c>
      <c r="I37" s="184">
        <f>_xlfn.XLOOKUP($B37,'Duomenys | Data'!$B$10:$B$69,'Duomenys | Data'!H$10:H$69)</f>
        <v>0</v>
      </c>
      <c r="J37" s="190">
        <f t="shared" si="2"/>
        <v>-5946.2000000000116</v>
      </c>
      <c r="K37" s="190">
        <f t="shared" si="3"/>
        <v>372.24492452999948</v>
      </c>
      <c r="L37" s="191">
        <f>_xlfn.XLOOKUP($B37,'Duomenys | Data'!$B$10:$B$69,'Duomenys | Data'!I$10:I$69)</f>
        <v>4711.9610700000003</v>
      </c>
      <c r="M37" s="192">
        <f t="shared" si="4"/>
        <v>5084.2059945299998</v>
      </c>
      <c r="N37" s="184">
        <f>_xlfn.XLOOKUP($B37,'Duomenys | Data'!$B$10:$B$69,'Duomenys | Data'!K$10:K$69)</f>
        <v>200</v>
      </c>
      <c r="O37" s="184">
        <f>_xlfn.XLOOKUP($B37,'Duomenys | Data'!$B$10:$B$69,'Duomenys | Data'!$V$10:$V$69)</f>
        <v>0</v>
      </c>
      <c r="P37" s="190">
        <f t="shared" si="5"/>
        <v>-5773.9550754700122</v>
      </c>
      <c r="Q37" s="193" t="str">
        <f>'Lankstumas | Flexibility'!O37</f>
        <v>Taip / Yes</v>
      </c>
      <c r="R37" s="184">
        <f>_xlfn.XLOOKUP($B37,'Duomenys | Data'!$B$10:$B$69,'Duomenys | Data'!L$10:L$69)</f>
        <v>2420.4</v>
      </c>
      <c r="S37" s="184" t="str">
        <f>_xlfn.XLOOKUP($B37,'Duomenys | Data'!$B$10:$B$69,'Duomenys | Data'!M$10:M$69)</f>
        <v>2915,3</v>
      </c>
      <c r="T37" s="194">
        <f t="shared" si="6"/>
        <v>-438.25507547001143</v>
      </c>
      <c r="U37" s="190">
        <f t="shared" si="7"/>
        <v>0</v>
      </c>
      <c r="V37" s="190" t="str">
        <f>'Skola | Debt'!K37</f>
        <v>Ne / No</v>
      </c>
      <c r="W37" s="190" t="str">
        <f t="shared" si="9"/>
        <v>-</v>
      </c>
      <c r="X37" s="195" t="str">
        <f t="shared" si="8"/>
        <v>Taip / Yes</v>
      </c>
      <c r="Y37"/>
      <c r="Z37"/>
      <c r="AA37"/>
      <c r="AB37"/>
      <c r="AC37"/>
      <c r="AD37"/>
    </row>
    <row r="38" spans="2:30" x14ac:dyDescent="0.25">
      <c r="B38" s="183">
        <v>26</v>
      </c>
      <c r="C38" s="188" t="s">
        <v>58</v>
      </c>
      <c r="D38" s="184">
        <f>_xlfn.XLOOKUP($B38,'Duomenys | Data'!$B$10:$B$69,'Duomenys | Data'!D$10:D$69)</f>
        <v>94296.6</v>
      </c>
      <c r="E38" s="189">
        <f t="shared" si="1"/>
        <v>100031.8</v>
      </c>
      <c r="F38" s="184">
        <f>_xlfn.XLOOKUP($B38,'Duomenys | Data'!$B$10:$B$69,'Duomenys | Data'!E$10:E$69)</f>
        <v>82103.600000000006</v>
      </c>
      <c r="G38" s="184">
        <f>_xlfn.XLOOKUP($B38,'Duomenys | Data'!$B$10:$B$69,'Duomenys | Data'!F$10:F$69)</f>
        <v>17928.2</v>
      </c>
      <c r="H38" s="184">
        <f>_xlfn.XLOOKUP($B38,'Duomenys | Data'!$B$10:$B$69,'Duomenys | Data'!G$10:G$69)</f>
        <v>0</v>
      </c>
      <c r="I38" s="184">
        <f>_xlfn.XLOOKUP($B38,'Duomenys | Data'!$B$10:$B$69,'Duomenys | Data'!H$10:H$69)</f>
        <v>0</v>
      </c>
      <c r="J38" s="190">
        <f t="shared" si="2"/>
        <v>-5735.1999999999971</v>
      </c>
      <c r="K38" s="190">
        <f t="shared" si="3"/>
        <v>172.29004850999991</v>
      </c>
      <c r="L38" s="191">
        <f>_xlfn.XLOOKUP($B38,'Duomenys | Data'!$B$10:$B$69,'Duomenys | Data'!I$10:I$69)</f>
        <v>2180.8866899999998</v>
      </c>
      <c r="M38" s="192">
        <f t="shared" si="4"/>
        <v>2353.1767385099997</v>
      </c>
      <c r="N38" s="184">
        <f>_xlfn.XLOOKUP($B38,'Duomenys | Data'!$B$10:$B$69,'Duomenys | Data'!K$10:K$69)</f>
        <v>0</v>
      </c>
      <c r="O38" s="184">
        <f>_xlfn.XLOOKUP($B38,'Duomenys | Data'!$B$10:$B$69,'Duomenys | Data'!$V$10:$V$69)</f>
        <v>0</v>
      </c>
      <c r="P38" s="190">
        <f t="shared" si="5"/>
        <v>-5562.9099514899972</v>
      </c>
      <c r="Q38" s="193" t="str">
        <f>'Lankstumas | Flexibility'!O38</f>
        <v>Taip / Yes</v>
      </c>
      <c r="R38" s="184">
        <f>_xlfn.XLOOKUP($B38,'Duomenys | Data'!$B$10:$B$69,'Duomenys | Data'!L$10:L$69)</f>
        <v>3110.6</v>
      </c>
      <c r="S38" s="184" t="str">
        <f>_xlfn.XLOOKUP($B38,'Duomenys | Data'!$B$10:$B$69,'Duomenys | Data'!M$10:M$69)</f>
        <v>6200,7</v>
      </c>
      <c r="T38" s="194">
        <f t="shared" si="6"/>
        <v>3748.3900485100021</v>
      </c>
      <c r="U38" s="190">
        <f t="shared" si="7"/>
        <v>-4</v>
      </c>
      <c r="V38" s="190" t="str">
        <f>'Skola | Debt'!K38</f>
        <v>Ne / No</v>
      </c>
      <c r="W38" s="190" t="str">
        <f t="shared" si="9"/>
        <v>-</v>
      </c>
      <c r="X38" s="195" t="str">
        <f t="shared" si="8"/>
        <v>Taip / Yes</v>
      </c>
      <c r="Y38"/>
      <c r="Z38"/>
      <c r="AA38"/>
      <c r="AB38"/>
      <c r="AC38"/>
      <c r="AD38"/>
    </row>
    <row r="39" spans="2:30" x14ac:dyDescent="0.25">
      <c r="B39" s="183">
        <v>27</v>
      </c>
      <c r="C39" s="188" t="s">
        <v>59</v>
      </c>
      <c r="D39" s="184">
        <f>_xlfn.XLOOKUP($B39,'Duomenys | Data'!$B$10:$B$69,'Duomenys | Data'!D$10:D$69)</f>
        <v>39878.199999999997</v>
      </c>
      <c r="E39" s="189">
        <f t="shared" si="1"/>
        <v>41976.1</v>
      </c>
      <c r="F39" s="184">
        <f>_xlfn.XLOOKUP($B39,'Duomenys | Data'!$B$10:$B$69,'Duomenys | Data'!E$10:E$69)</f>
        <v>38813.4</v>
      </c>
      <c r="G39" s="184">
        <f>_xlfn.XLOOKUP($B39,'Duomenys | Data'!$B$10:$B$69,'Duomenys | Data'!F$10:F$69)</f>
        <v>3162.7</v>
      </c>
      <c r="H39" s="184">
        <f>_xlfn.XLOOKUP($B39,'Duomenys | Data'!$B$10:$B$69,'Duomenys | Data'!G$10:G$69)</f>
        <v>0</v>
      </c>
      <c r="I39" s="184">
        <f>_xlfn.XLOOKUP($B39,'Duomenys | Data'!$B$10:$B$69,'Duomenys | Data'!H$10:H$69)</f>
        <v>0</v>
      </c>
      <c r="J39" s="190">
        <f t="shared" si="2"/>
        <v>-2097.9000000000015</v>
      </c>
      <c r="K39" s="190">
        <f t="shared" si="3"/>
        <v>80.160634029999983</v>
      </c>
      <c r="L39" s="191">
        <f>_xlfn.XLOOKUP($B39,'Duomenys | Data'!$B$10:$B$69,'Duomenys | Data'!I$10:I$69)</f>
        <v>1014.69157</v>
      </c>
      <c r="M39" s="192">
        <f t="shared" si="4"/>
        <v>1094.8522040299999</v>
      </c>
      <c r="N39" s="184">
        <f>_xlfn.XLOOKUP($B39,'Duomenys | Data'!$B$10:$B$69,'Duomenys | Data'!K$10:K$69)</f>
        <v>0</v>
      </c>
      <c r="O39" s="184">
        <f>_xlfn.XLOOKUP($B39,'Duomenys | Data'!$B$10:$B$69,'Duomenys | Data'!$V$10:$V$69)</f>
        <v>287.40000000000009</v>
      </c>
      <c r="P39" s="190">
        <f t="shared" si="5"/>
        <v>-1730.3393659700014</v>
      </c>
      <c r="Q39" s="193" t="str">
        <f>'Lankstumas | Flexibility'!O39</f>
        <v>Taip / Yes</v>
      </c>
      <c r="R39" s="184">
        <f>_xlfn.XLOOKUP($B39,'Duomenys | Data'!$B$10:$B$69,'Duomenys | Data'!L$10:L$69)</f>
        <v>117.5</v>
      </c>
      <c r="S39" s="184" t="str">
        <f>_xlfn.XLOOKUP($B39,'Duomenys | Data'!$B$10:$B$69,'Duomenys | Data'!M$10:M$69)</f>
        <v>1620,3</v>
      </c>
      <c r="T39" s="194">
        <f t="shared" si="6"/>
        <v>7.4606340299985732</v>
      </c>
      <c r="U39" s="190">
        <f t="shared" si="7"/>
        <v>0</v>
      </c>
      <c r="V39" s="190" t="str">
        <f>'Skola | Debt'!K39</f>
        <v>Ne / No</v>
      </c>
      <c r="W39" s="190" t="str">
        <f t="shared" si="9"/>
        <v>-</v>
      </c>
      <c r="X39" s="195" t="str">
        <f t="shared" si="8"/>
        <v>Taip / Yes</v>
      </c>
      <c r="Y39"/>
      <c r="Z39"/>
      <c r="AA39"/>
      <c r="AB39"/>
      <c r="AC39"/>
      <c r="AD39"/>
    </row>
    <row r="40" spans="2:30" x14ac:dyDescent="0.25">
      <c r="B40" s="183">
        <v>28</v>
      </c>
      <c r="C40" s="188" t="s">
        <v>60</v>
      </c>
      <c r="D40" s="184">
        <f>_xlfn.XLOOKUP($B40,'Duomenys | Data'!$B$10:$B$69,'Duomenys | Data'!D$10:D$69)</f>
        <v>51804.800000000003</v>
      </c>
      <c r="E40" s="189">
        <f t="shared" si="1"/>
        <v>53185.5</v>
      </c>
      <c r="F40" s="184">
        <f>_xlfn.XLOOKUP($B40,'Duomenys | Data'!$B$10:$B$69,'Duomenys | Data'!E$10:E$69)</f>
        <v>42066.6</v>
      </c>
      <c r="G40" s="184">
        <f>_xlfn.XLOOKUP($B40,'Duomenys | Data'!$B$10:$B$69,'Duomenys | Data'!F$10:F$69)</f>
        <v>11118.9</v>
      </c>
      <c r="H40" s="184">
        <f>_xlfn.XLOOKUP($B40,'Duomenys | Data'!$B$10:$B$69,'Duomenys | Data'!G$10:G$69)</f>
        <v>0</v>
      </c>
      <c r="I40" s="184">
        <f>_xlfn.XLOOKUP($B40,'Duomenys | Data'!$B$10:$B$69,'Duomenys | Data'!H$10:H$69)</f>
        <v>0</v>
      </c>
      <c r="J40" s="190">
        <f t="shared" si="2"/>
        <v>-1380.6999999999971</v>
      </c>
      <c r="K40" s="190">
        <f t="shared" si="3"/>
        <v>85.804221809999945</v>
      </c>
      <c r="L40" s="191">
        <f>_xlfn.XLOOKUP($B40,'Duomenys | Data'!$B$10:$B$69,'Duomenys | Data'!I$10:I$69)</f>
        <v>1086.1293899999998</v>
      </c>
      <c r="M40" s="192">
        <f t="shared" si="4"/>
        <v>1171.9336118099998</v>
      </c>
      <c r="N40" s="184">
        <f>_xlfn.XLOOKUP($B40,'Duomenys | Data'!$B$10:$B$69,'Duomenys | Data'!K$10:K$69)</f>
        <v>0</v>
      </c>
      <c r="O40" s="184">
        <f>_xlfn.XLOOKUP($B40,'Duomenys | Data'!$B$10:$B$69,'Duomenys | Data'!$V$10:$V$69)</f>
        <v>0</v>
      </c>
      <c r="P40" s="190">
        <f t="shared" si="5"/>
        <v>-1294.8957781899971</v>
      </c>
      <c r="Q40" s="193" t="str">
        <f>'Lankstumas | Flexibility'!O40</f>
        <v>Taip / Yes</v>
      </c>
      <c r="R40" s="184">
        <f>_xlfn.XLOOKUP($B40,'Duomenys | Data'!$B$10:$B$69,'Duomenys | Data'!L$10:L$69)</f>
        <v>1762.5</v>
      </c>
      <c r="S40" s="184" t="str">
        <f>_xlfn.XLOOKUP($B40,'Duomenys | Data'!$B$10:$B$69,'Duomenys | Data'!M$10:M$69)</f>
        <v>1509,0</v>
      </c>
      <c r="T40" s="194">
        <f t="shared" si="6"/>
        <v>1976.6042218100029</v>
      </c>
      <c r="U40" s="190">
        <f t="shared" si="7"/>
        <v>-3.8</v>
      </c>
      <c r="V40" s="190" t="str">
        <f>'Skola | Debt'!K40</f>
        <v>Ne / No</v>
      </c>
      <c r="W40" s="190" t="str">
        <f t="shared" si="9"/>
        <v>-</v>
      </c>
      <c r="X40" s="195" t="str">
        <f t="shared" si="8"/>
        <v>Taip / Yes</v>
      </c>
      <c r="Y40"/>
      <c r="Z40"/>
      <c r="AA40"/>
      <c r="AB40"/>
      <c r="AC40"/>
      <c r="AD40"/>
    </row>
    <row r="41" spans="2:30" x14ac:dyDescent="0.25">
      <c r="B41" s="183">
        <v>30</v>
      </c>
      <c r="C41" s="188" t="s">
        <v>61</v>
      </c>
      <c r="D41" s="184">
        <f>_xlfn.XLOOKUP($B41,'Duomenys | Data'!$B$10:$B$69,'Duomenys | Data'!D$10:D$69)</f>
        <v>135810.29999999999</v>
      </c>
      <c r="E41" s="189">
        <f t="shared" si="1"/>
        <v>141370.6</v>
      </c>
      <c r="F41" s="184">
        <f>_xlfn.XLOOKUP($B41,'Duomenys | Data'!$B$10:$B$69,'Duomenys | Data'!E$10:E$69)</f>
        <v>126457.3</v>
      </c>
      <c r="G41" s="184">
        <f>_xlfn.XLOOKUP($B41,'Duomenys | Data'!$B$10:$B$69,'Duomenys | Data'!F$10:F$69)</f>
        <v>14913.3</v>
      </c>
      <c r="H41" s="184">
        <f>_xlfn.XLOOKUP($B41,'Duomenys | Data'!$B$10:$B$69,'Duomenys | Data'!G$10:G$69)</f>
        <v>0</v>
      </c>
      <c r="I41" s="184">
        <f>_xlfn.XLOOKUP($B41,'Duomenys | Data'!$B$10:$B$69,'Duomenys | Data'!H$10:H$69)</f>
        <v>0</v>
      </c>
      <c r="J41" s="190">
        <f t="shared" si="2"/>
        <v>-5560.3000000000175</v>
      </c>
      <c r="K41" s="190">
        <f t="shared" si="3"/>
        <v>252.88244044999965</v>
      </c>
      <c r="L41" s="191">
        <f>_xlfn.XLOOKUP($B41,'Duomenys | Data'!$B$10:$B$69,'Duomenys | Data'!I$10:I$69)</f>
        <v>3201.0435499999999</v>
      </c>
      <c r="M41" s="192">
        <f t="shared" si="4"/>
        <v>3453.9259904499995</v>
      </c>
      <c r="N41" s="184">
        <f>_xlfn.XLOOKUP($B41,'Duomenys | Data'!$B$10:$B$69,'Duomenys | Data'!K$10:K$69)</f>
        <v>0</v>
      </c>
      <c r="O41" s="184">
        <f>_xlfn.XLOOKUP($B41,'Duomenys | Data'!$B$10:$B$69,'Duomenys | Data'!$V$10:$V$69)</f>
        <v>86.9399999999996</v>
      </c>
      <c r="P41" s="190">
        <f t="shared" si="5"/>
        <v>-5220.4775595500187</v>
      </c>
      <c r="Q41" s="193" t="str">
        <f>'Lankstumas | Flexibility'!O41</f>
        <v>Taip / Yes</v>
      </c>
      <c r="R41" s="184">
        <f>_xlfn.XLOOKUP($B41,'Duomenys | Data'!$B$10:$B$69,'Duomenys | Data'!L$10:L$69)</f>
        <v>1223.7</v>
      </c>
      <c r="S41" s="184" t="str">
        <f>_xlfn.XLOOKUP($B41,'Duomenys | Data'!$B$10:$B$69,'Duomenys | Data'!M$10:M$69)</f>
        <v>3682,7</v>
      </c>
      <c r="T41" s="194">
        <f t="shared" si="6"/>
        <v>-314.07755955001903</v>
      </c>
      <c r="U41" s="190">
        <f t="shared" si="7"/>
        <v>0.2</v>
      </c>
      <c r="V41" s="190" t="str">
        <f>'Skola | Debt'!K41</f>
        <v>Ne / No</v>
      </c>
      <c r="W41" s="190" t="str">
        <f t="shared" si="9"/>
        <v>-</v>
      </c>
      <c r="X41" s="195" t="str">
        <f t="shared" si="8"/>
        <v>Taip / Yes</v>
      </c>
      <c r="Y41"/>
      <c r="Z41"/>
      <c r="AA41"/>
      <c r="AB41"/>
      <c r="AC41"/>
      <c r="AD41"/>
    </row>
    <row r="42" spans="2:30" x14ac:dyDescent="0.25">
      <c r="B42" s="183">
        <v>31</v>
      </c>
      <c r="C42" s="188" t="s">
        <v>62</v>
      </c>
      <c r="D42" s="184">
        <f>_xlfn.XLOOKUP($B42,'Duomenys | Data'!$B$10:$B$69,'Duomenys | Data'!D$10:D$69)</f>
        <v>43145.5</v>
      </c>
      <c r="E42" s="189">
        <f t="shared" si="1"/>
        <v>46371.399999999994</v>
      </c>
      <c r="F42" s="184">
        <f>_xlfn.XLOOKUP($B42,'Duomenys | Data'!$B$10:$B$69,'Duomenys | Data'!E$10:E$69)</f>
        <v>38127.699999999997</v>
      </c>
      <c r="G42" s="184">
        <f>_xlfn.XLOOKUP($B42,'Duomenys | Data'!$B$10:$B$69,'Duomenys | Data'!F$10:F$69)</f>
        <v>7523.2</v>
      </c>
      <c r="H42" s="184">
        <f>_xlfn.XLOOKUP($B42,'Duomenys | Data'!$B$10:$B$69,'Duomenys | Data'!G$10:G$69)</f>
        <v>720.5</v>
      </c>
      <c r="I42" s="184">
        <f>_xlfn.XLOOKUP($B42,'Duomenys | Data'!$B$10:$B$69,'Duomenys | Data'!H$10:H$69)</f>
        <v>0</v>
      </c>
      <c r="J42" s="190">
        <f t="shared" si="2"/>
        <v>-3225.8999999999942</v>
      </c>
      <c r="K42" s="190">
        <f t="shared" si="3"/>
        <v>84.422338009999976</v>
      </c>
      <c r="L42" s="191">
        <f>_xlfn.XLOOKUP($B42,'Duomenys | Data'!$B$10:$B$69,'Duomenys | Data'!I$10:I$69)</f>
        <v>1068.6371899999999</v>
      </c>
      <c r="M42" s="192">
        <f t="shared" si="4"/>
        <v>1153.0595280099999</v>
      </c>
      <c r="N42" s="184">
        <f>_xlfn.XLOOKUP($B42,'Duomenys | Data'!$B$10:$B$69,'Duomenys | Data'!K$10:K$69)</f>
        <v>30</v>
      </c>
      <c r="O42" s="184">
        <f>_xlfn.XLOOKUP($B42,'Duomenys | Data'!$B$10:$B$69,'Duomenys | Data'!$V$10:$V$69)</f>
        <v>671.30000000000018</v>
      </c>
      <c r="P42" s="190">
        <f t="shared" si="5"/>
        <v>-2500.1776619899938</v>
      </c>
      <c r="Q42" s="193" t="str">
        <f>'Lankstumas | Flexibility'!O42</f>
        <v>Taip / Yes</v>
      </c>
      <c r="R42" s="184">
        <f>_xlfn.XLOOKUP($B42,'Duomenys | Data'!$B$10:$B$69,'Duomenys | Data'!L$10:L$69)</f>
        <v>710</v>
      </c>
      <c r="S42" s="184" t="str">
        <f>_xlfn.XLOOKUP($B42,'Duomenys | Data'!$B$10:$B$69,'Duomenys | Data'!M$10:M$69)</f>
        <v>1269,3</v>
      </c>
      <c r="T42" s="194">
        <f t="shared" si="6"/>
        <v>-520.87766198999384</v>
      </c>
      <c r="U42" s="190">
        <f t="shared" si="7"/>
        <v>1</v>
      </c>
      <c r="V42" s="190" t="str">
        <f>'Skola | Debt'!K42</f>
        <v>Ne / No</v>
      </c>
      <c r="W42" s="190" t="str">
        <f t="shared" si="9"/>
        <v>-</v>
      </c>
      <c r="X42" s="195" t="str">
        <f t="shared" si="8"/>
        <v>Taip / Yes</v>
      </c>
      <c r="Y42"/>
      <c r="Z42"/>
      <c r="AA42"/>
      <c r="AB42"/>
      <c r="AC42"/>
      <c r="AD42"/>
    </row>
    <row r="43" spans="2:30" x14ac:dyDescent="0.25">
      <c r="B43" s="183">
        <v>32</v>
      </c>
      <c r="C43" s="188" t="s">
        <v>63</v>
      </c>
      <c r="D43" s="184">
        <f>_xlfn.XLOOKUP($B43,'Duomenys | Data'!$B$10:$B$69,'Duomenys | Data'!D$10:D$69)</f>
        <v>45324.2</v>
      </c>
      <c r="E43" s="189">
        <f t="shared" si="1"/>
        <v>48285.4</v>
      </c>
      <c r="F43" s="184">
        <f>_xlfn.XLOOKUP($B43,'Duomenys | Data'!$B$10:$B$69,'Duomenys | Data'!E$10:E$69)</f>
        <v>44897.1</v>
      </c>
      <c r="G43" s="184">
        <f>_xlfn.XLOOKUP($B43,'Duomenys | Data'!$B$10:$B$69,'Duomenys | Data'!F$10:F$69)</f>
        <v>3388.3</v>
      </c>
      <c r="H43" s="184">
        <f>_xlfn.XLOOKUP($B43,'Duomenys | Data'!$B$10:$B$69,'Duomenys | Data'!G$10:G$69)</f>
        <v>0</v>
      </c>
      <c r="I43" s="184">
        <f>_xlfn.XLOOKUP($B43,'Duomenys | Data'!$B$10:$B$69,'Duomenys | Data'!H$10:H$69)</f>
        <v>0</v>
      </c>
      <c r="J43" s="190">
        <f t="shared" si="2"/>
        <v>-2961.2000000000044</v>
      </c>
      <c r="K43" s="190">
        <f t="shared" si="3"/>
        <v>90.880089519999956</v>
      </c>
      <c r="L43" s="191">
        <f>_xlfn.XLOOKUP($B43,'Duomenys | Data'!$B$10:$B$69,'Duomenys | Data'!I$10:I$69)</f>
        <v>1150.3808799999999</v>
      </c>
      <c r="M43" s="192">
        <f t="shared" si="4"/>
        <v>1241.2609695199999</v>
      </c>
      <c r="N43" s="184">
        <f>_xlfn.XLOOKUP($B43,'Duomenys | Data'!$B$10:$B$69,'Duomenys | Data'!K$10:K$69)</f>
        <v>0</v>
      </c>
      <c r="O43" s="184">
        <f>_xlfn.XLOOKUP($B43,'Duomenys | Data'!$B$10:$B$69,'Duomenys | Data'!$V$10:$V$69)</f>
        <v>0</v>
      </c>
      <c r="P43" s="190">
        <f t="shared" si="5"/>
        <v>-2870.3199104800042</v>
      </c>
      <c r="Q43" s="193" t="str">
        <f>'Lankstumas | Flexibility'!O43</f>
        <v>Taip / Yes</v>
      </c>
      <c r="R43" s="184">
        <f>_xlfn.XLOOKUP($B43,'Duomenys | Data'!$B$10:$B$69,'Duomenys | Data'!L$10:L$69)</f>
        <v>1905.9</v>
      </c>
      <c r="S43" s="184" t="str">
        <f>_xlfn.XLOOKUP($B43,'Duomenys | Data'!$B$10:$B$69,'Duomenys | Data'!M$10:M$69)</f>
        <v>1522,3</v>
      </c>
      <c r="T43" s="194">
        <f t="shared" si="6"/>
        <v>557.88008951999564</v>
      </c>
      <c r="U43" s="190">
        <f t="shared" si="7"/>
        <v>-1.2</v>
      </c>
      <c r="V43" s="190" t="str">
        <f>'Skola | Debt'!K43</f>
        <v>Ne / No</v>
      </c>
      <c r="W43" s="190" t="str">
        <f t="shared" si="9"/>
        <v>-</v>
      </c>
      <c r="X43" s="195" t="str">
        <f t="shared" si="8"/>
        <v>Taip / Yes</v>
      </c>
      <c r="Y43"/>
      <c r="Z43"/>
      <c r="AA43"/>
      <c r="AB43"/>
      <c r="AC43"/>
      <c r="AD43"/>
    </row>
    <row r="44" spans="2:30" s="135" customFormat="1" x14ac:dyDescent="0.25">
      <c r="B44" s="183">
        <v>33</v>
      </c>
      <c r="C44" s="196" t="s">
        <v>64</v>
      </c>
      <c r="D44" s="184">
        <f>_xlfn.XLOOKUP($B44,'Duomenys | Data'!$B$10:$B$69,'Duomenys | Data'!D$10:D$69)</f>
        <v>86066.3</v>
      </c>
      <c r="E44" s="189">
        <f t="shared" si="1"/>
        <v>97408.900000000009</v>
      </c>
      <c r="F44" s="184">
        <f>_xlfn.XLOOKUP($B44,'Duomenys | Data'!$B$10:$B$69,'Duomenys | Data'!E$10:E$69)</f>
        <v>85729.600000000006</v>
      </c>
      <c r="G44" s="184">
        <f>_xlfn.XLOOKUP($B44,'Duomenys | Data'!$B$10:$B$69,'Duomenys | Data'!F$10:F$69)</f>
        <v>11679.3</v>
      </c>
      <c r="H44" s="184">
        <f>_xlfn.XLOOKUP($B44,'Duomenys | Data'!$B$10:$B$69,'Duomenys | Data'!G$10:G$69)</f>
        <v>0</v>
      </c>
      <c r="I44" s="184">
        <f>_xlfn.XLOOKUP($B44,'Duomenys | Data'!$B$10:$B$69,'Duomenys | Data'!H$10:H$69)</f>
        <v>0</v>
      </c>
      <c r="J44" s="190">
        <f t="shared" si="2"/>
        <v>-11342.600000000006</v>
      </c>
      <c r="K44" s="190">
        <f t="shared" si="3"/>
        <v>171.46084870999994</v>
      </c>
      <c r="L44" s="191">
        <f>_xlfn.XLOOKUP($B44,'Duomenys | Data'!$B$10:$B$69,'Duomenys | Data'!I$10:I$69)</f>
        <v>2170.3904900000002</v>
      </c>
      <c r="M44" s="192">
        <f t="shared" si="4"/>
        <v>2341.8513387100002</v>
      </c>
      <c r="N44" s="184">
        <f>_xlfn.XLOOKUP($B44,'Duomenys | Data'!$B$10:$B$69,'Duomenys | Data'!K$10:K$69)</f>
        <v>0</v>
      </c>
      <c r="O44" s="184">
        <f>_xlfn.XLOOKUP($B44,'Duomenys | Data'!$B$10:$B$69,'Duomenys | Data'!$V$10:$V$69)</f>
        <v>0</v>
      </c>
      <c r="P44" s="190">
        <f t="shared" si="5"/>
        <v>-11171.139151290006</v>
      </c>
      <c r="Q44" s="193" t="str">
        <f>'Lankstumas | Flexibility'!O44</f>
        <v>Taip / Yes</v>
      </c>
      <c r="R44" s="184">
        <f>_xlfn.XLOOKUP($B44,'Duomenys | Data'!$B$10:$B$69,'Duomenys | Data'!L$10:L$69)</f>
        <v>5302.4</v>
      </c>
      <c r="S44" s="184" t="str">
        <f>_xlfn.XLOOKUP($B44,'Duomenys | Data'!$B$10:$B$69,'Duomenys | Data'!M$10:M$69)</f>
        <v>11286,9</v>
      </c>
      <c r="T44" s="194">
        <f t="shared" si="6"/>
        <v>5418.1608487099929</v>
      </c>
      <c r="U44" s="190">
        <f t="shared" si="7"/>
        <v>-6.3</v>
      </c>
      <c r="V44" s="190" t="str">
        <f>'Skola | Debt'!K44</f>
        <v>Ne / No</v>
      </c>
      <c r="W44" s="190" t="str">
        <f t="shared" si="9"/>
        <v>-</v>
      </c>
      <c r="X44" s="195" t="str">
        <f t="shared" si="8"/>
        <v>Taip / Yes</v>
      </c>
      <c r="Y44" s="102"/>
      <c r="Z44" s="102"/>
      <c r="AA44" s="102"/>
      <c r="AB44" s="102"/>
      <c r="AC44" s="102"/>
      <c r="AD44" s="102"/>
    </row>
    <row r="45" spans="2:30" x14ac:dyDescent="0.25">
      <c r="B45" s="183">
        <v>34</v>
      </c>
      <c r="C45" s="188" t="s">
        <v>65</v>
      </c>
      <c r="D45" s="184">
        <f>_xlfn.XLOOKUP($B45,'Duomenys | Data'!$B$10:$B$69,'Duomenys | Data'!D$10:D$69)</f>
        <v>57280.1</v>
      </c>
      <c r="E45" s="189">
        <f t="shared" si="1"/>
        <v>59494.7</v>
      </c>
      <c r="F45" s="184">
        <f>_xlfn.XLOOKUP($B45,'Duomenys | Data'!$B$10:$B$69,'Duomenys | Data'!E$10:E$69)</f>
        <v>56066.1</v>
      </c>
      <c r="G45" s="184">
        <f>_xlfn.XLOOKUP($B45,'Duomenys | Data'!$B$10:$B$69,'Duomenys | Data'!F$10:F$69)</f>
        <v>3428.6</v>
      </c>
      <c r="H45" s="184">
        <f>_xlfn.XLOOKUP($B45,'Duomenys | Data'!$B$10:$B$69,'Duomenys | Data'!G$10:G$69)</f>
        <v>0</v>
      </c>
      <c r="I45" s="184">
        <f>_xlfn.XLOOKUP($B45,'Duomenys | Data'!$B$10:$B$69,'Duomenys | Data'!H$10:H$69)</f>
        <v>0</v>
      </c>
      <c r="J45" s="190">
        <f t="shared" si="2"/>
        <v>-2214.5999999999985</v>
      </c>
      <c r="K45" s="190">
        <f t="shared" si="3"/>
        <v>110.83775207999997</v>
      </c>
      <c r="L45" s="191">
        <f>_xlfn.XLOOKUP($B45,'Duomenys | Data'!$B$10:$B$69,'Duomenys | Data'!I$10:I$69)</f>
        <v>1403.0095200000001</v>
      </c>
      <c r="M45" s="192">
        <f t="shared" si="4"/>
        <v>1513.84727208</v>
      </c>
      <c r="N45" s="184">
        <f>_xlfn.XLOOKUP($B45,'Duomenys | Data'!$B$10:$B$69,'Duomenys | Data'!K$10:K$69)</f>
        <v>10</v>
      </c>
      <c r="O45" s="184">
        <f>_xlfn.XLOOKUP($B45,'Duomenys | Data'!$B$10:$B$69,'Duomenys | Data'!$V$10:$V$69)</f>
        <v>0</v>
      </c>
      <c r="P45" s="190">
        <f t="shared" si="5"/>
        <v>-2113.7622479199986</v>
      </c>
      <c r="Q45" s="193" t="str">
        <f>'Lankstumas | Flexibility'!O45</f>
        <v>Taip / Yes</v>
      </c>
      <c r="R45" s="184">
        <f>_xlfn.XLOOKUP($B45,'Duomenys | Data'!$B$10:$B$69,'Duomenys | Data'!L$10:L$69)</f>
        <v>0</v>
      </c>
      <c r="S45" s="184" t="str">
        <f>_xlfn.XLOOKUP($B45,'Duomenys | Data'!$B$10:$B$69,'Duomenys | Data'!M$10:M$69)</f>
        <v>2214,6</v>
      </c>
      <c r="T45" s="194">
        <f t="shared" si="6"/>
        <v>100.83775208000134</v>
      </c>
      <c r="U45" s="190">
        <f t="shared" si="7"/>
        <v>-0.2</v>
      </c>
      <c r="V45" s="190" t="str">
        <f>'Skola | Debt'!K45</f>
        <v>Ne / No</v>
      </c>
      <c r="W45" s="190" t="str">
        <f t="shared" si="9"/>
        <v>-</v>
      </c>
      <c r="X45" s="195" t="str">
        <f t="shared" si="8"/>
        <v>Taip / Yes</v>
      </c>
      <c r="Y45"/>
      <c r="Z45"/>
      <c r="AA45"/>
      <c r="AB45"/>
      <c r="AC45"/>
      <c r="AD45"/>
    </row>
    <row r="46" spans="2:30" x14ac:dyDescent="0.25">
      <c r="B46" s="183">
        <v>35</v>
      </c>
      <c r="C46" s="188" t="s">
        <v>66</v>
      </c>
      <c r="D46" s="184">
        <f>_xlfn.XLOOKUP($B46,'Duomenys | Data'!$B$10:$B$69,'Duomenys | Data'!D$10:D$69)</f>
        <v>87674.2</v>
      </c>
      <c r="E46" s="189">
        <f t="shared" si="1"/>
        <v>91971.8</v>
      </c>
      <c r="F46" s="184">
        <f>_xlfn.XLOOKUP($B46,'Duomenys | Data'!$B$10:$B$69,'Duomenys | Data'!E$10:E$69)</f>
        <v>82855.8</v>
      </c>
      <c r="G46" s="184">
        <f>_xlfn.XLOOKUP($B46,'Duomenys | Data'!$B$10:$B$69,'Duomenys | Data'!F$10:F$69)</f>
        <v>9116</v>
      </c>
      <c r="H46" s="184">
        <f>_xlfn.XLOOKUP($B46,'Duomenys | Data'!$B$10:$B$69,'Duomenys | Data'!G$10:G$69)</f>
        <v>0</v>
      </c>
      <c r="I46" s="184">
        <f>_xlfn.XLOOKUP($B46,'Duomenys | Data'!$B$10:$B$69,'Duomenys | Data'!H$10:H$69)</f>
        <v>0</v>
      </c>
      <c r="J46" s="190">
        <f t="shared" si="2"/>
        <v>-4297.6000000000058</v>
      </c>
      <c r="K46" s="190">
        <f t="shared" si="3"/>
        <v>154.66783609000004</v>
      </c>
      <c r="L46" s="191">
        <f>_xlfn.XLOOKUP($B46,'Duomenys | Data'!$B$10:$B$69,'Duomenys | Data'!I$10:I$69)</f>
        <v>1957.82071</v>
      </c>
      <c r="M46" s="192">
        <f t="shared" si="4"/>
        <v>2112.48854609</v>
      </c>
      <c r="N46" s="184">
        <f>_xlfn.XLOOKUP($B46,'Duomenys | Data'!$B$10:$B$69,'Duomenys | Data'!K$10:K$69)</f>
        <v>300</v>
      </c>
      <c r="O46" s="184">
        <f>_xlfn.XLOOKUP($B46,'Duomenys | Data'!$B$10:$B$69,'Duomenys | Data'!$V$10:$V$69)</f>
        <v>764.15999999999985</v>
      </c>
      <c r="P46" s="190">
        <f t="shared" si="5"/>
        <v>-3678.7721639100055</v>
      </c>
      <c r="Q46" s="193" t="str">
        <f>'Lankstumas | Flexibility'!O46</f>
        <v>Taip / Yes</v>
      </c>
      <c r="R46" s="184">
        <f>_xlfn.XLOOKUP($B46,'Duomenys | Data'!$B$10:$B$69,'Duomenys | Data'!L$10:L$69)</f>
        <v>2234.4</v>
      </c>
      <c r="S46" s="184" t="str">
        <f>_xlfn.XLOOKUP($B46,'Duomenys | Data'!$B$10:$B$69,'Duomenys | Data'!M$10:M$69)</f>
        <v>1331,0</v>
      </c>
      <c r="T46" s="194">
        <f t="shared" si="6"/>
        <v>-113.37216391000538</v>
      </c>
      <c r="U46" s="190">
        <f t="shared" si="7"/>
        <v>-0.5</v>
      </c>
      <c r="V46" s="190" t="str">
        <f>'Skola | Debt'!K46</f>
        <v>Ne / No</v>
      </c>
      <c r="W46" s="190" t="str">
        <f t="shared" si="9"/>
        <v>-</v>
      </c>
      <c r="X46" s="195" t="str">
        <f t="shared" si="8"/>
        <v>Taip / Yes</v>
      </c>
      <c r="Y46"/>
      <c r="Z46"/>
      <c r="AA46"/>
      <c r="AB46"/>
      <c r="AC46"/>
      <c r="AD46"/>
    </row>
    <row r="47" spans="2:30" x14ac:dyDescent="0.25">
      <c r="B47" s="183">
        <v>36</v>
      </c>
      <c r="C47" s="188" t="s">
        <v>67</v>
      </c>
      <c r="D47" s="184">
        <f>_xlfn.XLOOKUP($B47,'Duomenys | Data'!$B$10:$B$69,'Duomenys | Data'!D$10:D$69)</f>
        <v>59643.8</v>
      </c>
      <c r="E47" s="189">
        <f t="shared" si="1"/>
        <v>59530.299999999996</v>
      </c>
      <c r="F47" s="184">
        <f>_xlfn.XLOOKUP($B47,'Duomenys | Data'!$B$10:$B$69,'Duomenys | Data'!E$10:E$69)</f>
        <v>55992.6</v>
      </c>
      <c r="G47" s="184">
        <f>_xlfn.XLOOKUP($B47,'Duomenys | Data'!$B$10:$B$69,'Duomenys | Data'!F$10:F$69)</f>
        <v>3537.7</v>
      </c>
      <c r="H47" s="184">
        <f>_xlfn.XLOOKUP($B47,'Duomenys | Data'!$B$10:$B$69,'Duomenys | Data'!G$10:G$69)</f>
        <v>0</v>
      </c>
      <c r="I47" s="184">
        <f>_xlfn.XLOOKUP($B47,'Duomenys | Data'!$B$10:$B$69,'Duomenys | Data'!H$10:H$69)</f>
        <v>0</v>
      </c>
      <c r="J47" s="190">
        <f t="shared" si="2"/>
        <v>113.50000000000728</v>
      </c>
      <c r="K47" s="190">
        <f t="shared" si="3"/>
        <v>119.37160620999998</v>
      </c>
      <c r="L47" s="191">
        <f>_xlfn.XLOOKUP($B47,'Duomenys | Data'!$B$10:$B$69,'Duomenys | Data'!I$10:I$69)</f>
        <v>1511.0329899999999</v>
      </c>
      <c r="M47" s="192">
        <f t="shared" si="4"/>
        <v>1630.4045962099999</v>
      </c>
      <c r="N47" s="184">
        <f>_xlfn.XLOOKUP($B47,'Duomenys | Data'!$B$10:$B$69,'Duomenys | Data'!K$10:K$69)</f>
        <v>0</v>
      </c>
      <c r="O47" s="184">
        <f>_xlfn.XLOOKUP($B47,'Duomenys | Data'!$B$10:$B$69,'Duomenys | Data'!$V$10:$V$69)</f>
        <v>0</v>
      </c>
      <c r="P47" s="190">
        <f t="shared" si="5"/>
        <v>232.87160621000726</v>
      </c>
      <c r="Q47" s="193" t="str">
        <f>'Lankstumas | Flexibility'!O47</f>
        <v>Taip / Yes</v>
      </c>
      <c r="R47" s="184">
        <f>_xlfn.XLOOKUP($B47,'Duomenys | Data'!$B$10:$B$69,'Duomenys | Data'!L$10:L$69)</f>
        <v>0</v>
      </c>
      <c r="S47" s="184" t="str">
        <f>_xlfn.XLOOKUP($B47,'Duomenys | Data'!$B$10:$B$69,'Duomenys | Data'!M$10:M$69)</f>
        <v>1125,8</v>
      </c>
      <c r="T47" s="194">
        <f t="shared" si="6"/>
        <v>1358.6716062100072</v>
      </c>
      <c r="U47" s="190">
        <f t="shared" si="7"/>
        <v>-2.2999999999999998</v>
      </c>
      <c r="V47" s="190" t="str">
        <f>'Skola | Debt'!K47</f>
        <v>Ne / No</v>
      </c>
      <c r="W47" s="190" t="str">
        <f t="shared" si="9"/>
        <v>-</v>
      </c>
      <c r="X47" s="195" t="str">
        <f t="shared" si="8"/>
        <v>Taip / Yes</v>
      </c>
      <c r="Y47"/>
      <c r="Z47"/>
      <c r="AA47"/>
      <c r="AB47"/>
      <c r="AC47"/>
      <c r="AD47"/>
    </row>
    <row r="48" spans="2:30" x14ac:dyDescent="0.25">
      <c r="B48" s="183">
        <v>37</v>
      </c>
      <c r="C48" s="188" t="s">
        <v>68</v>
      </c>
      <c r="D48" s="184">
        <f>_xlfn.XLOOKUP($B48,'Duomenys | Data'!$B$10:$B$69,'Duomenys | Data'!D$10:D$69)</f>
        <v>85048.8</v>
      </c>
      <c r="E48" s="189">
        <f t="shared" si="1"/>
        <v>87661.7</v>
      </c>
      <c r="F48" s="184">
        <f>_xlfn.XLOOKUP($B48,'Duomenys | Data'!$B$10:$B$69,'Duomenys | Data'!E$10:E$69)</f>
        <v>82799.5</v>
      </c>
      <c r="G48" s="184">
        <f>_xlfn.XLOOKUP($B48,'Duomenys | Data'!$B$10:$B$69,'Duomenys | Data'!F$10:F$69)</f>
        <v>4862.2</v>
      </c>
      <c r="H48" s="184">
        <f>_xlfn.XLOOKUP($B48,'Duomenys | Data'!$B$10:$B$69,'Duomenys | Data'!G$10:G$69)</f>
        <v>0</v>
      </c>
      <c r="I48" s="184">
        <f>_xlfn.XLOOKUP($B48,'Duomenys | Data'!$B$10:$B$69,'Duomenys | Data'!H$10:H$69)</f>
        <v>0</v>
      </c>
      <c r="J48" s="190">
        <f t="shared" si="2"/>
        <v>-2612.8999999999942</v>
      </c>
      <c r="K48" s="190">
        <f t="shared" si="3"/>
        <v>168.85060970999984</v>
      </c>
      <c r="L48" s="191">
        <f>_xlfn.XLOOKUP($B48,'Duomenys | Data'!$B$10:$B$69,'Duomenys | Data'!I$10:I$69)</f>
        <v>2137.3494900000001</v>
      </c>
      <c r="M48" s="192">
        <f t="shared" si="4"/>
        <v>2306.2000997099999</v>
      </c>
      <c r="N48" s="184">
        <f>_xlfn.XLOOKUP($B48,'Duomenys | Data'!$B$10:$B$69,'Duomenys | Data'!K$10:K$69)</f>
        <v>0</v>
      </c>
      <c r="O48" s="184">
        <f>_xlfn.XLOOKUP($B48,'Duomenys | Data'!$B$10:$B$69,'Duomenys | Data'!$V$10:$V$69)</f>
        <v>0</v>
      </c>
      <c r="P48" s="190">
        <f t="shared" si="5"/>
        <v>-2444.0493902899943</v>
      </c>
      <c r="Q48" s="193" t="str">
        <f>'Lankstumas | Flexibility'!O48</f>
        <v>Taip / Yes</v>
      </c>
      <c r="R48" s="184">
        <f>_xlfn.XLOOKUP($B48,'Duomenys | Data'!$B$10:$B$69,'Duomenys | Data'!L$10:L$69)</f>
        <v>0</v>
      </c>
      <c r="S48" s="184" t="str">
        <f>_xlfn.XLOOKUP($B48,'Duomenys | Data'!$B$10:$B$69,'Duomenys | Data'!M$10:M$69)</f>
        <v>1396,7</v>
      </c>
      <c r="T48" s="194">
        <f t="shared" si="6"/>
        <v>-1047.3493902899943</v>
      </c>
      <c r="U48" s="190">
        <f t="shared" si="7"/>
        <v>1.2</v>
      </c>
      <c r="V48" s="190" t="str">
        <f>'Skola | Debt'!K48</f>
        <v>Ne / No</v>
      </c>
      <c r="W48" s="190" t="str">
        <f t="shared" si="9"/>
        <v>-</v>
      </c>
      <c r="X48" s="195" t="str">
        <f t="shared" si="8"/>
        <v>Taip / Yes</v>
      </c>
      <c r="Y48"/>
      <c r="Z48"/>
      <c r="AA48"/>
      <c r="AB48"/>
      <c r="AC48"/>
      <c r="AD48"/>
    </row>
    <row r="49" spans="2:30" x14ac:dyDescent="0.25">
      <c r="B49" s="183">
        <v>38</v>
      </c>
      <c r="C49" s="188" t="s">
        <v>69</v>
      </c>
      <c r="D49" s="184">
        <f>_xlfn.XLOOKUP($B49,'Duomenys | Data'!$B$10:$B$69,'Duomenys | Data'!D$10:D$69)</f>
        <v>70323</v>
      </c>
      <c r="E49" s="189">
        <f t="shared" si="1"/>
        <v>71387</v>
      </c>
      <c r="F49" s="184">
        <f>_xlfn.XLOOKUP($B49,'Duomenys | Data'!$B$10:$B$69,'Duomenys | Data'!E$10:E$69)</f>
        <v>67973.7</v>
      </c>
      <c r="G49" s="184">
        <f>_xlfn.XLOOKUP($B49,'Duomenys | Data'!$B$10:$B$69,'Duomenys | Data'!F$10:F$69)</f>
        <v>3413.3</v>
      </c>
      <c r="H49" s="184">
        <f>_xlfn.XLOOKUP($B49,'Duomenys | Data'!$B$10:$B$69,'Duomenys | Data'!G$10:G$69)</f>
        <v>0</v>
      </c>
      <c r="I49" s="184">
        <f>_xlfn.XLOOKUP($B49,'Duomenys | Data'!$B$10:$B$69,'Duomenys | Data'!H$10:H$69)</f>
        <v>0</v>
      </c>
      <c r="J49" s="190">
        <f t="shared" si="2"/>
        <v>-1064</v>
      </c>
      <c r="K49" s="190">
        <f t="shared" si="3"/>
        <v>138.10166959999992</v>
      </c>
      <c r="L49" s="191">
        <f>_xlfn.XLOOKUP($B49,'Duomenys | Data'!$B$10:$B$69,'Duomenys | Data'!I$10:I$69)</f>
        <v>1748.1224</v>
      </c>
      <c r="M49" s="192">
        <f t="shared" si="4"/>
        <v>1886.2240695999999</v>
      </c>
      <c r="N49" s="184">
        <f>_xlfn.XLOOKUP($B49,'Duomenys | Data'!$B$10:$B$69,'Duomenys | Data'!K$10:K$69)</f>
        <v>100</v>
      </c>
      <c r="O49" s="184">
        <f>_xlfn.XLOOKUP($B49,'Duomenys | Data'!$B$10:$B$69,'Duomenys | Data'!$V$10:$V$69)</f>
        <v>0</v>
      </c>
      <c r="P49" s="190">
        <f t="shared" si="5"/>
        <v>-1025.8983304000001</v>
      </c>
      <c r="Q49" s="193" t="str">
        <f>'Lankstumas | Flexibility'!O49</f>
        <v>Taip / Yes</v>
      </c>
      <c r="R49" s="184">
        <f>_xlfn.XLOOKUP($B49,'Duomenys | Data'!$B$10:$B$69,'Duomenys | Data'!L$10:L$69)</f>
        <v>60</v>
      </c>
      <c r="S49" s="184" t="str">
        <f>_xlfn.XLOOKUP($B49,'Duomenys | Data'!$B$10:$B$69,'Duomenys | Data'!M$10:M$69)</f>
        <v>3274,6</v>
      </c>
      <c r="T49" s="194">
        <f t="shared" si="6"/>
        <v>2308.7016696000001</v>
      </c>
      <c r="U49" s="190">
        <f t="shared" si="7"/>
        <v>-3.6</v>
      </c>
      <c r="V49" s="190" t="str">
        <f>'Skola | Debt'!K49</f>
        <v>Ne / No</v>
      </c>
      <c r="W49" s="190" t="str">
        <f t="shared" si="9"/>
        <v>-</v>
      </c>
      <c r="X49" s="195" t="str">
        <f t="shared" si="8"/>
        <v>Taip / Yes</v>
      </c>
      <c r="Y49"/>
      <c r="Z49"/>
      <c r="AA49"/>
      <c r="AB49"/>
      <c r="AC49"/>
      <c r="AD49"/>
    </row>
    <row r="50" spans="2:30" x14ac:dyDescent="0.25">
      <c r="B50" s="183">
        <v>39</v>
      </c>
      <c r="C50" s="188" t="s">
        <v>70</v>
      </c>
      <c r="D50" s="184">
        <f>_xlfn.XLOOKUP($B50,'Duomenys | Data'!$B$10:$B$69,'Duomenys | Data'!D$10:D$69)</f>
        <v>77339.199999999997</v>
      </c>
      <c r="E50" s="189">
        <f t="shared" si="1"/>
        <v>79928.800000000003</v>
      </c>
      <c r="F50" s="184">
        <f>_xlfn.XLOOKUP($B50,'Duomenys | Data'!$B$10:$B$69,'Duomenys | Data'!E$10:E$69)</f>
        <v>74470.2</v>
      </c>
      <c r="G50" s="184">
        <f>_xlfn.XLOOKUP($B50,'Duomenys | Data'!$B$10:$B$69,'Duomenys | Data'!F$10:F$69)</f>
        <v>5458.6</v>
      </c>
      <c r="H50" s="184">
        <f>_xlfn.XLOOKUP($B50,'Duomenys | Data'!$B$10:$B$69,'Duomenys | Data'!G$10:G$69)</f>
        <v>0</v>
      </c>
      <c r="I50" s="184">
        <f>_xlfn.XLOOKUP($B50,'Duomenys | Data'!$B$10:$B$69,'Duomenys | Data'!H$10:H$69)</f>
        <v>0</v>
      </c>
      <c r="J50" s="190">
        <f t="shared" si="2"/>
        <v>-2589.6000000000058</v>
      </c>
      <c r="K50" s="190">
        <f t="shared" si="3"/>
        <v>144.91525133000005</v>
      </c>
      <c r="L50" s="191">
        <f>_xlfn.XLOOKUP($B50,'Duomenys | Data'!$B$10:$B$69,'Duomenys | Data'!I$10:I$69)</f>
        <v>1834.3702700000001</v>
      </c>
      <c r="M50" s="192">
        <f t="shared" si="4"/>
        <v>1979.2855213300002</v>
      </c>
      <c r="N50" s="184">
        <f>_xlfn.XLOOKUP($B50,'Duomenys | Data'!$B$10:$B$69,'Duomenys | Data'!K$10:K$69)</f>
        <v>0</v>
      </c>
      <c r="O50" s="184">
        <f>_xlfn.XLOOKUP($B50,'Duomenys | Data'!$B$10:$B$69,'Duomenys | Data'!$V$10:$V$69)</f>
        <v>0</v>
      </c>
      <c r="P50" s="190">
        <f t="shared" si="5"/>
        <v>-2444.6847486700058</v>
      </c>
      <c r="Q50" s="193" t="str">
        <f>'Lankstumas | Flexibility'!O50</f>
        <v>Taip / Yes</v>
      </c>
      <c r="R50" s="184">
        <f>_xlfn.XLOOKUP($B50,'Duomenys | Data'!$B$10:$B$69,'Duomenys | Data'!L$10:L$69)</f>
        <v>2186.4</v>
      </c>
      <c r="S50" s="184">
        <f>_xlfn.XLOOKUP($B50,'Duomenys | Data'!$B$10:$B$69,'Duomenys | Data'!M$10:M$69)</f>
        <v>1737.9</v>
      </c>
      <c r="T50" s="194">
        <f t="shared" si="6"/>
        <v>1479.6152513299944</v>
      </c>
      <c r="U50" s="190">
        <f t="shared" si="7"/>
        <v>-1.9</v>
      </c>
      <c r="V50" s="190" t="str">
        <f>'Skola | Debt'!K50</f>
        <v>Ne / No</v>
      </c>
      <c r="W50" s="190" t="str">
        <f t="shared" si="9"/>
        <v>-</v>
      </c>
      <c r="X50" s="195" t="str">
        <f t="shared" si="8"/>
        <v>Taip / Yes</v>
      </c>
      <c r="Y50"/>
      <c r="Z50"/>
      <c r="AA50"/>
      <c r="AB50"/>
      <c r="AC50"/>
      <c r="AD50"/>
    </row>
    <row r="51" spans="2:30" x14ac:dyDescent="0.25">
      <c r="B51" s="183">
        <v>40</v>
      </c>
      <c r="C51" s="188" t="s">
        <v>71</v>
      </c>
      <c r="D51" s="184">
        <f>_xlfn.XLOOKUP($B51,'Duomenys | Data'!$B$10:$B$69,'Duomenys | Data'!D$10:D$69)</f>
        <v>40713.1</v>
      </c>
      <c r="E51" s="189">
        <f t="shared" si="1"/>
        <v>43918.2</v>
      </c>
      <c r="F51" s="184">
        <f>_xlfn.XLOOKUP($B51,'Duomenys | Data'!$B$10:$B$69,'Duomenys | Data'!E$10:E$69)</f>
        <v>36417.699999999997</v>
      </c>
      <c r="G51" s="184">
        <f>_xlfn.XLOOKUP($B51,'Duomenys | Data'!$B$10:$B$69,'Duomenys | Data'!F$10:F$69)</f>
        <v>7500.5</v>
      </c>
      <c r="H51" s="184">
        <f>_xlfn.XLOOKUP($B51,'Duomenys | Data'!$B$10:$B$69,'Duomenys | Data'!G$10:G$69)</f>
        <v>0</v>
      </c>
      <c r="I51" s="184">
        <f>_xlfn.XLOOKUP($B51,'Duomenys | Data'!$B$10:$B$69,'Duomenys | Data'!H$10:H$69)</f>
        <v>0</v>
      </c>
      <c r="J51" s="190">
        <f t="shared" si="2"/>
        <v>-3205.0999999999985</v>
      </c>
      <c r="K51" s="190">
        <f t="shared" si="3"/>
        <v>76.960245279999981</v>
      </c>
      <c r="L51" s="191">
        <f>_xlfn.XLOOKUP($B51,'Duomenys | Data'!$B$10:$B$69,'Duomenys | Data'!I$10:I$69)</f>
        <v>974.18031999999994</v>
      </c>
      <c r="M51" s="192">
        <f t="shared" si="4"/>
        <v>1051.1405652799999</v>
      </c>
      <c r="N51" s="184">
        <f>_xlfn.XLOOKUP($B51,'Duomenys | Data'!$B$10:$B$69,'Duomenys | Data'!K$10:K$69)</f>
        <v>0</v>
      </c>
      <c r="O51" s="184">
        <f>_xlfn.XLOOKUP($B51,'Duomenys | Data'!$B$10:$B$69,'Duomenys | Data'!$V$10:$V$69)</f>
        <v>365.30000000000018</v>
      </c>
      <c r="P51" s="190">
        <f t="shared" si="5"/>
        <v>-2762.8397547199984</v>
      </c>
      <c r="Q51" s="193" t="str">
        <f>'Lankstumas | Flexibility'!O51</f>
        <v>Taip / Yes</v>
      </c>
      <c r="R51" s="184">
        <f>_xlfn.XLOOKUP($B51,'Duomenys | Data'!$B$10:$B$69,'Duomenys | Data'!L$10:L$69)</f>
        <v>1990.4</v>
      </c>
      <c r="S51" s="184" t="str">
        <f>_xlfn.XLOOKUP($B51,'Duomenys | Data'!$B$10:$B$69,'Duomenys | Data'!M$10:M$69)</f>
        <v>2138,6</v>
      </c>
      <c r="T51" s="194">
        <f t="shared" si="6"/>
        <v>1366.1602452800016</v>
      </c>
      <c r="U51" s="190">
        <f t="shared" si="7"/>
        <v>-3.3</v>
      </c>
      <c r="V51" s="190" t="str">
        <f>'Skola | Debt'!K51</f>
        <v>Ne / No</v>
      </c>
      <c r="W51" s="190" t="str">
        <f t="shared" si="9"/>
        <v>-</v>
      </c>
      <c r="X51" s="195" t="str">
        <f t="shared" si="8"/>
        <v>Taip / Yes</v>
      </c>
      <c r="Y51"/>
      <c r="Z51"/>
      <c r="AA51"/>
      <c r="AB51"/>
      <c r="AC51"/>
      <c r="AD51"/>
    </row>
    <row r="52" spans="2:30" x14ac:dyDescent="0.25">
      <c r="B52" s="183">
        <v>41</v>
      </c>
      <c r="C52" s="188" t="s">
        <v>72</v>
      </c>
      <c r="D52" s="184">
        <f>_xlfn.XLOOKUP($B52,'Duomenys | Data'!$B$10:$B$69,'Duomenys | Data'!D$10:D$69)</f>
        <v>81375.8</v>
      </c>
      <c r="E52" s="189">
        <f t="shared" si="1"/>
        <v>85049</v>
      </c>
      <c r="F52" s="184">
        <f>_xlfn.XLOOKUP($B52,'Duomenys | Data'!$B$10:$B$69,'Duomenys | Data'!E$10:E$69)</f>
        <v>62639.8</v>
      </c>
      <c r="G52" s="184">
        <f>_xlfn.XLOOKUP($B52,'Duomenys | Data'!$B$10:$B$69,'Duomenys | Data'!F$10:F$69)</f>
        <v>22369.200000000001</v>
      </c>
      <c r="H52" s="184">
        <f>_xlfn.XLOOKUP($B52,'Duomenys | Data'!$B$10:$B$69,'Duomenys | Data'!G$10:G$69)</f>
        <v>40</v>
      </c>
      <c r="I52" s="184">
        <f>_xlfn.XLOOKUP($B52,'Duomenys | Data'!$B$10:$B$69,'Duomenys | Data'!H$10:H$69)</f>
        <v>0</v>
      </c>
      <c r="J52" s="190">
        <f t="shared" si="2"/>
        <v>-3673.1999999999971</v>
      </c>
      <c r="K52" s="190">
        <f t="shared" si="3"/>
        <v>128.18443777999983</v>
      </c>
      <c r="L52" s="191">
        <f>_xlfn.XLOOKUP($B52,'Duomenys | Data'!$B$10:$B$69,'Duomenys | Data'!I$10:I$69)</f>
        <v>1622.58782</v>
      </c>
      <c r="M52" s="192">
        <f t="shared" si="4"/>
        <v>1750.7722577799998</v>
      </c>
      <c r="N52" s="184">
        <f>_xlfn.XLOOKUP($B52,'Duomenys | Data'!$B$10:$B$69,'Duomenys | Data'!K$10:K$69)</f>
        <v>100</v>
      </c>
      <c r="O52" s="184">
        <f>_xlfn.XLOOKUP($B52,'Duomenys | Data'!$B$10:$B$69,'Duomenys | Data'!$V$10:$V$69)</f>
        <v>363.10000000000036</v>
      </c>
      <c r="P52" s="190">
        <f t="shared" si="5"/>
        <v>-3281.9155622199969</v>
      </c>
      <c r="Q52" s="193" t="str">
        <f>'Lankstumas | Flexibility'!O52</f>
        <v>Taip / Yes</v>
      </c>
      <c r="R52" s="184">
        <f>_xlfn.XLOOKUP($B52,'Duomenys | Data'!$B$10:$B$69,'Duomenys | Data'!L$10:L$69)</f>
        <v>4550.8</v>
      </c>
      <c r="S52" s="184" t="str">
        <f>_xlfn.XLOOKUP($B52,'Duomenys | Data'!$B$10:$B$69,'Duomenys | Data'!M$10:M$69)</f>
        <v>1891,7</v>
      </c>
      <c r="T52" s="194">
        <f t="shared" si="6"/>
        <v>3160.5844377800031</v>
      </c>
      <c r="U52" s="190">
        <f t="shared" si="7"/>
        <v>-4.0999999999999996</v>
      </c>
      <c r="V52" s="190" t="str">
        <f>'Skola | Debt'!K52</f>
        <v>Ne / No</v>
      </c>
      <c r="W52" s="190" t="str">
        <f t="shared" si="9"/>
        <v>-</v>
      </c>
      <c r="X52" s="195" t="str">
        <f t="shared" si="8"/>
        <v>Taip / Yes</v>
      </c>
      <c r="Y52"/>
      <c r="Z52"/>
      <c r="AA52"/>
      <c r="AB52"/>
      <c r="AC52"/>
      <c r="AD52"/>
    </row>
    <row r="53" spans="2:30" x14ac:dyDescent="0.25">
      <c r="B53" s="183">
        <v>42</v>
      </c>
      <c r="C53" s="188" t="s">
        <v>73</v>
      </c>
      <c r="D53" s="184">
        <f>_xlfn.XLOOKUP($B53,'Duomenys | Data'!$B$10:$B$69,'Duomenys | Data'!D$10:D$69)</f>
        <v>73207.100000000006</v>
      </c>
      <c r="E53" s="189">
        <f t="shared" si="1"/>
        <v>76526.599999999991</v>
      </c>
      <c r="F53" s="184">
        <f>_xlfn.XLOOKUP($B53,'Duomenys | Data'!$B$10:$B$69,'Duomenys | Data'!E$10:E$69)</f>
        <v>71033.399999999994</v>
      </c>
      <c r="G53" s="184">
        <f>_xlfn.XLOOKUP($B53,'Duomenys | Data'!$B$10:$B$69,'Duomenys | Data'!F$10:F$69)</f>
        <v>5493.2</v>
      </c>
      <c r="H53" s="184">
        <f>_xlfn.XLOOKUP($B53,'Duomenys | Data'!$B$10:$B$69,'Duomenys | Data'!G$10:G$69)</f>
        <v>0</v>
      </c>
      <c r="I53" s="184">
        <f>_xlfn.XLOOKUP($B53,'Duomenys | Data'!$B$10:$B$69,'Duomenys | Data'!H$10:H$69)</f>
        <v>0</v>
      </c>
      <c r="J53" s="190">
        <f t="shared" si="2"/>
        <v>-3319.4999999999854</v>
      </c>
      <c r="K53" s="190">
        <f t="shared" si="3"/>
        <v>153.81147845999976</v>
      </c>
      <c r="L53" s="191">
        <f>_xlfn.XLOOKUP($B53,'Duomenys | Data'!$B$10:$B$69,'Duomenys | Data'!I$10:I$69)</f>
        <v>1946.98074</v>
      </c>
      <c r="M53" s="192">
        <f t="shared" si="4"/>
        <v>2100.7922184599997</v>
      </c>
      <c r="N53" s="184">
        <f>_xlfn.XLOOKUP($B53,'Duomenys | Data'!$B$10:$B$69,'Duomenys | Data'!K$10:K$69)</f>
        <v>0</v>
      </c>
      <c r="O53" s="184">
        <f>_xlfn.XLOOKUP($B53,'Duomenys | Data'!$B$10:$B$69,'Duomenys | Data'!$V$10:$V$69)</f>
        <v>0</v>
      </c>
      <c r="P53" s="190">
        <f t="shared" si="5"/>
        <v>-3165.6885215399857</v>
      </c>
      <c r="Q53" s="193" t="str">
        <f>'Lankstumas | Flexibility'!O53</f>
        <v>Taip / Yes</v>
      </c>
      <c r="R53" s="184">
        <f>_xlfn.XLOOKUP($B53,'Duomenys | Data'!$B$10:$B$69,'Duomenys | Data'!L$10:L$69)</f>
        <v>4024.9</v>
      </c>
      <c r="S53" s="184" t="str">
        <f>_xlfn.XLOOKUP($B53,'Duomenys | Data'!$B$10:$B$69,'Duomenys | Data'!M$10:M$69)</f>
        <v>5861,8</v>
      </c>
      <c r="T53" s="194">
        <f t="shared" si="6"/>
        <v>6721.0114784600155</v>
      </c>
      <c r="U53" s="190">
        <f t="shared" si="7"/>
        <v>-9.1999999999999993</v>
      </c>
      <c r="V53" s="190" t="str">
        <f>'Skola | Debt'!K53</f>
        <v>Ne / No</v>
      </c>
      <c r="W53" s="190" t="str">
        <f t="shared" si="9"/>
        <v>-</v>
      </c>
      <c r="X53" s="195" t="str">
        <f t="shared" si="8"/>
        <v>Taip / Yes</v>
      </c>
      <c r="Y53"/>
      <c r="Z53"/>
      <c r="AA53"/>
      <c r="AB53"/>
      <c r="AC53"/>
      <c r="AD53"/>
    </row>
    <row r="54" spans="2:30" x14ac:dyDescent="0.25">
      <c r="B54" s="183">
        <v>43</v>
      </c>
      <c r="C54" s="188" t="s">
        <v>74</v>
      </c>
      <c r="D54" s="184">
        <f>_xlfn.XLOOKUP($B54,'Duomenys | Data'!$B$10:$B$69,'Duomenys | Data'!D$10:D$69)</f>
        <v>95308.800000000003</v>
      </c>
      <c r="E54" s="189">
        <f t="shared" si="1"/>
        <v>98033.2</v>
      </c>
      <c r="F54" s="184">
        <f>_xlfn.XLOOKUP($B54,'Duomenys | Data'!$B$10:$B$69,'Duomenys | Data'!E$10:E$69)</f>
        <v>87068.3</v>
      </c>
      <c r="G54" s="184">
        <f>_xlfn.XLOOKUP($B54,'Duomenys | Data'!$B$10:$B$69,'Duomenys | Data'!F$10:F$69)</f>
        <v>10964.9</v>
      </c>
      <c r="H54" s="184">
        <f>_xlfn.XLOOKUP($B54,'Duomenys | Data'!$B$10:$B$69,'Duomenys | Data'!G$10:G$69)</f>
        <v>0</v>
      </c>
      <c r="I54" s="184">
        <f>_xlfn.XLOOKUP($B54,'Duomenys | Data'!$B$10:$B$69,'Duomenys | Data'!H$10:H$69)</f>
        <v>0</v>
      </c>
      <c r="J54" s="190">
        <f t="shared" si="2"/>
        <v>-2724.3999999999942</v>
      </c>
      <c r="K54" s="190">
        <f t="shared" si="3"/>
        <v>190.8637053299999</v>
      </c>
      <c r="L54" s="191">
        <f>_xlfn.XLOOKUP($B54,'Duomenys | Data'!$B$10:$B$69,'Duomenys | Data'!I$10:I$69)</f>
        <v>2415.9962700000001</v>
      </c>
      <c r="M54" s="192">
        <f t="shared" si="4"/>
        <v>2606.85997533</v>
      </c>
      <c r="N54" s="184">
        <f>_xlfn.XLOOKUP($B54,'Duomenys | Data'!$B$10:$B$69,'Duomenys | Data'!K$10:K$69)</f>
        <v>0</v>
      </c>
      <c r="O54" s="184">
        <f>_xlfn.XLOOKUP($B54,'Duomenys | Data'!$B$10:$B$69,'Duomenys | Data'!$V$10:$V$69)</f>
        <v>0</v>
      </c>
      <c r="P54" s="190">
        <f t="shared" si="5"/>
        <v>-2533.5362946699943</v>
      </c>
      <c r="Q54" s="193" t="str">
        <f>'Lankstumas | Flexibility'!O54</f>
        <v>Taip / Yes</v>
      </c>
      <c r="R54" s="184">
        <f>_xlfn.XLOOKUP($B54,'Duomenys | Data'!$B$10:$B$69,'Duomenys | Data'!L$10:L$69)</f>
        <v>4940.2</v>
      </c>
      <c r="S54" s="184" t="str">
        <f>_xlfn.XLOOKUP($B54,'Duomenys | Data'!$B$10:$B$69,'Duomenys | Data'!M$10:M$69)</f>
        <v>2893,6</v>
      </c>
      <c r="T54" s="194">
        <f t="shared" si="6"/>
        <v>5300.263705330005</v>
      </c>
      <c r="U54" s="190">
        <f t="shared" si="7"/>
        <v>-5.6</v>
      </c>
      <c r="V54" s="190" t="str">
        <f>'Skola | Debt'!K54</f>
        <v>Ne / No</v>
      </c>
      <c r="W54" s="190" t="str">
        <f t="shared" si="9"/>
        <v>-</v>
      </c>
      <c r="X54" s="195" t="str">
        <f t="shared" si="8"/>
        <v>Taip / Yes</v>
      </c>
      <c r="Y54"/>
      <c r="Z54"/>
      <c r="AA54"/>
      <c r="AB54"/>
      <c r="AC54"/>
      <c r="AD54"/>
    </row>
    <row r="55" spans="2:30" x14ac:dyDescent="0.25">
      <c r="B55" s="183">
        <v>44</v>
      </c>
      <c r="C55" s="188" t="s">
        <v>75</v>
      </c>
      <c r="D55" s="184">
        <f>_xlfn.XLOOKUP($B55,'Duomenys | Data'!$B$10:$B$69,'Duomenys | Data'!D$10:D$69)</f>
        <v>52834.1</v>
      </c>
      <c r="E55" s="189">
        <f t="shared" si="1"/>
        <v>54003.6</v>
      </c>
      <c r="F55" s="184">
        <f>_xlfn.XLOOKUP($B55,'Duomenys | Data'!$B$10:$B$69,'Duomenys | Data'!E$10:E$69)</f>
        <v>47394.6</v>
      </c>
      <c r="G55" s="184">
        <f>_xlfn.XLOOKUP($B55,'Duomenys | Data'!$B$10:$B$69,'Duomenys | Data'!F$10:F$69)</f>
        <v>6609</v>
      </c>
      <c r="H55" s="184">
        <f>_xlfn.XLOOKUP($B55,'Duomenys | Data'!$B$10:$B$69,'Duomenys | Data'!G$10:G$69)</f>
        <v>0</v>
      </c>
      <c r="I55" s="184">
        <f>_xlfn.XLOOKUP($B55,'Duomenys | Data'!$B$10:$B$69,'Duomenys | Data'!H$10:H$69)</f>
        <v>0</v>
      </c>
      <c r="J55" s="190">
        <f t="shared" si="2"/>
        <v>-1169.5</v>
      </c>
      <c r="K55" s="190">
        <f t="shared" si="3"/>
        <v>104.66374881999991</v>
      </c>
      <c r="L55" s="191">
        <f>_xlfn.XLOOKUP($B55,'Duomenys | Data'!$B$10:$B$69,'Duomenys | Data'!I$10:I$69)</f>
        <v>1324.8575800000001</v>
      </c>
      <c r="M55" s="192">
        <f t="shared" si="4"/>
        <v>1429.52132882</v>
      </c>
      <c r="N55" s="184">
        <f>_xlfn.XLOOKUP($B55,'Duomenys | Data'!$B$10:$B$69,'Duomenys | Data'!K$10:K$69)</f>
        <v>0</v>
      </c>
      <c r="O55" s="184">
        <f>_xlfn.XLOOKUP($B55,'Duomenys | Data'!$B$10:$B$69,'Duomenys | Data'!$V$10:$V$69)</f>
        <v>-300</v>
      </c>
      <c r="P55" s="190">
        <f t="shared" si="5"/>
        <v>-1364.8362511800001</v>
      </c>
      <c r="Q55" s="193" t="str">
        <f>'Lankstumas | Flexibility'!O55</f>
        <v>Taip / Yes</v>
      </c>
      <c r="R55" s="184">
        <f>_xlfn.XLOOKUP($B55,'Duomenys | Data'!$B$10:$B$69,'Duomenys | Data'!L$10:L$69)</f>
        <v>0</v>
      </c>
      <c r="S55" s="184" t="str">
        <f>_xlfn.XLOOKUP($B55,'Duomenys | Data'!$B$10:$B$69,'Duomenys | Data'!M$10:M$69)</f>
        <v>2749,6</v>
      </c>
      <c r="T55" s="194">
        <f t="shared" si="6"/>
        <v>1384.7637488199998</v>
      </c>
      <c r="U55" s="190">
        <f t="shared" si="7"/>
        <v>-2.6</v>
      </c>
      <c r="V55" s="190" t="str">
        <f>'Skola | Debt'!K55</f>
        <v>Ne / No</v>
      </c>
      <c r="W55" s="190" t="str">
        <f t="shared" si="9"/>
        <v>-</v>
      </c>
      <c r="X55" s="195" t="str">
        <f t="shared" si="8"/>
        <v>Taip / Yes</v>
      </c>
      <c r="Y55"/>
      <c r="Z55"/>
      <c r="AA55"/>
      <c r="AB55"/>
      <c r="AC55"/>
      <c r="AD55"/>
    </row>
    <row r="56" spans="2:30" x14ac:dyDescent="0.25">
      <c r="B56" s="183">
        <v>45</v>
      </c>
      <c r="C56" s="188" t="s">
        <v>76</v>
      </c>
      <c r="D56" s="184">
        <f>_xlfn.XLOOKUP($B56,'Duomenys | Data'!$B$10:$B$69,'Duomenys | Data'!D$10:D$69)</f>
        <v>98010.9</v>
      </c>
      <c r="E56" s="189">
        <f t="shared" si="1"/>
        <v>103867.79999999999</v>
      </c>
      <c r="F56" s="184">
        <f>_xlfn.XLOOKUP($B56,'Duomenys | Data'!$B$10:$B$69,'Duomenys | Data'!E$10:E$69)</f>
        <v>89889.4</v>
      </c>
      <c r="G56" s="184">
        <f>_xlfn.XLOOKUP($B56,'Duomenys | Data'!$B$10:$B$69,'Duomenys | Data'!F$10:F$69)</f>
        <v>13978.4</v>
      </c>
      <c r="H56" s="184">
        <f>_xlfn.XLOOKUP($B56,'Duomenys | Data'!$B$10:$B$69,'Duomenys | Data'!G$10:G$69)</f>
        <v>0</v>
      </c>
      <c r="I56" s="184">
        <f>_xlfn.XLOOKUP($B56,'Duomenys | Data'!$B$10:$B$69,'Duomenys | Data'!H$10:H$69)</f>
        <v>0</v>
      </c>
      <c r="J56" s="190">
        <f t="shared" si="2"/>
        <v>-5856.8999999999942</v>
      </c>
      <c r="K56" s="190">
        <f t="shared" si="3"/>
        <v>179.58635421000008</v>
      </c>
      <c r="L56" s="191">
        <f>_xlfn.XLOOKUP($B56,'Duomenys | Data'!$B$10:$B$69,'Duomenys | Data'!I$10:I$69)</f>
        <v>2273.2449900000001</v>
      </c>
      <c r="M56" s="192">
        <f t="shared" si="4"/>
        <v>2452.8313442100002</v>
      </c>
      <c r="N56" s="184">
        <f>_xlfn.XLOOKUP($B56,'Duomenys | Data'!$B$10:$B$69,'Duomenys | Data'!K$10:K$69)</f>
        <v>0</v>
      </c>
      <c r="O56" s="184">
        <f>_xlfn.XLOOKUP($B56,'Duomenys | Data'!$B$10:$B$69,'Duomenys | Data'!$V$10:$V$69)</f>
        <v>559.29999999999995</v>
      </c>
      <c r="P56" s="190">
        <f t="shared" si="5"/>
        <v>-5118.0136457899944</v>
      </c>
      <c r="Q56" s="193" t="str">
        <f>'Lankstumas | Flexibility'!O56</f>
        <v>Taip / Yes</v>
      </c>
      <c r="R56" s="184">
        <f>_xlfn.XLOOKUP($B56,'Duomenys | Data'!$B$10:$B$69,'Duomenys | Data'!L$10:L$69)</f>
        <v>1205.8</v>
      </c>
      <c r="S56" s="184" t="str">
        <f>_xlfn.XLOOKUP($B56,'Duomenys | Data'!$B$10:$B$69,'Duomenys | Data'!M$10:M$69)</f>
        <v>4735,3</v>
      </c>
      <c r="T56" s="194">
        <f t="shared" si="6"/>
        <v>823.08635421000599</v>
      </c>
      <c r="U56" s="190">
        <f t="shared" si="7"/>
        <v>-0.8</v>
      </c>
      <c r="V56" s="190" t="str">
        <f>'Skola | Debt'!K56</f>
        <v>Ne / No</v>
      </c>
      <c r="W56" s="190" t="str">
        <f t="shared" si="9"/>
        <v>-</v>
      </c>
      <c r="X56" s="195" t="str">
        <f t="shared" si="8"/>
        <v>Taip / Yes</v>
      </c>
      <c r="Y56"/>
      <c r="Z56"/>
      <c r="AA56"/>
      <c r="AB56"/>
      <c r="AC56"/>
      <c r="AD56"/>
    </row>
    <row r="57" spans="2:30" x14ac:dyDescent="0.25">
      <c r="B57" s="183">
        <v>46</v>
      </c>
      <c r="C57" s="188" t="s">
        <v>77</v>
      </c>
      <c r="D57" s="184">
        <f>_xlfn.XLOOKUP($B57,'Duomenys | Data'!$B$10:$B$69,'Duomenys | Data'!D$10:D$69)</f>
        <v>36136</v>
      </c>
      <c r="E57" s="189">
        <f t="shared" si="1"/>
        <v>40123.199999999997</v>
      </c>
      <c r="F57" s="184">
        <f>_xlfn.XLOOKUP($B57,'Duomenys | Data'!$B$10:$B$69,'Duomenys | Data'!E$10:E$69)</f>
        <v>33765.1</v>
      </c>
      <c r="G57" s="184">
        <f>_xlfn.XLOOKUP($B57,'Duomenys | Data'!$B$10:$B$69,'Duomenys | Data'!F$10:F$69)</f>
        <v>6358.1</v>
      </c>
      <c r="H57" s="184">
        <f>_xlfn.XLOOKUP($B57,'Duomenys | Data'!$B$10:$B$69,'Duomenys | Data'!G$10:G$69)</f>
        <v>0</v>
      </c>
      <c r="I57" s="184">
        <f>_xlfn.XLOOKUP($B57,'Duomenys | Data'!$B$10:$B$69,'Duomenys | Data'!H$10:H$69)</f>
        <v>0</v>
      </c>
      <c r="J57" s="190">
        <f t="shared" si="2"/>
        <v>-3987.1999999999971</v>
      </c>
      <c r="K57" s="190">
        <f t="shared" si="3"/>
        <v>73.511138459999984</v>
      </c>
      <c r="L57" s="191">
        <f>_xlfn.XLOOKUP($B57,'Duomenys | Data'!$B$10:$B$69,'Duomenys | Data'!I$10:I$69)</f>
        <v>930.52074000000005</v>
      </c>
      <c r="M57" s="192">
        <f t="shared" si="4"/>
        <v>1004.03187846</v>
      </c>
      <c r="N57" s="184">
        <f>_xlfn.XLOOKUP($B57,'Duomenys | Data'!$B$10:$B$69,'Duomenys | Data'!K$10:K$69)</f>
        <v>100</v>
      </c>
      <c r="O57" s="184">
        <f>_xlfn.XLOOKUP($B57,'Duomenys | Data'!$B$10:$B$69,'Duomenys | Data'!$V$10:$V$69)</f>
        <v>0</v>
      </c>
      <c r="P57" s="190">
        <f t="shared" si="5"/>
        <v>-4013.6888615399971</v>
      </c>
      <c r="Q57" s="193" t="str">
        <f>'Lankstumas | Flexibility'!O57</f>
        <v>Taip / Yes</v>
      </c>
      <c r="R57" s="184">
        <f>_xlfn.XLOOKUP($B57,'Duomenys | Data'!$B$10:$B$69,'Duomenys | Data'!L$10:L$69)</f>
        <v>2664.8</v>
      </c>
      <c r="S57" s="184" t="str">
        <f>_xlfn.XLOOKUP($B57,'Duomenys | Data'!$B$10:$B$69,'Duomenys | Data'!M$10:M$69)</f>
        <v>2187,2</v>
      </c>
      <c r="T57" s="194">
        <f t="shared" si="6"/>
        <v>838.31113846000289</v>
      </c>
      <c r="U57" s="190">
        <f t="shared" si="7"/>
        <v>-2.9</v>
      </c>
      <c r="V57" s="190" t="str">
        <f>'Skola | Debt'!K57</f>
        <v>Ne / No</v>
      </c>
      <c r="W57" s="190" t="str">
        <f t="shared" si="9"/>
        <v>-</v>
      </c>
      <c r="X57" s="195" t="str">
        <f t="shared" si="8"/>
        <v>Taip / Yes</v>
      </c>
      <c r="Y57"/>
      <c r="Z57"/>
      <c r="AA57"/>
      <c r="AB57"/>
      <c r="AC57"/>
      <c r="AD57"/>
    </row>
    <row r="58" spans="2:30" x14ac:dyDescent="0.25">
      <c r="B58" s="183">
        <v>47</v>
      </c>
      <c r="C58" s="188" t="s">
        <v>78</v>
      </c>
      <c r="D58" s="184">
        <f>_xlfn.XLOOKUP($B58,'Duomenys | Data'!$B$10:$B$69,'Duomenys | Data'!D$10:D$69)</f>
        <v>68358.5</v>
      </c>
      <c r="E58" s="189">
        <f t="shared" si="1"/>
        <v>72713</v>
      </c>
      <c r="F58" s="184">
        <f>_xlfn.XLOOKUP($B58,'Duomenys | Data'!$B$10:$B$69,'Duomenys | Data'!E$10:E$69)</f>
        <v>52454.6</v>
      </c>
      <c r="G58" s="184">
        <f>_xlfn.XLOOKUP($B58,'Duomenys | Data'!$B$10:$B$69,'Duomenys | Data'!F$10:F$69)</f>
        <v>20258.400000000001</v>
      </c>
      <c r="H58" s="184">
        <f>_xlfn.XLOOKUP($B58,'Duomenys | Data'!$B$10:$B$69,'Duomenys | Data'!G$10:G$69)</f>
        <v>0</v>
      </c>
      <c r="I58" s="184">
        <f>_xlfn.XLOOKUP($B58,'Duomenys | Data'!$B$10:$B$69,'Duomenys | Data'!H$10:H$69)</f>
        <v>0</v>
      </c>
      <c r="J58" s="190">
        <f t="shared" si="2"/>
        <v>-4354.5</v>
      </c>
      <c r="K58" s="190">
        <f t="shared" si="3"/>
        <v>109.69893784999999</v>
      </c>
      <c r="L58" s="191">
        <f>_xlfn.XLOOKUP($B58,'Duomenys | Data'!$B$10:$B$69,'Duomenys | Data'!I$10:I$69)</f>
        <v>1388.5941499999999</v>
      </c>
      <c r="M58" s="192">
        <f t="shared" si="4"/>
        <v>1498.2930878499999</v>
      </c>
      <c r="N58" s="184">
        <f>_xlfn.XLOOKUP($B58,'Duomenys | Data'!$B$10:$B$69,'Duomenys | Data'!K$10:K$69)</f>
        <v>0</v>
      </c>
      <c r="O58" s="184">
        <f>_xlfn.XLOOKUP($B58,'Duomenys | Data'!$B$10:$B$69,'Duomenys | Data'!$V$10:$V$69)</f>
        <v>392</v>
      </c>
      <c r="P58" s="190">
        <f t="shared" si="5"/>
        <v>-3852.8010621499998</v>
      </c>
      <c r="Q58" s="193" t="str">
        <f>'Lankstumas | Flexibility'!O58</f>
        <v>Taip / Yes</v>
      </c>
      <c r="R58" s="184">
        <f>_xlfn.XLOOKUP($B58,'Duomenys | Data'!$B$10:$B$69,'Duomenys | Data'!L$10:L$69)</f>
        <v>0</v>
      </c>
      <c r="S58" s="184" t="str">
        <f>_xlfn.XLOOKUP($B58,'Duomenys | Data'!$B$10:$B$69,'Duomenys | Data'!M$10:M$69)</f>
        <v>4757,9</v>
      </c>
      <c r="T58" s="194">
        <f t="shared" si="6"/>
        <v>905.09893784999986</v>
      </c>
      <c r="U58" s="190">
        <f t="shared" si="7"/>
        <v>-1.3</v>
      </c>
      <c r="V58" s="190" t="str">
        <f>'Skola | Debt'!K58</f>
        <v>Ne / No</v>
      </c>
      <c r="W58" s="190" t="str">
        <f t="shared" si="9"/>
        <v>-</v>
      </c>
      <c r="X58" s="195" t="str">
        <f t="shared" si="8"/>
        <v>Taip / Yes</v>
      </c>
      <c r="Y58"/>
      <c r="Z58"/>
      <c r="AA58"/>
      <c r="AB58"/>
      <c r="AC58"/>
      <c r="AD58"/>
    </row>
    <row r="59" spans="2:30" x14ac:dyDescent="0.25">
      <c r="B59" s="183">
        <v>48</v>
      </c>
      <c r="C59" s="188" t="s">
        <v>79</v>
      </c>
      <c r="D59" s="184">
        <f>_xlfn.XLOOKUP($B59,'Duomenys | Data'!$B$10:$B$69,'Duomenys | Data'!D$10:D$69)</f>
        <v>98927.3</v>
      </c>
      <c r="E59" s="189">
        <f t="shared" si="1"/>
        <v>107193.7</v>
      </c>
      <c r="F59" s="184">
        <f>_xlfn.XLOOKUP($B59,'Duomenys | Data'!$B$10:$B$69,'Duomenys | Data'!E$10:E$69)</f>
        <v>84162.4</v>
      </c>
      <c r="G59" s="184">
        <f>_xlfn.XLOOKUP($B59,'Duomenys | Data'!$B$10:$B$69,'Duomenys | Data'!F$10:F$69)</f>
        <v>23525.5</v>
      </c>
      <c r="H59" s="184">
        <f>_xlfn.XLOOKUP($B59,'Duomenys | Data'!$B$10:$B$69,'Duomenys | Data'!G$10:G$69)</f>
        <v>0</v>
      </c>
      <c r="I59" s="184">
        <f>_xlfn.XLOOKUP($B59,'Duomenys | Data'!$B$10:$B$69,'Duomenys | Data'!H$10:H$69)</f>
        <v>494.2</v>
      </c>
      <c r="J59" s="190">
        <f t="shared" si="2"/>
        <v>-8266.3999999999942</v>
      </c>
      <c r="K59" s="190">
        <f t="shared" si="3"/>
        <v>175.51611542000001</v>
      </c>
      <c r="L59" s="191">
        <f>_xlfn.XLOOKUP($B59,'Duomenys | Data'!$B$10:$B$69,'Duomenys | Data'!I$10:I$69)</f>
        <v>2221.72298</v>
      </c>
      <c r="M59" s="192">
        <f t="shared" si="4"/>
        <v>2397.23909542</v>
      </c>
      <c r="N59" s="184">
        <f>_xlfn.XLOOKUP($B59,'Duomenys | Data'!$B$10:$B$69,'Duomenys | Data'!K$10:K$69)</f>
        <v>0</v>
      </c>
      <c r="O59" s="184">
        <f>_xlfn.XLOOKUP($B59,'Duomenys | Data'!$B$10:$B$69,'Duomenys | Data'!$V$10:$V$69)</f>
        <v>1280.7999999999993</v>
      </c>
      <c r="P59" s="190">
        <f t="shared" si="5"/>
        <v>-6810.0838845799954</v>
      </c>
      <c r="Q59" s="193" t="str">
        <f>'Lankstumas | Flexibility'!O59</f>
        <v>Taip / Yes</v>
      </c>
      <c r="R59" s="184">
        <f>_xlfn.XLOOKUP($B59,'Duomenys | Data'!$B$10:$B$69,'Duomenys | Data'!L$10:L$69)</f>
        <v>2990.8</v>
      </c>
      <c r="S59" s="184" t="str">
        <f>_xlfn.XLOOKUP($B59,'Duomenys | Data'!$B$10:$B$69,'Duomenys | Data'!M$10:M$69)</f>
        <v>3887,1</v>
      </c>
      <c r="T59" s="194">
        <f t="shared" si="6"/>
        <v>67.81611542000428</v>
      </c>
      <c r="U59" s="190">
        <f t="shared" si="7"/>
        <v>-0.1</v>
      </c>
      <c r="V59" s="190" t="str">
        <f>'Skola | Debt'!K59</f>
        <v>Ne / No</v>
      </c>
      <c r="W59" s="190" t="str">
        <f t="shared" si="9"/>
        <v>-</v>
      </c>
      <c r="X59" s="195" t="str">
        <f t="shared" si="8"/>
        <v>Taip / Yes</v>
      </c>
      <c r="Y59"/>
      <c r="Z59"/>
      <c r="AA59"/>
      <c r="AB59"/>
      <c r="AC59"/>
      <c r="AD59"/>
    </row>
    <row r="60" spans="2:30" x14ac:dyDescent="0.25">
      <c r="B60" s="183">
        <v>49</v>
      </c>
      <c r="C60" s="188" t="s">
        <v>80</v>
      </c>
      <c r="D60" s="184">
        <f>_xlfn.XLOOKUP($B60,'Duomenys | Data'!$B$10:$B$69,'Duomenys | Data'!D$10:D$69)</f>
        <v>101030.6</v>
      </c>
      <c r="E60" s="189">
        <f t="shared" si="1"/>
        <v>105651.90000000001</v>
      </c>
      <c r="F60" s="184">
        <f>_xlfn.XLOOKUP($B60,'Duomenys | Data'!$B$10:$B$69,'Duomenys | Data'!E$10:E$69)</f>
        <v>91841.600000000006</v>
      </c>
      <c r="G60" s="184">
        <f>_xlfn.XLOOKUP($B60,'Duomenys | Data'!$B$10:$B$69,'Duomenys | Data'!F$10:F$69)</f>
        <v>13810.3</v>
      </c>
      <c r="H60" s="184">
        <f>_xlfn.XLOOKUP($B60,'Duomenys | Data'!$B$10:$B$69,'Duomenys | Data'!G$10:G$69)</f>
        <v>0</v>
      </c>
      <c r="I60" s="184">
        <f>_xlfn.XLOOKUP($B60,'Duomenys | Data'!$B$10:$B$69,'Duomenys | Data'!H$10:H$69)</f>
        <v>0</v>
      </c>
      <c r="J60" s="190">
        <f t="shared" si="2"/>
        <v>-4621.3000000000029</v>
      </c>
      <c r="K60" s="190">
        <f t="shared" si="3"/>
        <v>187.20130878000009</v>
      </c>
      <c r="L60" s="191">
        <f>_xlfn.XLOOKUP($B60,'Duomenys | Data'!$B$10:$B$69,'Duomenys | Data'!I$10:I$69)</f>
        <v>2369.6368199999997</v>
      </c>
      <c r="M60" s="192">
        <f t="shared" si="4"/>
        <v>2556.8381287799998</v>
      </c>
      <c r="N60" s="184">
        <f>_xlfn.XLOOKUP($B60,'Duomenys | Data'!$B$10:$B$69,'Duomenys | Data'!K$10:K$69)</f>
        <v>0</v>
      </c>
      <c r="O60" s="184">
        <f>_xlfn.XLOOKUP($B60,'Duomenys | Data'!$B$10:$B$69,'Duomenys | Data'!$V$10:$V$69)</f>
        <v>0</v>
      </c>
      <c r="P60" s="190">
        <f t="shared" si="5"/>
        <v>-4434.0986912200024</v>
      </c>
      <c r="Q60" s="193" t="str">
        <f>'Lankstumas | Flexibility'!O60</f>
        <v>Taip / Yes</v>
      </c>
      <c r="R60" s="184">
        <f>_xlfn.XLOOKUP($B60,'Duomenys | Data'!$B$10:$B$69,'Duomenys | Data'!L$10:L$69)</f>
        <v>3840</v>
      </c>
      <c r="S60" s="184" t="str">
        <f>_xlfn.XLOOKUP($B60,'Duomenys | Data'!$B$10:$B$69,'Duomenys | Data'!M$10:M$69)</f>
        <v>2619,8</v>
      </c>
      <c r="T60" s="194">
        <f t="shared" si="6"/>
        <v>2025.7013087799978</v>
      </c>
      <c r="U60" s="190">
        <f t="shared" si="7"/>
        <v>-2</v>
      </c>
      <c r="V60" s="190" t="str">
        <f>'Skola | Debt'!K60</f>
        <v>Ne / No</v>
      </c>
      <c r="W60" s="190" t="str">
        <f t="shared" si="9"/>
        <v>-</v>
      </c>
      <c r="X60" s="195" t="str">
        <f t="shared" si="8"/>
        <v>Taip / Yes</v>
      </c>
      <c r="Y60"/>
      <c r="Z60"/>
      <c r="AA60"/>
      <c r="AB60"/>
      <c r="AC60"/>
      <c r="AD60"/>
    </row>
    <row r="61" spans="2:30" x14ac:dyDescent="0.25">
      <c r="B61" s="183">
        <v>50</v>
      </c>
      <c r="C61" s="188" t="s">
        <v>81</v>
      </c>
      <c r="D61" s="184">
        <f>_xlfn.XLOOKUP($B61,'Duomenys | Data'!$B$10:$B$69,'Duomenys | Data'!D$10:D$69)</f>
        <v>98812</v>
      </c>
      <c r="E61" s="189">
        <f t="shared" si="1"/>
        <v>113447</v>
      </c>
      <c r="F61" s="184">
        <f>_xlfn.XLOOKUP($B61,'Duomenys | Data'!$B$10:$B$69,'Duomenys | Data'!E$10:E$69)</f>
        <v>95385.9</v>
      </c>
      <c r="G61" s="184">
        <f>_xlfn.XLOOKUP($B61,'Duomenys | Data'!$B$10:$B$69,'Duomenys | Data'!F$10:F$69)</f>
        <v>18061.099999999999</v>
      </c>
      <c r="H61" s="184">
        <f>_xlfn.XLOOKUP($B61,'Duomenys | Data'!$B$10:$B$69,'Duomenys | Data'!G$10:G$69)</f>
        <v>0</v>
      </c>
      <c r="I61" s="184">
        <f>_xlfn.XLOOKUP($B61,'Duomenys | Data'!$B$10:$B$69,'Duomenys | Data'!H$10:H$69)</f>
        <v>0</v>
      </c>
      <c r="J61" s="190">
        <f t="shared" si="2"/>
        <v>-14635</v>
      </c>
      <c r="K61" s="190">
        <f t="shared" si="3"/>
        <v>193.05437374999974</v>
      </c>
      <c r="L61" s="191">
        <f>_xlfn.XLOOKUP($B61,'Duomenys | Data'!$B$10:$B$69,'Duomenys | Data'!I$10:I$69)</f>
        <v>2443.7262500000002</v>
      </c>
      <c r="M61" s="192">
        <f t="shared" si="4"/>
        <v>2636.7806237499999</v>
      </c>
      <c r="N61" s="184">
        <f>_xlfn.XLOOKUP($B61,'Duomenys | Data'!$B$10:$B$69,'Duomenys | Data'!K$10:K$69)</f>
        <v>0</v>
      </c>
      <c r="O61" s="184">
        <f>_xlfn.XLOOKUP($B61,'Duomenys | Data'!$B$10:$B$69,'Duomenys | Data'!$V$10:$V$69)</f>
        <v>1170.0999999999999</v>
      </c>
      <c r="P61" s="190">
        <f t="shared" si="5"/>
        <v>-13271.84562625</v>
      </c>
      <c r="Q61" s="193" t="str">
        <f>'Lankstumas | Flexibility'!O61</f>
        <v>Taip / Yes</v>
      </c>
      <c r="R61" s="184">
        <f>_xlfn.XLOOKUP($B61,'Duomenys | Data'!$B$10:$B$69,'Duomenys | Data'!L$10:L$69)</f>
        <v>1661.7</v>
      </c>
      <c r="S61" s="184" t="str">
        <f>_xlfn.XLOOKUP($B61,'Duomenys | Data'!$B$10:$B$69,'Duomenys | Data'!M$10:M$69)</f>
        <v>12012,3</v>
      </c>
      <c r="T61" s="194">
        <f t="shared" si="6"/>
        <v>402.15437374999965</v>
      </c>
      <c r="U61" s="190">
        <f t="shared" si="7"/>
        <v>-0.4</v>
      </c>
      <c r="V61" s="190" t="str">
        <f>'Skola | Debt'!K61</f>
        <v>Ne / No</v>
      </c>
      <c r="W61" s="190" t="str">
        <f t="shared" si="9"/>
        <v>-</v>
      </c>
      <c r="X61" s="195" t="str">
        <f t="shared" si="8"/>
        <v>Taip / Yes</v>
      </c>
      <c r="Y61"/>
      <c r="Z61"/>
      <c r="AA61"/>
      <c r="AB61"/>
      <c r="AC61"/>
      <c r="AD61"/>
    </row>
    <row r="62" spans="2:30" x14ac:dyDescent="0.25">
      <c r="B62" s="183">
        <v>51</v>
      </c>
      <c r="C62" s="188" t="s">
        <v>82</v>
      </c>
      <c r="D62" s="184">
        <f>_xlfn.XLOOKUP($B62,'Duomenys | Data'!$B$10:$B$69,'Duomenys | Data'!D$10:D$69)</f>
        <v>93500.9</v>
      </c>
      <c r="E62" s="189">
        <f t="shared" si="1"/>
        <v>97666.299999999988</v>
      </c>
      <c r="F62" s="184">
        <f>_xlfn.XLOOKUP($B62,'Duomenys | Data'!$B$10:$B$69,'Duomenys | Data'!E$10:E$69)</f>
        <v>83928.4</v>
      </c>
      <c r="G62" s="184">
        <f>_xlfn.XLOOKUP($B62,'Duomenys | Data'!$B$10:$B$69,'Duomenys | Data'!F$10:F$69)</f>
        <v>13737.9</v>
      </c>
      <c r="H62" s="184">
        <f>_xlfn.XLOOKUP($B62,'Duomenys | Data'!$B$10:$B$69,'Duomenys | Data'!G$10:G$69)</f>
        <v>0</v>
      </c>
      <c r="I62" s="184">
        <f>_xlfn.XLOOKUP($B62,'Duomenys | Data'!$B$10:$B$69,'Duomenys | Data'!H$10:H$69)</f>
        <v>0</v>
      </c>
      <c r="J62" s="190">
        <f t="shared" si="2"/>
        <v>-4165.3999999999942</v>
      </c>
      <c r="K62" s="190">
        <f t="shared" si="3"/>
        <v>166.96152458000006</v>
      </c>
      <c r="L62" s="191">
        <f>_xlfn.XLOOKUP($B62,'Duomenys | Data'!$B$10:$B$69,'Duomenys | Data'!I$10:I$69)</f>
        <v>2113.4370199999998</v>
      </c>
      <c r="M62" s="192">
        <f t="shared" si="4"/>
        <v>2280.3985445799999</v>
      </c>
      <c r="N62" s="184">
        <f>_xlfn.XLOOKUP($B62,'Duomenys | Data'!$B$10:$B$69,'Duomenys | Data'!K$10:K$69)</f>
        <v>100</v>
      </c>
      <c r="O62" s="184">
        <f>_xlfn.XLOOKUP($B62,'Duomenys | Data'!$B$10:$B$69,'Duomenys | Data'!$V$10:$V$69)</f>
        <v>424.29999999999927</v>
      </c>
      <c r="P62" s="190">
        <f t="shared" si="5"/>
        <v>-3674.1384754199953</v>
      </c>
      <c r="Q62" s="193" t="str">
        <f>'Lankstumas | Flexibility'!O62</f>
        <v>Taip / Yes</v>
      </c>
      <c r="R62" s="184">
        <f>_xlfn.XLOOKUP($B62,'Duomenys | Data'!$B$10:$B$69,'Duomenys | Data'!L$10:L$69)</f>
        <v>806.8</v>
      </c>
      <c r="S62" s="184" t="str">
        <f>_xlfn.XLOOKUP($B62,'Duomenys | Data'!$B$10:$B$69,'Duomenys | Data'!M$10:M$69)</f>
        <v>6397,9</v>
      </c>
      <c r="T62" s="194">
        <f t="shared" si="6"/>
        <v>3530.5615245800045</v>
      </c>
      <c r="U62" s="190">
        <f t="shared" si="7"/>
        <v>-4</v>
      </c>
      <c r="V62" s="190" t="str">
        <f>'Skola | Debt'!K62</f>
        <v>Ne / No</v>
      </c>
      <c r="W62" s="190" t="str">
        <f t="shared" si="9"/>
        <v>-</v>
      </c>
      <c r="X62" s="195" t="str">
        <f t="shared" si="8"/>
        <v>Taip / Yes</v>
      </c>
      <c r="Y62"/>
      <c r="Z62"/>
      <c r="AA62"/>
      <c r="AB62"/>
      <c r="AC62"/>
      <c r="AD62"/>
    </row>
    <row r="63" spans="2:30" x14ac:dyDescent="0.25">
      <c r="B63" s="183">
        <v>52</v>
      </c>
      <c r="C63" s="188" t="s">
        <v>83</v>
      </c>
      <c r="D63" s="184">
        <f>_xlfn.XLOOKUP($B63,'Duomenys | Data'!$B$10:$B$69,'Duomenys | Data'!D$10:D$69)</f>
        <v>91088.4</v>
      </c>
      <c r="E63" s="189">
        <f t="shared" si="1"/>
        <v>95702.1</v>
      </c>
      <c r="F63" s="184">
        <f>_xlfn.XLOOKUP($B63,'Duomenys | Data'!$B$10:$B$69,'Duomenys | Data'!E$10:E$69)</f>
        <v>84800.5</v>
      </c>
      <c r="G63" s="184">
        <f>_xlfn.XLOOKUP($B63,'Duomenys | Data'!$B$10:$B$69,'Duomenys | Data'!F$10:F$69)</f>
        <v>10901.6</v>
      </c>
      <c r="H63" s="184">
        <f>_xlfn.XLOOKUP($B63,'Duomenys | Data'!$B$10:$B$69,'Duomenys | Data'!G$10:G$69)</f>
        <v>0</v>
      </c>
      <c r="I63" s="184">
        <f>_xlfn.XLOOKUP($B63,'Duomenys | Data'!$B$10:$B$69,'Duomenys | Data'!H$10:H$69)</f>
        <v>0</v>
      </c>
      <c r="J63" s="190">
        <f t="shared" si="2"/>
        <v>-4613.7000000000116</v>
      </c>
      <c r="K63" s="190">
        <f t="shared" si="3"/>
        <v>184.9211428399999</v>
      </c>
      <c r="L63" s="191">
        <f>_xlfn.XLOOKUP($B63,'Duomenys | Data'!$B$10:$B$69,'Duomenys | Data'!I$10:I$69)</f>
        <v>2340.77396</v>
      </c>
      <c r="M63" s="192">
        <f t="shared" si="4"/>
        <v>2525.6951028399999</v>
      </c>
      <c r="N63" s="184">
        <f>_xlfn.XLOOKUP($B63,'Duomenys | Data'!$B$10:$B$69,'Duomenys | Data'!K$10:K$69)</f>
        <v>0</v>
      </c>
      <c r="O63" s="184">
        <f>_xlfn.XLOOKUP($B63,'Duomenys | Data'!$B$10:$B$69,'Duomenys | Data'!$V$10:$V$69)</f>
        <v>-225</v>
      </c>
      <c r="P63" s="190">
        <f t="shared" si="5"/>
        <v>-4653.7788571600122</v>
      </c>
      <c r="Q63" s="193" t="str">
        <f>'Lankstumas | Flexibility'!O63</f>
        <v>Taip / Yes</v>
      </c>
      <c r="R63" s="184">
        <f>_xlfn.XLOOKUP($B63,'Duomenys | Data'!$B$10:$B$69,'Duomenys | Data'!L$10:L$69)</f>
        <v>2135.1</v>
      </c>
      <c r="S63" s="184" t="str">
        <f>_xlfn.XLOOKUP($B63,'Duomenys | Data'!$B$10:$B$69,'Duomenys | Data'!M$10:M$69)</f>
        <v>4613,7</v>
      </c>
      <c r="T63" s="194">
        <f t="shared" si="6"/>
        <v>2095.0211428399871</v>
      </c>
      <c r="U63" s="190">
        <f t="shared" si="7"/>
        <v>-2.2999999999999998</v>
      </c>
      <c r="V63" s="190" t="str">
        <f>'Skola | Debt'!K63</f>
        <v>Ne / No</v>
      </c>
      <c r="W63" s="190" t="str">
        <f t="shared" si="9"/>
        <v>-</v>
      </c>
      <c r="X63" s="195" t="str">
        <f t="shared" si="8"/>
        <v>Taip / Yes</v>
      </c>
      <c r="Y63"/>
      <c r="Z63"/>
      <c r="AA63"/>
      <c r="AB63"/>
      <c r="AC63"/>
      <c r="AD63"/>
    </row>
    <row r="64" spans="2:30" x14ac:dyDescent="0.25">
      <c r="B64" s="183">
        <v>53</v>
      </c>
      <c r="C64" s="188" t="s">
        <v>84</v>
      </c>
      <c r="D64" s="184">
        <f>_xlfn.XLOOKUP($B64,'Duomenys | Data'!$B$10:$B$69,'Duomenys | Data'!D$10:D$69)</f>
        <v>50959.199999999997</v>
      </c>
      <c r="E64" s="189">
        <f t="shared" si="1"/>
        <v>57258.2</v>
      </c>
      <c r="F64" s="184">
        <f>_xlfn.XLOOKUP($B64,'Duomenys | Data'!$B$10:$B$69,'Duomenys | Data'!E$10:E$69)</f>
        <v>48161.4</v>
      </c>
      <c r="G64" s="184">
        <f>_xlfn.XLOOKUP($B64,'Duomenys | Data'!$B$10:$B$69,'Duomenys | Data'!F$10:F$69)</f>
        <v>9096.7999999999993</v>
      </c>
      <c r="H64" s="184">
        <f>_xlfn.XLOOKUP($B64,'Duomenys | Data'!$B$10:$B$69,'Duomenys | Data'!G$10:G$69)</f>
        <v>0</v>
      </c>
      <c r="I64" s="184">
        <f>_xlfn.XLOOKUP($B64,'Duomenys | Data'!$B$10:$B$69,'Duomenys | Data'!H$10:H$69)</f>
        <v>0</v>
      </c>
      <c r="J64" s="190">
        <f t="shared" si="2"/>
        <v>-6299</v>
      </c>
      <c r="K64" s="190">
        <f t="shared" si="3"/>
        <v>107.65583747999995</v>
      </c>
      <c r="L64" s="191">
        <f>_xlfn.XLOOKUP($B64,'Duomenys | Data'!$B$10:$B$69,'Duomenys | Data'!I$10:I$69)</f>
        <v>1362.7321200000001</v>
      </c>
      <c r="M64" s="192">
        <f t="shared" si="4"/>
        <v>1470.3879574800001</v>
      </c>
      <c r="N64" s="184">
        <f>_xlfn.XLOOKUP($B64,'Duomenys | Data'!$B$10:$B$69,'Duomenys | Data'!K$10:K$69)</f>
        <v>0</v>
      </c>
      <c r="O64" s="184">
        <f>_xlfn.XLOOKUP($B64,'Duomenys | Data'!$B$10:$B$69,'Duomenys | Data'!$V$10:$V$69)</f>
        <v>0</v>
      </c>
      <c r="P64" s="190">
        <f t="shared" si="5"/>
        <v>-6191.3441625200003</v>
      </c>
      <c r="Q64" s="193" t="str">
        <f>'Lankstumas | Flexibility'!O64</f>
        <v>Taip / Yes</v>
      </c>
      <c r="R64" s="184">
        <f>_xlfn.XLOOKUP($B64,'Duomenys | Data'!$B$10:$B$69,'Duomenys | Data'!L$10:L$69)</f>
        <v>1680.6</v>
      </c>
      <c r="S64" s="184" t="str">
        <f>_xlfn.XLOOKUP($B64,'Duomenys | Data'!$B$10:$B$69,'Duomenys | Data'!M$10:M$69)</f>
        <v>4886,1</v>
      </c>
      <c r="T64" s="194">
        <f t="shared" si="6"/>
        <v>375.35583748000045</v>
      </c>
      <c r="U64" s="190">
        <f t="shared" si="7"/>
        <v>-0.7</v>
      </c>
      <c r="V64" s="190" t="str">
        <f>'Skola | Debt'!K64</f>
        <v>Ne / No</v>
      </c>
      <c r="W64" s="190" t="str">
        <f t="shared" si="9"/>
        <v>-</v>
      </c>
      <c r="X64" s="195" t="str">
        <f t="shared" si="8"/>
        <v>Taip / Yes</v>
      </c>
      <c r="Y64"/>
      <c r="Z64"/>
      <c r="AA64"/>
      <c r="AB64"/>
      <c r="AC64"/>
      <c r="AD64"/>
    </row>
    <row r="65" spans="1:30" x14ac:dyDescent="0.25">
      <c r="B65" s="183">
        <v>54</v>
      </c>
      <c r="C65" s="188" t="s">
        <v>85</v>
      </c>
      <c r="D65" s="184">
        <f>_xlfn.XLOOKUP($B65,'Duomenys | Data'!$B$10:$B$69,'Duomenys | Data'!D$10:D$69)</f>
        <v>79737.899999999994</v>
      </c>
      <c r="E65" s="189">
        <f t="shared" si="1"/>
        <v>83838</v>
      </c>
      <c r="F65" s="184">
        <f>_xlfn.XLOOKUP($B65,'Duomenys | Data'!$B$10:$B$69,'Duomenys | Data'!E$10:E$69)</f>
        <v>80172.100000000006</v>
      </c>
      <c r="G65" s="184">
        <f>_xlfn.XLOOKUP($B65,'Duomenys | Data'!$B$10:$B$69,'Duomenys | Data'!F$10:F$69)</f>
        <v>3665.9</v>
      </c>
      <c r="H65" s="184">
        <f>_xlfn.XLOOKUP($B65,'Duomenys | Data'!$B$10:$B$69,'Duomenys | Data'!G$10:G$69)</f>
        <v>0</v>
      </c>
      <c r="I65" s="184">
        <f>_xlfn.XLOOKUP($B65,'Duomenys | Data'!$B$10:$B$69,'Duomenys | Data'!H$10:H$69)</f>
        <v>0</v>
      </c>
      <c r="J65" s="190">
        <f t="shared" si="2"/>
        <v>-4100.1000000000058</v>
      </c>
      <c r="K65" s="190">
        <f t="shared" si="3"/>
        <v>164.46210282999982</v>
      </c>
      <c r="L65" s="191">
        <f>_xlfn.XLOOKUP($B65,'Duomenys | Data'!$B$10:$B$69,'Duomenys | Data'!I$10:I$69)</f>
        <v>2081.7987699999999</v>
      </c>
      <c r="M65" s="192">
        <f t="shared" si="4"/>
        <v>2246.2608728299997</v>
      </c>
      <c r="N65" s="184">
        <f>_xlfn.XLOOKUP($B65,'Duomenys | Data'!$B$10:$B$69,'Duomenys | Data'!K$10:K$69)</f>
        <v>500</v>
      </c>
      <c r="O65" s="184">
        <f>_xlfn.XLOOKUP($B65,'Duomenys | Data'!$B$10:$B$69,'Duomenys | Data'!$V$10:$V$69)</f>
        <v>0</v>
      </c>
      <c r="P65" s="190">
        <f t="shared" si="5"/>
        <v>-4435.637897170006</v>
      </c>
      <c r="Q65" s="193" t="str">
        <f>'Lankstumas | Flexibility'!O65</f>
        <v>Taip / Yes</v>
      </c>
      <c r="R65" s="223">
        <f>_xlfn.XLOOKUP($B65,'Duomenys | Data'!$B$10:$B$69,'Duomenys | Data'!L$10:L$69)</f>
        <v>2557</v>
      </c>
      <c r="S65" s="184" t="str">
        <f>_xlfn.XLOOKUP($B65,'Duomenys | Data'!$B$10:$B$69,'Duomenys | Data'!M$10:M$69)</f>
        <v>1655,3</v>
      </c>
      <c r="T65" s="194">
        <f t="shared" si="6"/>
        <v>-223.33789717000582</v>
      </c>
      <c r="U65" s="190">
        <f t="shared" si="7"/>
        <v>-1</v>
      </c>
      <c r="V65" s="190" t="str">
        <f>'Skola | Debt'!K65</f>
        <v>Ne / No</v>
      </c>
      <c r="W65" s="190" t="str">
        <f t="shared" si="9"/>
        <v>-</v>
      </c>
      <c r="X65" s="195" t="str">
        <f t="shared" si="8"/>
        <v>Taip / Yes</v>
      </c>
      <c r="Y65"/>
      <c r="Z65"/>
      <c r="AA65"/>
      <c r="AB65"/>
      <c r="AC65"/>
      <c r="AD65"/>
    </row>
    <row r="66" spans="1:30" x14ac:dyDescent="0.25">
      <c r="B66" s="183">
        <v>55</v>
      </c>
      <c r="C66" s="188" t="s">
        <v>86</v>
      </c>
      <c r="D66" s="184">
        <f>_xlfn.XLOOKUP($B66,'Duomenys | Data'!$B$10:$B$69,'Duomenys | Data'!D$10:D$69)</f>
        <v>250526.9</v>
      </c>
      <c r="E66" s="189">
        <f t="shared" si="1"/>
        <v>264381.3</v>
      </c>
      <c r="F66" s="184">
        <f>_xlfn.XLOOKUP($B66,'Duomenys | Data'!$B$10:$B$69,'Duomenys | Data'!E$10:E$69)</f>
        <v>225494.39999999999</v>
      </c>
      <c r="G66" s="184">
        <f>_xlfn.XLOOKUP($B66,'Duomenys | Data'!$B$10:$B$69,'Duomenys | Data'!F$10:F$69)</f>
        <v>38886.9</v>
      </c>
      <c r="H66" s="184">
        <f>_xlfn.XLOOKUP($B66,'Duomenys | Data'!$B$10:$B$69,'Duomenys | Data'!G$10:G$69)</f>
        <v>0</v>
      </c>
      <c r="I66" s="184">
        <f>_xlfn.XLOOKUP($B66,'Duomenys | Data'!$B$10:$B$69,'Duomenys | Data'!H$10:H$69)</f>
        <v>0</v>
      </c>
      <c r="J66" s="190">
        <f t="shared" si="2"/>
        <v>-13854.399999999994</v>
      </c>
      <c r="K66" s="190">
        <f t="shared" si="3"/>
        <v>579.79926716999944</v>
      </c>
      <c r="L66" s="191">
        <f>_xlfn.XLOOKUP($B66,'Duomenys | Data'!$B$10:$B$69,'Duomenys | Data'!I$10:I$69)</f>
        <v>7339.2312300000003</v>
      </c>
      <c r="M66" s="192">
        <f t="shared" si="4"/>
        <v>7919.0304971699998</v>
      </c>
      <c r="N66" s="184">
        <f>_xlfn.XLOOKUP($B66,'Duomenys | Data'!$B$10:$B$69,'Duomenys | Data'!K$10:K$69)</f>
        <v>150</v>
      </c>
      <c r="O66" s="184">
        <f>_xlfn.XLOOKUP($B66,'Duomenys | Data'!$B$10:$B$69,'Duomenys | Data'!$V$10:$V$69)</f>
        <v>289</v>
      </c>
      <c r="P66" s="190">
        <f t="shared" si="5"/>
        <v>-13135.600732829995</v>
      </c>
      <c r="Q66" s="193" t="str">
        <f>'Lankstumas | Flexibility'!O66</f>
        <v>Taip / Yes</v>
      </c>
      <c r="R66" s="184">
        <f>_xlfn.XLOOKUP($B66,'Duomenys | Data'!$B$10:$B$69,'Duomenys | Data'!L$10:L$69)</f>
        <v>0</v>
      </c>
      <c r="S66" s="184">
        <f>_xlfn.XLOOKUP($B66,'Duomenys | Data'!$B$10:$B$69,'Duomenys | Data'!M$10:M$69)</f>
        <v>13565.4</v>
      </c>
      <c r="T66" s="194">
        <f t="shared" si="6"/>
        <v>429.7992671700049</v>
      </c>
      <c r="U66" s="190">
        <f t="shared" si="7"/>
        <v>-0.3</v>
      </c>
      <c r="V66" s="190" t="str">
        <f>'Skola | Debt'!K66</f>
        <v>Ne / No</v>
      </c>
      <c r="W66" s="190" t="str">
        <f t="shared" si="9"/>
        <v>-</v>
      </c>
      <c r="X66" s="195" t="str">
        <f t="shared" si="8"/>
        <v>Taip / Yes</v>
      </c>
      <c r="Y66"/>
      <c r="Z66"/>
      <c r="AA66"/>
      <c r="AB66"/>
      <c r="AC66"/>
      <c r="AD66"/>
    </row>
    <row r="67" spans="1:30" x14ac:dyDescent="0.25">
      <c r="B67" s="183">
        <v>56</v>
      </c>
      <c r="C67" s="188" t="s">
        <v>87</v>
      </c>
      <c r="D67" s="184">
        <f>_xlfn.XLOOKUP($B67,'Duomenys | Data'!$B$10:$B$69,'Duomenys | Data'!D$10:D$69)</f>
        <v>37911.800000000003</v>
      </c>
      <c r="E67" s="189">
        <f t="shared" si="1"/>
        <v>41930.400000000001</v>
      </c>
      <c r="F67" s="184">
        <f>_xlfn.XLOOKUP($B67,'Duomenys | Data'!$B$10:$B$69,'Duomenys | Data'!E$10:E$69)</f>
        <v>36182</v>
      </c>
      <c r="G67" s="184">
        <f>_xlfn.XLOOKUP($B67,'Duomenys | Data'!$B$10:$B$69,'Duomenys | Data'!F$10:F$69)</f>
        <v>5748.4</v>
      </c>
      <c r="H67" s="184">
        <f>_xlfn.XLOOKUP($B67,'Duomenys | Data'!$B$10:$B$69,'Duomenys | Data'!G$10:G$69)</f>
        <v>0</v>
      </c>
      <c r="I67" s="184">
        <f>_xlfn.XLOOKUP($B67,'Duomenys | Data'!$B$10:$B$69,'Duomenys | Data'!H$10:H$69)</f>
        <v>0</v>
      </c>
      <c r="J67" s="190">
        <f t="shared" si="2"/>
        <v>-4018.5999999999985</v>
      </c>
      <c r="K67" s="190">
        <f t="shared" si="3"/>
        <v>80.915575409999974</v>
      </c>
      <c r="L67" s="191">
        <f>_xlfn.XLOOKUP($B67,'Duomenys | Data'!$B$10:$B$69,'Duomenys | Data'!I$10:I$69)</f>
        <v>1024.2477900000001</v>
      </c>
      <c r="M67" s="192">
        <f t="shared" si="4"/>
        <v>1105.1633654100001</v>
      </c>
      <c r="N67" s="184">
        <f>_xlfn.XLOOKUP($B67,'Duomenys | Data'!$B$10:$B$69,'Duomenys | Data'!K$10:K$69)</f>
        <v>0</v>
      </c>
      <c r="O67" s="184">
        <f>_xlfn.XLOOKUP($B67,'Duomenys | Data'!$B$10:$B$69,'Duomenys | Data'!$V$10:$V$69)</f>
        <v>-19.900000000000091</v>
      </c>
      <c r="P67" s="190">
        <f t="shared" si="5"/>
        <v>-3957.5844245899984</v>
      </c>
      <c r="Q67" s="193" t="str">
        <f>'Lankstumas | Flexibility'!O67</f>
        <v>Taip / Yes</v>
      </c>
      <c r="R67" s="184">
        <f>_xlfn.XLOOKUP($B67,'Duomenys | Data'!$B$10:$B$69,'Duomenys | Data'!L$10:L$69)</f>
        <v>3039.8</v>
      </c>
      <c r="S67" s="184" t="str">
        <f>_xlfn.XLOOKUP($B67,'Duomenys | Data'!$B$10:$B$69,'Duomenys | Data'!M$10:M$69)</f>
        <v>2518,6</v>
      </c>
      <c r="T67" s="194">
        <f t="shared" si="6"/>
        <v>1600.8155754100012</v>
      </c>
      <c r="U67" s="190">
        <f t="shared" si="7"/>
        <v>-4.2</v>
      </c>
      <c r="V67" s="190" t="str">
        <f>'Skola | Debt'!K67</f>
        <v>Ne / No</v>
      </c>
      <c r="W67" s="190" t="str">
        <f t="shared" si="9"/>
        <v>-</v>
      </c>
      <c r="X67" s="195" t="str">
        <f t="shared" si="8"/>
        <v>Taip / Yes</v>
      </c>
      <c r="Y67"/>
      <c r="Z67"/>
      <c r="AA67"/>
      <c r="AB67"/>
      <c r="AC67"/>
      <c r="AD67"/>
    </row>
    <row r="68" spans="1:30" x14ac:dyDescent="0.25">
      <c r="B68" s="183">
        <v>57</v>
      </c>
      <c r="C68" s="188" t="s">
        <v>88</v>
      </c>
      <c r="D68" s="184">
        <f>_xlfn.XLOOKUP($B68,'Duomenys | Data'!$B$10:$B$69,'Duomenys | Data'!D$10:D$69)</f>
        <v>68064.399999999994</v>
      </c>
      <c r="E68" s="189">
        <f t="shared" si="1"/>
        <v>70779.100000000006</v>
      </c>
      <c r="F68" s="184">
        <f>_xlfn.XLOOKUP($B68,'Duomenys | Data'!$B$10:$B$69,'Duomenys | Data'!E$10:E$69)</f>
        <v>59486</v>
      </c>
      <c r="G68" s="184">
        <f>_xlfn.XLOOKUP($B68,'Duomenys | Data'!$B$10:$B$69,'Duomenys | Data'!F$10:F$69)</f>
        <v>11293.1</v>
      </c>
      <c r="H68" s="184">
        <f>_xlfn.XLOOKUP($B68,'Duomenys | Data'!$B$10:$B$69,'Duomenys | Data'!G$10:G$69)</f>
        <v>0</v>
      </c>
      <c r="I68" s="184">
        <f>_xlfn.XLOOKUP($B68,'Duomenys | Data'!$B$10:$B$69,'Duomenys | Data'!H$10:H$69)</f>
        <v>0</v>
      </c>
      <c r="J68" s="190">
        <f t="shared" si="2"/>
        <v>-2714.7000000000116</v>
      </c>
      <c r="K68" s="190">
        <f t="shared" si="3"/>
        <v>131.00568735999991</v>
      </c>
      <c r="L68" s="191">
        <f>_xlfn.XLOOKUP($B68,'Duomenys | Data'!$B$10:$B$69,'Duomenys | Data'!I$10:I$69)</f>
        <v>1658.2998400000001</v>
      </c>
      <c r="M68" s="192">
        <f t="shared" si="4"/>
        <v>1789.30552736</v>
      </c>
      <c r="N68" s="184">
        <f>_xlfn.XLOOKUP($B68,'Duomenys | Data'!$B$10:$B$69,'Duomenys | Data'!K$10:K$69)</f>
        <v>40</v>
      </c>
      <c r="O68" s="184">
        <f>_xlfn.XLOOKUP($B68,'Duomenys | Data'!$B$10:$B$69,'Duomenys | Data'!$V$10:$V$69)</f>
        <v>0</v>
      </c>
      <c r="P68" s="190">
        <f t="shared" si="5"/>
        <v>-2623.694312640012</v>
      </c>
      <c r="Q68" s="193" t="str">
        <f>'Lankstumas | Flexibility'!O68</f>
        <v>Taip / Yes</v>
      </c>
      <c r="R68" s="184">
        <f>_xlfn.XLOOKUP($B68,'Duomenys | Data'!$B$10:$B$69,'Duomenys | Data'!L$10:L$69)</f>
        <v>4677.3</v>
      </c>
      <c r="S68" s="184" t="str">
        <f>_xlfn.XLOOKUP($B68,'Duomenys | Data'!$B$10:$B$69,'Duomenys | Data'!M$10:M$69)</f>
        <v>1723,7</v>
      </c>
      <c r="T68" s="194">
        <f t="shared" si="6"/>
        <v>3777.305687359988</v>
      </c>
      <c r="U68" s="190">
        <f t="shared" si="7"/>
        <v>-5.7</v>
      </c>
      <c r="V68" s="190" t="str">
        <f>'Skola | Debt'!K68</f>
        <v>Ne / No</v>
      </c>
      <c r="W68" s="190" t="str">
        <f t="shared" si="9"/>
        <v>-</v>
      </c>
      <c r="X68" s="195" t="str">
        <f t="shared" si="8"/>
        <v>Taip / Yes</v>
      </c>
      <c r="Y68"/>
      <c r="Z68"/>
      <c r="AA68"/>
      <c r="AB68"/>
      <c r="AC68"/>
      <c r="AD68"/>
    </row>
    <row r="69" spans="1:30" s="136" customFormat="1" x14ac:dyDescent="0.25">
      <c r="B69" s="183">
        <v>58</v>
      </c>
      <c r="C69" s="188" t="s">
        <v>89</v>
      </c>
      <c r="D69" s="184">
        <f>_xlfn.XLOOKUP($B69,'Duomenys | Data'!$B$10:$B$69,'Duomenys | Data'!D$10:D$69)</f>
        <v>25954.2</v>
      </c>
      <c r="E69" s="189">
        <f t="shared" si="1"/>
        <v>27657.7</v>
      </c>
      <c r="F69" s="184">
        <f>_xlfn.XLOOKUP($B69,'Duomenys | Data'!$B$10:$B$69,'Duomenys | Data'!E$10:E$69)</f>
        <v>24379.7</v>
      </c>
      <c r="G69" s="184">
        <f>_xlfn.XLOOKUP($B69,'Duomenys | Data'!$B$10:$B$69,'Duomenys | Data'!F$10:F$69)</f>
        <v>2682.7</v>
      </c>
      <c r="H69" s="184">
        <f>_xlfn.XLOOKUP($B69,'Duomenys | Data'!$B$10:$B$69,'Duomenys | Data'!G$10:G$69)</f>
        <v>595.29999999999995</v>
      </c>
      <c r="I69" s="184">
        <f>_xlfn.XLOOKUP($B69,'Duomenys | Data'!$B$10:$B$69,'Duomenys | Data'!H$10:H$69)</f>
        <v>0</v>
      </c>
      <c r="J69" s="190">
        <f t="shared" si="2"/>
        <v>-1703.5</v>
      </c>
      <c r="K69" s="190">
        <f t="shared" si="3"/>
        <v>47.902226700000028</v>
      </c>
      <c r="L69" s="191">
        <f>_xlfn.XLOOKUP($B69,'Duomenys | Data'!$B$10:$B$69,'Duomenys | Data'!I$10:I$69)</f>
        <v>606.35730000000001</v>
      </c>
      <c r="M69" s="192">
        <f t="shared" si="4"/>
        <v>654.25952670000004</v>
      </c>
      <c r="N69" s="184">
        <f>_xlfn.XLOOKUP($B69,'Duomenys | Data'!$B$10:$B$69,'Duomenys | Data'!K$10:K$69)</f>
        <v>0</v>
      </c>
      <c r="O69" s="184">
        <f>_xlfn.XLOOKUP($B69,'Duomenys | Data'!$B$10:$B$69,'Duomenys | Data'!$V$10:$V$69)</f>
        <v>0</v>
      </c>
      <c r="P69" s="190">
        <f t="shared" si="5"/>
        <v>-1655.5977733</v>
      </c>
      <c r="Q69" s="193" t="str">
        <f>'Lankstumas | Flexibility'!O69</f>
        <v>Taip / Yes</v>
      </c>
      <c r="R69" s="184">
        <f>_xlfn.XLOOKUP($B69,'Duomenys | Data'!$B$10:$B$69,'Duomenys | Data'!L$10:L$69)</f>
        <v>0</v>
      </c>
      <c r="S69" s="184" t="str">
        <f>_xlfn.XLOOKUP($B69,'Duomenys | Data'!$B$10:$B$69,'Duomenys | Data'!M$10:M$69)</f>
        <v>3041,7</v>
      </c>
      <c r="T69" s="194">
        <f t="shared" si="6"/>
        <v>1386.1022266999998</v>
      </c>
      <c r="U69" s="190">
        <f t="shared" si="7"/>
        <v>-5.3</v>
      </c>
      <c r="V69" s="190" t="str">
        <f>'Skola | Debt'!K69</f>
        <v>Ne / No</v>
      </c>
      <c r="W69" s="190" t="str">
        <f t="shared" si="9"/>
        <v>-</v>
      </c>
      <c r="X69" s="195" t="str">
        <f>+IF(($D$81&gt;=0)*(U69&gt;0),"Ne / No",IF(($D$81&lt;0)*(U69&gt;1.5),"Ne / No",IF((V69="Taip / Yes")*(U69&gt;0),"Ne / No","Taip / Yes")))</f>
        <v>Taip / Yes</v>
      </c>
      <c r="Y69"/>
      <c r="Z69"/>
      <c r="AA69"/>
      <c r="AB69"/>
      <c r="AC69"/>
      <c r="AD69"/>
    </row>
    <row r="70" spans="1:30" x14ac:dyDescent="0.25">
      <c r="A70" s="137"/>
      <c r="B70" s="183">
        <v>59</v>
      </c>
      <c r="C70" s="188" t="s">
        <v>90</v>
      </c>
      <c r="D70" s="184">
        <f>_xlfn.XLOOKUP($B70,'Duomenys | Data'!$B$10:$B$69,'Duomenys | Data'!D$10:D$69)</f>
        <v>29798.400000000001</v>
      </c>
      <c r="E70" s="189">
        <f t="shared" si="1"/>
        <v>31622.9</v>
      </c>
      <c r="F70" s="184">
        <f>_xlfn.XLOOKUP($B70,'Duomenys | Data'!$B$10:$B$69,'Duomenys | Data'!E$10:E$69)</f>
        <v>27732.9</v>
      </c>
      <c r="G70" s="184">
        <f>_xlfn.XLOOKUP($B70,'Duomenys | Data'!$B$10:$B$69,'Duomenys | Data'!F$10:F$69)</f>
        <v>3890</v>
      </c>
      <c r="H70" s="184">
        <f>_xlfn.XLOOKUP($B70,'Duomenys | Data'!$B$10:$B$69,'Duomenys | Data'!G$10:G$69)</f>
        <v>0</v>
      </c>
      <c r="I70" s="184">
        <f>_xlfn.XLOOKUP($B70,'Duomenys | Data'!$B$10:$B$69,'Duomenys | Data'!H$10:H$69)</f>
        <v>0</v>
      </c>
      <c r="J70" s="190">
        <f t="shared" si="2"/>
        <v>-1824.5</v>
      </c>
      <c r="K70" s="190">
        <f t="shared" si="3"/>
        <v>50.969982350000009</v>
      </c>
      <c r="L70" s="191">
        <f>_xlfn.XLOOKUP($B70,'Duomenys | Data'!$B$10:$B$69,'Duomenys | Data'!I$10:I$69)</f>
        <v>645.18965000000003</v>
      </c>
      <c r="M70" s="192">
        <f t="shared" si="4"/>
        <v>696.15963235000004</v>
      </c>
      <c r="N70" s="184">
        <f>_xlfn.XLOOKUP($B70,'Duomenys | Data'!$B$10:$B$69,'Duomenys | Data'!K$10:K$69)</f>
        <v>0</v>
      </c>
      <c r="O70" s="184">
        <f>_xlfn.XLOOKUP($B70,'Duomenys | Data'!$B$10:$B$69,'Duomenys | Data'!$V$10:$V$69)</f>
        <v>0</v>
      </c>
      <c r="P70" s="190">
        <f t="shared" si="5"/>
        <v>-1773.53001765</v>
      </c>
      <c r="Q70" s="193" t="str">
        <f>'Lankstumas | Flexibility'!O70</f>
        <v>Taip / Yes</v>
      </c>
      <c r="R70" s="184">
        <f>_xlfn.XLOOKUP($B70,'Duomenys | Data'!$B$10:$B$69,'Duomenys | Data'!L$10:L$69)</f>
        <v>0</v>
      </c>
      <c r="S70" s="184" t="str">
        <f>_xlfn.XLOOKUP($B70,'Duomenys | Data'!$B$10:$B$69,'Duomenys | Data'!M$10:M$69)</f>
        <v>1393,7</v>
      </c>
      <c r="T70" s="194">
        <f t="shared" si="6"/>
        <v>-379.83001764999995</v>
      </c>
      <c r="U70" s="190">
        <f t="shared" si="7"/>
        <v>1.3</v>
      </c>
      <c r="V70" s="190" t="str">
        <f>'Skola | Debt'!K70</f>
        <v>Ne / No</v>
      </c>
      <c r="W70" s="190" t="str">
        <f t="shared" si="9"/>
        <v>-</v>
      </c>
      <c r="X70" s="195" t="str">
        <f>+IF(($D$81&gt;=0)*(U70&gt;0),"Ne / No",IF(($D$81&lt;0)*(U70&gt;1.5),"Ne / No",IF((V70="Taip / Yes")*(U70&gt;0),"Ne / No","Taip / Yes")))</f>
        <v>Taip / Yes</v>
      </c>
      <c r="Y70"/>
      <c r="AB70"/>
      <c r="AC70"/>
      <c r="AD70"/>
    </row>
    <row r="71" spans="1:30" ht="15" customHeight="1" x14ac:dyDescent="0.25">
      <c r="A71" s="137"/>
      <c r="B71" s="183">
        <v>60</v>
      </c>
      <c r="C71" s="188" t="s">
        <v>91</v>
      </c>
      <c r="D71" s="184">
        <f>_xlfn.XLOOKUP($B71,'Duomenys | Data'!$B$10:$B$69,'Duomenys | Data'!D$10:D$69)</f>
        <v>20084.8</v>
      </c>
      <c r="E71" s="189">
        <f t="shared" si="1"/>
        <v>21331.4</v>
      </c>
      <c r="F71" s="184">
        <f>_xlfn.XLOOKUP($B71,'Duomenys | Data'!$B$10:$B$69,'Duomenys | Data'!E$10:E$69)</f>
        <v>19909.2</v>
      </c>
      <c r="G71" s="184">
        <f>_xlfn.XLOOKUP($B71,'Duomenys | Data'!$B$10:$B$69,'Duomenys | Data'!F$10:F$69)</f>
        <v>1422.2</v>
      </c>
      <c r="H71" s="184">
        <f>_xlfn.XLOOKUP($B71,'Duomenys | Data'!$B$10:$B$69,'Duomenys | Data'!G$10:G$69)</f>
        <v>0</v>
      </c>
      <c r="I71" s="184">
        <f>_xlfn.XLOOKUP($B71,'Duomenys | Data'!$B$10:$B$69,'Duomenys | Data'!H$10:H$69)</f>
        <v>0</v>
      </c>
      <c r="J71" s="190">
        <f t="shared" si="2"/>
        <v>-1246.6000000000022</v>
      </c>
      <c r="K71" s="190">
        <f t="shared" si="3"/>
        <v>37.606197780000002</v>
      </c>
      <c r="L71" s="191">
        <f>_xlfn.XLOOKUP($B71,'Duomenys | Data'!$B$10:$B$69,'Duomenys | Data'!I$10:I$69)</f>
        <v>476.02782000000002</v>
      </c>
      <c r="M71" s="192">
        <f t="shared" si="4"/>
        <v>513.63401778000002</v>
      </c>
      <c r="N71" s="184">
        <f>_xlfn.XLOOKUP($B71,'Duomenys | Data'!$B$10:$B$69,'Duomenys | Data'!K$10:K$69)</f>
        <v>150</v>
      </c>
      <c r="O71" s="184">
        <f>_xlfn.XLOOKUP($B71,'Duomenys | Data'!$B$10:$B$69,'Duomenys | Data'!$V$10:$V$69)</f>
        <v>779.3</v>
      </c>
      <c r="P71" s="190">
        <f t="shared" si="5"/>
        <v>-579.69380222000223</v>
      </c>
      <c r="Q71" s="193" t="str">
        <f>'Lankstumas | Flexibility'!O71</f>
        <v>Taip / Yes</v>
      </c>
      <c r="R71" s="184">
        <f>_xlfn.XLOOKUP($B71,'Duomenys | Data'!$B$10:$B$69,'Duomenys | Data'!L$10:L$69)</f>
        <v>779.3</v>
      </c>
      <c r="S71" s="184" t="str">
        <f>_xlfn.XLOOKUP($B71,'Duomenys | Data'!$B$10:$B$69,'Duomenys | Data'!M$10:M$69)</f>
        <v>1287,1</v>
      </c>
      <c r="T71" s="194">
        <f t="shared" si="6"/>
        <v>1486.7061977799974</v>
      </c>
      <c r="U71" s="190">
        <f t="shared" si="7"/>
        <v>-8.5</v>
      </c>
      <c r="V71" s="190" t="str">
        <f>'Skola | Debt'!K71</f>
        <v>Ne / No</v>
      </c>
      <c r="W71" s="190" t="str">
        <f t="shared" si="9"/>
        <v>-</v>
      </c>
      <c r="X71" s="195" t="str">
        <f>+IF(($D$81&gt;=0)*(U71&gt;0),"Ne / No",IF(($D$81&lt;0)*(U71&gt;1.5),"Ne / No",IF((V71="Taip / Yes")*(U71&gt;0),"Ne / No","Taip / Yes")))</f>
        <v>Taip / Yes</v>
      </c>
    </row>
    <row r="72" spans="1:30" x14ac:dyDescent="0.25">
      <c r="A72" s="137"/>
      <c r="B72" s="183">
        <v>61</v>
      </c>
      <c r="C72" s="188" t="s">
        <v>92</v>
      </c>
      <c r="D72" s="184">
        <f>_xlfn.XLOOKUP($B72,'Duomenys | Data'!$B$10:$B$69,'Duomenys | Data'!D$10:D$69)</f>
        <v>22953.9</v>
      </c>
      <c r="E72" s="189">
        <f t="shared" si="1"/>
        <v>25416.6</v>
      </c>
      <c r="F72" s="184">
        <f>_xlfn.XLOOKUP($B72,'Duomenys | Data'!$B$10:$B$69,'Duomenys | Data'!E$10:E$69)</f>
        <v>18824.2</v>
      </c>
      <c r="G72" s="184">
        <f>_xlfn.XLOOKUP($B72,'Duomenys | Data'!$B$10:$B$69,'Duomenys | Data'!F$10:F$69)</f>
        <v>6592.4</v>
      </c>
      <c r="H72" s="184">
        <f>_xlfn.XLOOKUP($B72,'Duomenys | Data'!$B$10:$B$69,'Duomenys | Data'!G$10:G$69)</f>
        <v>0</v>
      </c>
      <c r="I72" s="184">
        <f>_xlfn.XLOOKUP($B72,'Duomenys | Data'!$B$10:$B$69,'Duomenys | Data'!H$10:H$69)</f>
        <v>0</v>
      </c>
      <c r="J72" s="190">
        <f t="shared" si="2"/>
        <v>-2462.6999999999971</v>
      </c>
      <c r="K72" s="190">
        <f t="shared" si="3"/>
        <v>36.873953889999996</v>
      </c>
      <c r="L72" s="191">
        <f>_xlfn.XLOOKUP($B72,'Duomenys | Data'!$B$10:$B$69,'Duomenys | Data'!I$10:I$69)</f>
        <v>466.75890999999996</v>
      </c>
      <c r="M72" s="192">
        <f t="shared" si="4"/>
        <v>503.63286388999995</v>
      </c>
      <c r="N72" s="184">
        <f>_xlfn.XLOOKUP($B72,'Duomenys | Data'!$B$10:$B$69,'Duomenys | Data'!K$10:K$69)</f>
        <v>0</v>
      </c>
      <c r="O72" s="184">
        <f>_xlfn.XLOOKUP($B72,'Duomenys | Data'!$B$10:$B$69,'Duomenys | Data'!$V$10:$V$69)</f>
        <v>0</v>
      </c>
      <c r="P72" s="190">
        <f t="shared" si="5"/>
        <v>-2425.8260461099972</v>
      </c>
      <c r="Q72" s="193" t="str">
        <f>'Lankstumas | Flexibility'!O72</f>
        <v>Taip / Yes</v>
      </c>
      <c r="R72" s="184">
        <f>_xlfn.XLOOKUP($B72,'Duomenys | Data'!$B$10:$B$69,'Duomenys | Data'!L$10:L$69)</f>
        <v>4775</v>
      </c>
      <c r="S72" s="184" t="str">
        <f>_xlfn.XLOOKUP($B72,'Duomenys | Data'!$B$10:$B$69,'Duomenys | Data'!M$10:M$69)</f>
        <v>425,7</v>
      </c>
      <c r="T72" s="194">
        <f t="shared" si="6"/>
        <v>2774.8739538900027</v>
      </c>
      <c r="U72" s="190">
        <f t="shared" si="7"/>
        <v>-12.1</v>
      </c>
      <c r="V72" s="190" t="str">
        <f>'Skola | Debt'!K72</f>
        <v>Ne / No</v>
      </c>
      <c r="W72" s="190" t="str">
        <f t="shared" si="9"/>
        <v>-</v>
      </c>
      <c r="X72" s="195" t="str">
        <f>+IF(($D$81&gt;=0)*(U72&gt;0),"Ne / No",IF(($D$81&lt;0)*(U72&gt;1.5),"Ne / No",IF((V72="Taip / Yes")*(U72&gt;0),"Ne / No","Taip / Yes")))</f>
        <v>Taip / Yes</v>
      </c>
      <c r="AA72" s="31"/>
    </row>
    <row r="73" spans="1:30" x14ac:dyDescent="0.25">
      <c r="A73" s="137"/>
      <c r="B73" s="138"/>
      <c r="C73" s="137"/>
      <c r="D73" s="139"/>
      <c r="E73" s="140"/>
      <c r="F73" s="139"/>
      <c r="G73" s="139"/>
      <c r="H73" s="139"/>
      <c r="I73" s="139"/>
      <c r="J73" s="141"/>
      <c r="K73" s="141"/>
      <c r="L73" s="141"/>
      <c r="M73" s="141"/>
      <c r="N73" s="141"/>
      <c r="O73" s="141"/>
      <c r="P73" s="141"/>
      <c r="Q73" s="142"/>
      <c r="R73" s="141"/>
      <c r="S73" s="141"/>
      <c r="T73" s="143"/>
      <c r="U73" s="141"/>
      <c r="V73" s="141"/>
      <c r="W73" s="287" t="s">
        <v>123</v>
      </c>
      <c r="X73" s="289">
        <f>COUNTIF($X$13:$X$68,"Ne / No")</f>
        <v>0</v>
      </c>
      <c r="AA73" s="31"/>
    </row>
    <row r="74" spans="1:30" x14ac:dyDescent="0.25">
      <c r="A74" s="137"/>
      <c r="B74" s="138"/>
      <c r="C74" s="137"/>
      <c r="D74" s="139"/>
      <c r="E74" s="140"/>
      <c r="F74" s="139"/>
      <c r="G74" s="139"/>
      <c r="H74" s="139"/>
      <c r="I74" s="139"/>
      <c r="J74" s="141"/>
      <c r="K74" s="141"/>
      <c r="L74" s="141"/>
      <c r="M74" s="141"/>
      <c r="N74" s="141"/>
      <c r="O74" s="141"/>
      <c r="P74" s="141"/>
      <c r="Q74" s="142"/>
      <c r="R74" s="141"/>
      <c r="S74" s="141"/>
      <c r="T74" s="143"/>
      <c r="U74" s="141"/>
      <c r="V74" s="141"/>
      <c r="W74" s="288"/>
      <c r="X74" s="290"/>
      <c r="AA74" s="31"/>
    </row>
    <row r="75" spans="1:30" x14ac:dyDescent="0.25">
      <c r="A75" s="137"/>
      <c r="B75" s="138"/>
      <c r="C75" s="137"/>
      <c r="D75" s="139"/>
      <c r="E75" s="140"/>
      <c r="F75" s="139"/>
      <c r="G75" s="139"/>
      <c r="H75" s="139"/>
      <c r="I75" s="139"/>
      <c r="J75" s="141"/>
      <c r="K75" s="141"/>
      <c r="L75" s="141"/>
      <c r="M75" s="141"/>
      <c r="N75" s="141"/>
      <c r="O75" s="141"/>
      <c r="P75" s="141"/>
      <c r="Q75" s="142"/>
      <c r="R75" s="141"/>
      <c r="S75" s="141"/>
      <c r="T75" s="143"/>
      <c r="U75" s="141"/>
      <c r="V75" s="141"/>
      <c r="W75" s="141"/>
      <c r="X75" s="144"/>
      <c r="AA75" s="31"/>
    </row>
    <row r="76" spans="1:30" x14ac:dyDescent="0.25">
      <c r="A76" s="137"/>
      <c r="B76" s="138"/>
      <c r="C76" s="137"/>
      <c r="D76" s="139"/>
      <c r="E76" s="140"/>
      <c r="F76" s="139"/>
      <c r="G76" s="139"/>
      <c r="H76" s="139"/>
      <c r="I76" s="139"/>
      <c r="J76" s="141"/>
      <c r="K76" s="141"/>
      <c r="L76" s="141"/>
      <c r="M76" s="141"/>
      <c r="N76" s="141"/>
      <c r="O76" s="141"/>
      <c r="P76" s="141"/>
      <c r="Q76" s="142"/>
      <c r="R76" s="141"/>
      <c r="S76" s="141"/>
      <c r="T76" s="143"/>
      <c r="U76" s="141"/>
      <c r="V76" s="141"/>
      <c r="W76" s="141"/>
      <c r="X76" s="144"/>
      <c r="AA76" s="31"/>
    </row>
    <row r="77" spans="1:30" x14ac:dyDescent="0.25">
      <c r="A77" s="137"/>
      <c r="B77" s="138"/>
      <c r="C77" s="137"/>
      <c r="D77" s="139"/>
      <c r="E77" s="140"/>
      <c r="F77" s="139"/>
      <c r="G77" s="139"/>
      <c r="H77" s="139"/>
      <c r="I77" s="139"/>
      <c r="J77" s="141"/>
      <c r="K77" s="141"/>
      <c r="L77" s="141"/>
      <c r="M77" s="141"/>
      <c r="N77" s="141"/>
      <c r="O77" s="141"/>
      <c r="P77" s="141"/>
      <c r="Q77" s="142"/>
      <c r="R77" s="141"/>
      <c r="S77" s="141"/>
      <c r="T77" s="143"/>
      <c r="U77" s="141"/>
      <c r="V77" s="141"/>
      <c r="W77" s="141"/>
      <c r="X77" s="144"/>
      <c r="AA77" s="31"/>
    </row>
    <row r="78" spans="1:30" x14ac:dyDescent="0.25">
      <c r="A78" s="137"/>
      <c r="B78" s="138"/>
      <c r="C78" s="137"/>
      <c r="D78" s="139"/>
      <c r="E78" s="140"/>
      <c r="F78" s="139"/>
      <c r="G78" s="139"/>
      <c r="H78" s="139"/>
      <c r="I78" s="139"/>
      <c r="J78" s="141"/>
      <c r="K78" s="141"/>
      <c r="L78" s="141"/>
      <c r="M78" s="141"/>
      <c r="N78" s="141"/>
      <c r="O78" s="141"/>
      <c r="P78" s="141"/>
      <c r="Q78" s="142"/>
      <c r="R78" s="141"/>
      <c r="S78" s="141"/>
      <c r="T78" s="143"/>
      <c r="U78" s="141"/>
      <c r="V78" s="141"/>
      <c r="W78" s="141"/>
      <c r="X78" s="144"/>
      <c r="AA78" s="31"/>
    </row>
    <row r="79" spans="1:30" x14ac:dyDescent="0.25">
      <c r="A79" s="285" t="s">
        <v>188</v>
      </c>
      <c r="B79" s="285"/>
      <c r="C79" s="285"/>
      <c r="D79" s="99">
        <v>89629.1</v>
      </c>
      <c r="E79" s="286" t="s">
        <v>189</v>
      </c>
      <c r="F79" s="286"/>
      <c r="G79" s="286"/>
      <c r="H79" s="286"/>
      <c r="I79" s="286"/>
      <c r="J79" s="286"/>
      <c r="K79" s="145"/>
      <c r="L79" s="145"/>
      <c r="M79" s="145"/>
      <c r="N79" s="146"/>
      <c r="O79" s="146"/>
      <c r="P79" s="146"/>
      <c r="Q79" s="146"/>
      <c r="R79" s="146"/>
      <c r="S79" s="147"/>
      <c r="T79" s="147"/>
      <c r="U79" s="147"/>
      <c r="V79" s="147"/>
      <c r="AA79" s="31"/>
    </row>
    <row r="80" spans="1:30" x14ac:dyDescent="0.25">
      <c r="A80" s="137"/>
      <c r="B80" s="285" t="s">
        <v>190</v>
      </c>
      <c r="C80" s="285"/>
      <c r="D80" s="148">
        <v>84061.2</v>
      </c>
      <c r="E80" s="286" t="s">
        <v>191</v>
      </c>
      <c r="F80" s="286"/>
      <c r="G80" s="286"/>
      <c r="H80" s="286"/>
      <c r="I80" s="286"/>
      <c r="J80" s="286"/>
      <c r="K80" s="145"/>
      <c r="L80" s="145"/>
      <c r="M80" s="145"/>
      <c r="N80" s="146"/>
      <c r="O80" s="146"/>
      <c r="P80" s="146"/>
      <c r="Q80" s="146"/>
      <c r="R80" s="146"/>
      <c r="S80" s="147"/>
      <c r="T80" s="147"/>
      <c r="U80" s="147"/>
      <c r="V80" s="147"/>
      <c r="AA80" s="31"/>
    </row>
    <row r="81" spans="1:27" x14ac:dyDescent="0.25">
      <c r="A81" s="291" t="s">
        <v>192</v>
      </c>
      <c r="B81" s="291"/>
      <c r="C81" s="291"/>
      <c r="D81" s="99">
        <v>-0.4</v>
      </c>
      <c r="E81" s="150" t="s">
        <v>193</v>
      </c>
      <c r="F81" s="150"/>
      <c r="G81" s="150"/>
      <c r="H81" s="150"/>
      <c r="I81" s="150"/>
      <c r="J81" s="150"/>
      <c r="K81" s="150"/>
      <c r="L81" s="150"/>
      <c r="M81" s="150"/>
      <c r="N81" s="151"/>
      <c r="O81" s="151"/>
      <c r="P81" s="151"/>
      <c r="Q81" s="151"/>
      <c r="R81" s="151"/>
      <c r="S81" s="147"/>
      <c r="T81" s="147"/>
      <c r="U81" s="147"/>
      <c r="V81" s="147"/>
      <c r="W81" s="152"/>
      <c r="X81" s="152"/>
      <c r="AA81" s="31"/>
    </row>
    <row r="82" spans="1:27" x14ac:dyDescent="0.25">
      <c r="A82" s="149"/>
      <c r="B82" s="291" t="s">
        <v>194</v>
      </c>
      <c r="C82" s="291"/>
      <c r="D82" s="91"/>
      <c r="E82" s="153" t="s">
        <v>114</v>
      </c>
      <c r="F82" s="150"/>
      <c r="G82" s="150"/>
      <c r="H82" s="150"/>
      <c r="I82" s="150"/>
      <c r="J82" s="150"/>
      <c r="K82" s="150"/>
      <c r="L82" s="150"/>
      <c r="M82" s="150"/>
      <c r="N82" s="151"/>
      <c r="O82" s="151"/>
      <c r="P82" s="151"/>
      <c r="Q82" s="151"/>
      <c r="R82" s="151"/>
      <c r="S82" s="147"/>
      <c r="T82" s="147"/>
      <c r="U82" s="147"/>
      <c r="V82" s="147"/>
      <c r="W82" s="152"/>
      <c r="X82" s="152"/>
      <c r="AA82" s="31"/>
    </row>
    <row r="83" spans="1:27" x14ac:dyDescent="0.25">
      <c r="A83" s="149"/>
      <c r="B83" s="149"/>
      <c r="C83" s="200" t="s">
        <v>524</v>
      </c>
      <c r="D83" s="199">
        <v>7.9</v>
      </c>
      <c r="E83" s="153" t="s">
        <v>195</v>
      </c>
      <c r="F83" s="150"/>
      <c r="G83" s="150"/>
      <c r="H83" s="150"/>
      <c r="I83" s="150"/>
      <c r="J83" s="150"/>
      <c r="K83" s="150"/>
      <c r="L83" s="150"/>
      <c r="M83" s="150"/>
      <c r="N83" s="151"/>
      <c r="O83" s="151"/>
      <c r="P83" s="151"/>
      <c r="Q83" s="151"/>
      <c r="R83" s="151"/>
      <c r="S83" s="147"/>
      <c r="T83" s="147"/>
      <c r="U83" s="147"/>
      <c r="V83" s="147"/>
      <c r="W83" s="152"/>
      <c r="X83" s="152"/>
      <c r="AA83" s="31"/>
    </row>
    <row r="84" spans="1:27" x14ac:dyDescent="0.25">
      <c r="A84" s="137"/>
      <c r="B84" s="154"/>
      <c r="C84" s="154"/>
      <c r="D84" s="137"/>
      <c r="E84" s="137"/>
      <c r="F84" s="137"/>
      <c r="G84" s="137"/>
      <c r="H84" s="137"/>
      <c r="I84" s="137"/>
      <c r="J84" s="137"/>
      <c r="K84" s="137"/>
      <c r="L84" s="137"/>
      <c r="M84" s="137"/>
      <c r="W84" s="152"/>
      <c r="X84" s="152"/>
    </row>
    <row r="85" spans="1:27" x14ac:dyDescent="0.25">
      <c r="A85" s="137"/>
      <c r="B85" s="285" t="s">
        <v>96</v>
      </c>
      <c r="C85" s="285"/>
      <c r="D85" s="137"/>
      <c r="E85" s="145" t="s">
        <v>97</v>
      </c>
      <c r="F85" s="145"/>
      <c r="G85" s="145"/>
      <c r="H85" s="145"/>
      <c r="I85" s="145"/>
      <c r="J85" s="155"/>
      <c r="K85" s="155"/>
      <c r="L85" s="155"/>
      <c r="M85" s="155"/>
      <c r="N85" s="156"/>
      <c r="O85" s="156"/>
      <c r="P85" s="156"/>
      <c r="Q85" s="156"/>
      <c r="R85" s="156"/>
      <c r="S85" s="156"/>
      <c r="T85" s="156"/>
      <c r="U85" s="156"/>
      <c r="V85" s="156"/>
      <c r="W85" s="147"/>
    </row>
    <row r="86" spans="1:27" x14ac:dyDescent="0.25">
      <c r="A86" s="137"/>
      <c r="B86" s="285" t="s">
        <v>98</v>
      </c>
      <c r="C86" s="285"/>
      <c r="D86" s="92"/>
      <c r="E86" s="145" t="s">
        <v>99</v>
      </c>
      <c r="F86" s="145"/>
      <c r="G86" s="145"/>
      <c r="H86" s="145"/>
      <c r="I86" s="145"/>
      <c r="J86" s="155"/>
      <c r="K86" s="155"/>
      <c r="L86" s="155"/>
      <c r="M86" s="155"/>
      <c r="N86" s="156"/>
      <c r="O86" s="156"/>
      <c r="P86" s="156"/>
      <c r="Q86" s="156"/>
      <c r="R86" s="156"/>
      <c r="S86" s="156"/>
      <c r="T86" s="156"/>
      <c r="U86" s="156"/>
      <c r="V86" s="156"/>
      <c r="W86" s="147"/>
    </row>
    <row r="87" spans="1:27" x14ac:dyDescent="0.25">
      <c r="A87" s="137"/>
      <c r="B87" s="285" t="s">
        <v>100</v>
      </c>
      <c r="C87" s="285"/>
      <c r="D87" s="93"/>
      <c r="E87" s="145" t="s">
        <v>101</v>
      </c>
      <c r="F87" s="145"/>
      <c r="G87" s="145"/>
      <c r="H87" s="145"/>
      <c r="I87" s="145"/>
      <c r="J87" s="155"/>
      <c r="K87" s="155"/>
      <c r="L87" s="155"/>
      <c r="M87" s="155"/>
      <c r="N87" s="156"/>
      <c r="O87" s="156"/>
      <c r="P87" s="156"/>
      <c r="Q87" s="156"/>
      <c r="R87" s="156"/>
      <c r="S87" s="156"/>
      <c r="T87" s="156"/>
      <c r="U87" s="156"/>
      <c r="V87" s="156"/>
    </row>
    <row r="88" spans="1:27" ht="15.75" thickBot="1" x14ac:dyDescent="0.3">
      <c r="B88" s="157"/>
      <c r="C88" s="157"/>
      <c r="D88" s="157"/>
      <c r="E88" s="157"/>
      <c r="F88" s="157"/>
      <c r="G88" s="157"/>
      <c r="H88" s="157"/>
      <c r="I88" s="157"/>
      <c r="J88" s="157"/>
      <c r="K88" s="157"/>
      <c r="L88" s="157"/>
      <c r="M88" s="157"/>
      <c r="N88" s="157"/>
      <c r="O88" s="157"/>
      <c r="P88" s="157"/>
      <c r="Q88" s="157"/>
      <c r="R88" s="157"/>
      <c r="S88" s="157"/>
      <c r="T88" s="157"/>
      <c r="U88" s="157"/>
      <c r="V88" s="157"/>
      <c r="W88" s="157"/>
      <c r="X88" s="157"/>
    </row>
    <row r="90" spans="1:27" x14ac:dyDescent="0.25">
      <c r="W90" s="156"/>
    </row>
    <row r="91" spans="1:27" x14ac:dyDescent="0.25">
      <c r="D91" s="136"/>
      <c r="W91" s="156"/>
    </row>
    <row r="92" spans="1:27" x14ac:dyDescent="0.25">
      <c r="D92" s="136"/>
      <c r="W92" s="156"/>
    </row>
    <row r="93" spans="1:27" x14ac:dyDescent="0.25">
      <c r="D93" s="136"/>
    </row>
    <row r="104" spans="5:18" ht="15.75" x14ac:dyDescent="0.25">
      <c r="E104" s="32"/>
      <c r="F104" s="32"/>
      <c r="G104" s="32"/>
      <c r="H104" s="32"/>
      <c r="I104" s="32"/>
      <c r="J104" s="158">
        <f>+E104-E105</f>
        <v>0</v>
      </c>
      <c r="K104" s="158"/>
      <c r="L104" s="158"/>
      <c r="M104" s="158"/>
      <c r="N104" s="158"/>
      <c r="O104" s="158"/>
      <c r="P104" s="158"/>
      <c r="Q104" s="158"/>
      <c r="R104" s="158"/>
    </row>
    <row r="105" spans="5:18" ht="15.75" x14ac:dyDescent="0.25">
      <c r="E105" s="33"/>
      <c r="F105" s="33"/>
      <c r="G105" s="33"/>
      <c r="H105" s="33"/>
      <c r="I105" s="33"/>
    </row>
  </sheetData>
  <mergeCells count="36">
    <mergeCell ref="B87:C87"/>
    <mergeCell ref="B80:C80"/>
    <mergeCell ref="E80:J80"/>
    <mergeCell ref="A81:C81"/>
    <mergeCell ref="B82:C82"/>
    <mergeCell ref="B85:C85"/>
    <mergeCell ref="B86:C86"/>
    <mergeCell ref="V9:V10"/>
    <mergeCell ref="W9:W10"/>
    <mergeCell ref="X9:X10"/>
    <mergeCell ref="W73:W74"/>
    <mergeCell ref="X73:X74"/>
    <mergeCell ref="A79:C79"/>
    <mergeCell ref="E79:J79"/>
    <mergeCell ref="P9:P10"/>
    <mergeCell ref="Q9:Q10"/>
    <mergeCell ref="R9:R10"/>
    <mergeCell ref="S9:S10"/>
    <mergeCell ref="T9:T10"/>
    <mergeCell ref="U9:U10"/>
    <mergeCell ref="J9:J10"/>
    <mergeCell ref="K9:K10"/>
    <mergeCell ref="L9:L10"/>
    <mergeCell ref="M9:M10"/>
    <mergeCell ref="N9:N10"/>
    <mergeCell ref="O9:O10"/>
    <mergeCell ref="B6:P6"/>
    <mergeCell ref="B7:P7"/>
    <mergeCell ref="B9:B10"/>
    <mergeCell ref="C9:C10"/>
    <mergeCell ref="D9:D10"/>
    <mergeCell ref="E9:E10"/>
    <mergeCell ref="F9:F10"/>
    <mergeCell ref="G9:G10"/>
    <mergeCell ref="H9:H10"/>
    <mergeCell ref="I9:I10"/>
  </mergeCells>
  <conditionalFormatting sqref="D73:D78">
    <cfRule type="expression" dxfId="3" priority="2">
      <formula>#REF!&gt;0.3</formula>
    </cfRule>
  </conditionalFormatting>
  <conditionalFormatting sqref="F73:I78">
    <cfRule type="expression" dxfId="2" priority="1">
      <formula>#REF!&gt;0.3</formula>
    </cfRule>
  </conditionalFormatting>
  <conditionalFormatting sqref="X13:X72 X75:X78">
    <cfRule type="expression" dxfId="1" priority="3">
      <formula>$X13="Ne / No"</formula>
    </cfRule>
  </conditionalFormatting>
  <hyperlinks>
    <hyperlink ref="B1" location="'Turinys | Content'!A1" display="↖ atgal į turinį / back to content" xr:uid="{34F77102-410A-442E-83DF-CB81C2949394}"/>
  </hyperlinks>
  <pageMargins left="0.7" right="0.7" top="0.75" bottom="0.75" header="0.3" footer="0.3"/>
  <pageSetup paperSize="9" orientation="portrait" r:id="rId1"/>
  <ignoredErrors>
    <ignoredError sqref="E13 E7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8719-E2D4-4851-AC82-5D8CAE5AE5F7}">
  <sheetPr>
    <tabColor theme="7" tint="0.59999389629810485"/>
  </sheetPr>
  <dimension ref="B1:AK74"/>
  <sheetViews>
    <sheetView showRowColHeaders="0" zoomScale="80" zoomScaleNormal="80" workbookViewId="0">
      <selection activeCell="R58" sqref="R58"/>
    </sheetView>
  </sheetViews>
  <sheetFormatPr defaultRowHeight="15" x14ac:dyDescent="0.25"/>
  <cols>
    <col min="2" max="2" width="18.85546875" customWidth="1"/>
    <col min="4" max="4" width="22" customWidth="1"/>
    <col min="5" max="9" width="23.7109375" customWidth="1"/>
    <col min="10" max="10" width="11" style="36" customWidth="1"/>
    <col min="11" max="12" width="10.7109375" style="36" customWidth="1"/>
    <col min="13" max="13" width="21.5703125" customWidth="1"/>
    <col min="14" max="14" width="19.28515625" customWidth="1"/>
    <col min="15" max="15" width="19.28515625" style="36" customWidth="1"/>
    <col min="23" max="23" width="9.5703125" customWidth="1"/>
  </cols>
  <sheetData>
    <row r="1" spans="2:37" x14ac:dyDescent="0.25">
      <c r="B1" s="61" t="s">
        <v>15</v>
      </c>
    </row>
    <row r="3" spans="2:37" ht="15.75" thickBot="1" x14ac:dyDescent="0.3"/>
    <row r="4" spans="2:37" s="124" customFormat="1" ht="15.75" customHeight="1" x14ac:dyDescent="0.25">
      <c r="B4" s="127" t="s">
        <v>124</v>
      </c>
      <c r="C4" s="128"/>
      <c r="D4" s="128"/>
      <c r="E4" s="128"/>
      <c r="F4" s="128"/>
      <c r="G4" s="128"/>
      <c r="H4" s="128"/>
      <c r="I4" s="128"/>
      <c r="J4" s="162"/>
      <c r="K4" s="162"/>
      <c r="L4" s="162"/>
      <c r="M4" s="128"/>
      <c r="N4" s="128"/>
      <c r="O4" s="162"/>
      <c r="P4" s="130"/>
      <c r="Q4" s="130"/>
      <c r="R4" s="130"/>
      <c r="S4" s="130"/>
      <c r="T4" s="130"/>
      <c r="U4" s="130"/>
      <c r="V4" s="130"/>
      <c r="W4" s="130"/>
      <c r="X4"/>
      <c r="Y4"/>
      <c r="Z4"/>
      <c r="AA4"/>
      <c r="AB4"/>
      <c r="AC4"/>
      <c r="AD4"/>
      <c r="AE4"/>
      <c r="AF4"/>
    </row>
    <row r="5" spans="2:37" s="124" customFormat="1" ht="15.75" customHeight="1" x14ac:dyDescent="0.25">
      <c r="B5" s="129" t="s">
        <v>125</v>
      </c>
      <c r="C5" s="130"/>
      <c r="D5" s="130"/>
      <c r="E5" s="130"/>
      <c r="F5" s="130"/>
      <c r="G5" s="130"/>
      <c r="H5" s="130"/>
      <c r="I5" s="130"/>
      <c r="J5" s="161"/>
      <c r="K5" s="161"/>
      <c r="L5" s="161"/>
      <c r="M5" s="130"/>
      <c r="N5" s="130"/>
      <c r="O5" s="161"/>
      <c r="P5" s="130"/>
      <c r="Q5" s="130"/>
      <c r="R5" s="130"/>
      <c r="S5" s="130"/>
      <c r="T5" s="130"/>
      <c r="U5" s="130"/>
      <c r="V5" s="130"/>
      <c r="W5" s="130"/>
      <c r="X5"/>
      <c r="Y5"/>
      <c r="Z5"/>
      <c r="AA5"/>
      <c r="AB5"/>
      <c r="AC5"/>
      <c r="AD5"/>
      <c r="AE5"/>
      <c r="AF5"/>
    </row>
    <row r="6" spans="2:37" s="124" customFormat="1" ht="58.9" customHeight="1" x14ac:dyDescent="0.25">
      <c r="B6" s="292" t="s">
        <v>204</v>
      </c>
      <c r="C6" s="292"/>
      <c r="D6" s="292"/>
      <c r="E6" s="292"/>
      <c r="F6" s="292"/>
      <c r="G6" s="292"/>
      <c r="H6" s="292"/>
      <c r="I6" s="292"/>
      <c r="J6" s="292"/>
      <c r="K6" s="292"/>
      <c r="L6" s="292"/>
      <c r="M6" s="292"/>
      <c r="N6" s="292"/>
      <c r="O6" s="292"/>
      <c r="P6" s="131"/>
      <c r="Q6" s="131"/>
      <c r="R6" s="131"/>
      <c r="S6" s="131"/>
      <c r="T6" s="131"/>
      <c r="U6" s="131"/>
      <c r="V6" s="131"/>
      <c r="W6" s="131"/>
      <c r="X6"/>
      <c r="Y6"/>
      <c r="Z6"/>
      <c r="AA6"/>
      <c r="AB6"/>
      <c r="AC6"/>
      <c r="AD6"/>
      <c r="AE6"/>
      <c r="AF6"/>
    </row>
    <row r="7" spans="2:37" s="124" customFormat="1" ht="55.5" customHeight="1" x14ac:dyDescent="0.2">
      <c r="B7" s="279" t="s">
        <v>203</v>
      </c>
      <c r="C7" s="279"/>
      <c r="D7" s="279"/>
      <c r="E7" s="279"/>
      <c r="F7" s="279"/>
      <c r="G7" s="279"/>
      <c r="H7" s="279"/>
      <c r="I7" s="279"/>
      <c r="J7" s="279"/>
      <c r="K7" s="279"/>
      <c r="L7" s="279"/>
      <c r="M7" s="279"/>
      <c r="N7" s="279"/>
      <c r="O7" s="279"/>
      <c r="P7" s="132"/>
      <c r="Q7" s="132"/>
      <c r="R7" s="132"/>
      <c r="S7" s="132"/>
      <c r="T7" s="132"/>
      <c r="U7" s="132"/>
      <c r="V7" s="132"/>
      <c r="W7" s="132"/>
      <c r="X7" s="293"/>
      <c r="Y7" s="293"/>
      <c r="Z7" s="293"/>
      <c r="AA7" s="293"/>
      <c r="AB7" s="293"/>
      <c r="AC7" s="293"/>
      <c r="AD7" s="293"/>
      <c r="AE7" s="293"/>
      <c r="AF7" s="293"/>
      <c r="AG7" s="293"/>
      <c r="AH7" s="293"/>
      <c r="AI7" s="293"/>
      <c r="AJ7" s="293"/>
      <c r="AK7" s="293"/>
    </row>
    <row r="8" spans="2:37" s="124" customFormat="1" ht="33.75" customHeight="1" x14ac:dyDescent="0.25">
      <c r="B8" s="133"/>
      <c r="C8" s="133"/>
      <c r="D8" s="133"/>
      <c r="E8" s="160"/>
      <c r="F8" s="160"/>
      <c r="G8" s="160"/>
      <c r="H8" s="160"/>
      <c r="I8" s="160"/>
      <c r="J8" s="133"/>
      <c r="K8" s="133"/>
      <c r="L8" s="133"/>
      <c r="M8" s="133"/>
      <c r="N8" s="133"/>
      <c r="O8" s="133"/>
      <c r="P8" s="133"/>
      <c r="Q8" s="133"/>
      <c r="R8" s="133"/>
      <c r="S8" s="133"/>
      <c r="T8" s="133"/>
      <c r="U8" s="133"/>
      <c r="V8" s="133"/>
      <c r="W8" s="133"/>
      <c r="X8"/>
      <c r="Y8"/>
      <c r="Z8"/>
      <c r="AA8"/>
      <c r="AB8"/>
      <c r="AC8"/>
      <c r="AD8"/>
      <c r="AE8"/>
      <c r="AF8"/>
    </row>
    <row r="9" spans="2:37" ht="44.25" customHeight="1" x14ac:dyDescent="0.25">
      <c r="B9" s="280" t="s">
        <v>126</v>
      </c>
      <c r="C9" s="280" t="s">
        <v>26</v>
      </c>
      <c r="D9" s="282" t="s">
        <v>202</v>
      </c>
      <c r="E9" s="295" t="s">
        <v>127</v>
      </c>
      <c r="F9" s="280" t="s">
        <v>201</v>
      </c>
      <c r="G9" s="280" t="s">
        <v>200</v>
      </c>
      <c r="H9" s="295" t="s">
        <v>171</v>
      </c>
      <c r="I9" s="295" t="s">
        <v>172</v>
      </c>
      <c r="J9" s="280" t="s">
        <v>134</v>
      </c>
      <c r="K9" s="280" t="s">
        <v>135</v>
      </c>
      <c r="L9" s="280" t="s">
        <v>129</v>
      </c>
      <c r="M9" s="280" t="s">
        <v>130</v>
      </c>
      <c r="N9" s="280" t="s">
        <v>131</v>
      </c>
      <c r="O9" s="280" t="s">
        <v>132</v>
      </c>
    </row>
    <row r="10" spans="2:37" ht="61.5" customHeight="1" x14ac:dyDescent="0.25">
      <c r="B10" s="281"/>
      <c r="C10" s="281"/>
      <c r="D10" s="294"/>
      <c r="E10" s="295"/>
      <c r="F10" s="280"/>
      <c r="G10" s="280"/>
      <c r="H10" s="295"/>
      <c r="I10" s="295"/>
      <c r="J10" s="280"/>
      <c r="K10" s="280"/>
      <c r="L10" s="280"/>
      <c r="M10" s="280"/>
      <c r="N10" s="281"/>
      <c r="O10" s="281"/>
    </row>
    <row r="11" spans="2:37" ht="42" customHeight="1" x14ac:dyDescent="0.25">
      <c r="B11" s="178"/>
      <c r="C11" s="178"/>
      <c r="D11" s="179">
        <v>1</v>
      </c>
      <c r="E11" s="176">
        <v>2</v>
      </c>
      <c r="F11" s="176">
        <v>3</v>
      </c>
      <c r="G11" s="176" t="s">
        <v>199</v>
      </c>
      <c r="H11" s="176" t="s">
        <v>182</v>
      </c>
      <c r="I11" s="176" t="s">
        <v>183</v>
      </c>
      <c r="J11" s="176" t="s">
        <v>198</v>
      </c>
      <c r="K11" s="176"/>
      <c r="L11" s="176"/>
      <c r="M11" s="176"/>
      <c r="N11" s="178"/>
      <c r="O11" s="178"/>
    </row>
    <row r="12" spans="2:37" ht="96" customHeight="1" x14ac:dyDescent="0.25">
      <c r="B12" s="178"/>
      <c r="C12" s="178"/>
      <c r="D12" s="176" t="s">
        <v>521</v>
      </c>
      <c r="E12" s="176" t="s">
        <v>522</v>
      </c>
      <c r="F12" s="176" t="s">
        <v>23</v>
      </c>
      <c r="G12" s="176" t="s">
        <v>23</v>
      </c>
      <c r="H12" s="180" t="s">
        <v>173</v>
      </c>
      <c r="I12" s="180" t="s">
        <v>174</v>
      </c>
      <c r="J12" s="176" t="s">
        <v>23</v>
      </c>
      <c r="K12" s="176" t="s">
        <v>23</v>
      </c>
      <c r="L12" s="176" t="s">
        <v>23</v>
      </c>
      <c r="M12" s="176" t="s">
        <v>23</v>
      </c>
      <c r="N12" s="176" t="s">
        <v>23</v>
      </c>
      <c r="O12" s="181" t="s">
        <v>23</v>
      </c>
    </row>
    <row r="13" spans="2:37" x14ac:dyDescent="0.25">
      <c r="B13" s="182" t="s">
        <v>33</v>
      </c>
      <c r="C13" s="183">
        <v>1</v>
      </c>
      <c r="D13" s="184" t="str">
        <f>_xlfn.XLOOKUP($C13,'Duomenys | Data'!$B$10:$B$69,'Duomenys | Data'!P$10:P$69)</f>
        <v>9264,3</v>
      </c>
      <c r="E13" s="184">
        <f>_xlfn.XLOOKUP($C13,'Duomenys | Data'!$B$10:$B$69,'Duomenys | Data'!O$10:O$69)</f>
        <v>1570708.7</v>
      </c>
      <c r="F13" s="184">
        <f>_xlfn.XLOOKUP($C13,'Duomenys | Data'!$B$10:$B$69,'Duomenys | Data'!S$10:S$69)</f>
        <v>-2834.4000000000015</v>
      </c>
      <c r="G13" s="197">
        <f t="shared" ref="G13:G44" si="0">H13-I13</f>
        <v>830.43202000000019</v>
      </c>
      <c r="H13" s="184">
        <f>_xlfn.XLOOKUP($C13,'Duomenys | Data'!$B$10:$B$69,'Duomenys | Data'!I$10:I$69)</f>
        <v>40323.86924</v>
      </c>
      <c r="I13" s="184">
        <f>_xlfn.XLOOKUP($C13,'Duomenys | Data'!$B$10:$B$69,'Duomenys | Data'!J$10:J$69)</f>
        <v>39493.43722</v>
      </c>
      <c r="J13" s="185">
        <f t="shared" ref="J13:J44" si="1">(D13/(E13+F13+G13))*100</f>
        <v>0.59057002958552207</v>
      </c>
      <c r="K13" s="186" t="str">
        <f t="shared" ref="K13:K44" si="2">IF(J13&gt;20, "Taip / Yes", "Ne / No")</f>
        <v>Ne / No</v>
      </c>
      <c r="L13" s="186" t="str">
        <f>'Skola | Debt'!K13</f>
        <v>Ne / No</v>
      </c>
      <c r="M13" s="187" t="s">
        <v>23</v>
      </c>
      <c r="N13" s="187" t="s">
        <v>23</v>
      </c>
      <c r="O13" s="186" t="str">
        <f>IF(OR(K13="Taip / Yes", L13="Taip / Yes", N13="Ne / No"),"Ne / No", "Taip / Yes")</f>
        <v>Taip / Yes</v>
      </c>
    </row>
    <row r="14" spans="2:37" x14ac:dyDescent="0.25">
      <c r="B14" s="188" t="s">
        <v>34</v>
      </c>
      <c r="C14" s="183">
        <v>2</v>
      </c>
      <c r="D14" s="184" t="str">
        <f>_xlfn.XLOOKUP($C14,'Duomenys | Data'!$B$10:$B$69,'Duomenys | Data'!P$10:P$69)</f>
        <v>873,0</v>
      </c>
      <c r="E14" s="184">
        <f>_xlfn.XLOOKUP($C14,'Duomenys | Data'!$B$10:$B$69,'Duomenys | Data'!O$10:O$69)</f>
        <v>127048</v>
      </c>
      <c r="F14" s="184">
        <f>_xlfn.XLOOKUP($C14,'Duomenys | Data'!$B$10:$B$69,'Duomenys | Data'!S$10:S$69)</f>
        <v>-2994.3</v>
      </c>
      <c r="G14" s="197">
        <f t="shared" si="0"/>
        <v>-8.5769000000000233</v>
      </c>
      <c r="H14" s="184">
        <f>_xlfn.XLOOKUP($C14,'Duomenys | Data'!$B$10:$B$69,'Duomenys | Data'!I$10:I$69)</f>
        <v>2971.4359399999998</v>
      </c>
      <c r="I14" s="184">
        <f>_xlfn.XLOOKUP($C14,'Duomenys | Data'!$B$10:$B$69,'Duomenys | Data'!J$10:J$69)</f>
        <v>2980.0128399999999</v>
      </c>
      <c r="J14" s="185">
        <f t="shared" si="1"/>
        <v>0.70377615675887872</v>
      </c>
      <c r="K14" s="186" t="str">
        <f t="shared" si="2"/>
        <v>Ne / No</v>
      </c>
      <c r="L14" s="186" t="str">
        <f>'Skola | Debt'!K14</f>
        <v>Ne / No</v>
      </c>
      <c r="M14" s="187" t="s">
        <v>23</v>
      </c>
      <c r="N14" s="187" t="s">
        <v>23</v>
      </c>
      <c r="O14" s="186" t="str">
        <f t="shared" ref="O14:O72" si="3">IF(OR(K14="Taip / Yes", L14="Taip / Yes", N14="Ne / No"),"Ne / No", "Taip / Yes")</f>
        <v>Taip / Yes</v>
      </c>
    </row>
    <row r="15" spans="2:37" x14ac:dyDescent="0.25">
      <c r="B15" s="188" t="s">
        <v>35</v>
      </c>
      <c r="C15" s="183">
        <v>3</v>
      </c>
      <c r="D15" s="184">
        <f>_xlfn.XLOOKUP($C15,'Duomenys | Data'!$B$10:$B$69,'Duomenys | Data'!P$10:P$69)</f>
        <v>0</v>
      </c>
      <c r="E15" s="184">
        <f>_xlfn.XLOOKUP($C15,'Duomenys | Data'!$B$10:$B$69,'Duomenys | Data'!O$10:O$69)</f>
        <v>17516.099999999999</v>
      </c>
      <c r="F15" s="184">
        <f>_xlfn.XLOOKUP($C15,'Duomenys | Data'!$B$10:$B$69,'Duomenys | Data'!S$10:S$69)</f>
        <v>143</v>
      </c>
      <c r="G15" s="197">
        <f t="shared" si="0"/>
        <v>-7.9995400000000814</v>
      </c>
      <c r="H15" s="184">
        <f>_xlfn.XLOOKUP($C15,'Duomenys | Data'!$B$10:$B$69,'Duomenys | Data'!I$10:I$69)</f>
        <v>506.87796999999995</v>
      </c>
      <c r="I15" s="184">
        <f>_xlfn.XLOOKUP($C15,'Duomenys | Data'!$B$10:$B$69,'Duomenys | Data'!J$10:J$69)</f>
        <v>514.87751000000003</v>
      </c>
      <c r="J15" s="185">
        <f t="shared" si="1"/>
        <v>0</v>
      </c>
      <c r="K15" s="186" t="str">
        <f t="shared" si="2"/>
        <v>Ne / No</v>
      </c>
      <c r="L15" s="186" t="str">
        <f>'Skola | Debt'!K15</f>
        <v>Ne / No</v>
      </c>
      <c r="M15" s="187" t="s">
        <v>23</v>
      </c>
      <c r="N15" s="187" t="s">
        <v>23</v>
      </c>
      <c r="O15" s="186" t="str">
        <f t="shared" si="3"/>
        <v>Taip / Yes</v>
      </c>
    </row>
    <row r="16" spans="2:37" x14ac:dyDescent="0.25">
      <c r="B16" s="188" t="s">
        <v>36</v>
      </c>
      <c r="C16" s="183">
        <v>4</v>
      </c>
      <c r="D16" s="184" t="str">
        <f>_xlfn.XLOOKUP($C16,'Duomenys | Data'!$B$10:$B$69,'Duomenys | Data'!P$10:P$69)</f>
        <v>0</v>
      </c>
      <c r="E16" s="184">
        <f>_xlfn.XLOOKUP($C16,'Duomenys | Data'!$B$10:$B$69,'Duomenys | Data'!O$10:O$69)</f>
        <v>52832.1</v>
      </c>
      <c r="F16" s="184">
        <f>_xlfn.XLOOKUP($C16,'Duomenys | Data'!$B$10:$B$69,'Duomenys | Data'!S$10:S$69)</f>
        <v>4014.5000000000005</v>
      </c>
      <c r="G16" s="197">
        <f t="shared" si="0"/>
        <v>5.5626299999998992</v>
      </c>
      <c r="H16" s="184">
        <f>_xlfn.XLOOKUP($C16,'Duomenys | Data'!$B$10:$B$69,'Duomenys | Data'!I$10:I$69)</f>
        <v>1311.56196</v>
      </c>
      <c r="I16" s="184">
        <f>_xlfn.XLOOKUP($C16,'Duomenys | Data'!$B$10:$B$69,'Duomenys | Data'!J$10:J$69)</f>
        <v>1305.9993300000001</v>
      </c>
      <c r="J16" s="185">
        <f t="shared" si="1"/>
        <v>0</v>
      </c>
      <c r="K16" s="186" t="str">
        <f t="shared" si="2"/>
        <v>Ne / No</v>
      </c>
      <c r="L16" s="186" t="str">
        <f>'Skola | Debt'!K16</f>
        <v>Ne / No</v>
      </c>
      <c r="M16" s="187" t="s">
        <v>23</v>
      </c>
      <c r="N16" s="187" t="s">
        <v>23</v>
      </c>
      <c r="O16" s="186" t="str">
        <f t="shared" si="3"/>
        <v>Taip / Yes</v>
      </c>
    </row>
    <row r="17" spans="2:15" x14ac:dyDescent="0.25">
      <c r="B17" s="182" t="s">
        <v>37</v>
      </c>
      <c r="C17" s="183">
        <v>5</v>
      </c>
      <c r="D17" s="184" t="str">
        <f>_xlfn.XLOOKUP($C17,'Duomenys | Data'!$B$10:$B$69,'Duomenys | Data'!P$10:P$69)</f>
        <v>1803</v>
      </c>
      <c r="E17" s="184">
        <f>_xlfn.XLOOKUP($C17,'Duomenys | Data'!$B$10:$B$69,'Duomenys | Data'!O$10:O$69)</f>
        <v>757705.7</v>
      </c>
      <c r="F17" s="184">
        <f>_xlfn.XLOOKUP($C17,'Duomenys | Data'!$B$10:$B$69,'Duomenys | Data'!S$10:S$69)</f>
        <v>0</v>
      </c>
      <c r="G17" s="197">
        <f t="shared" si="0"/>
        <v>66.73493999999846</v>
      </c>
      <c r="H17" s="184">
        <f>_xlfn.XLOOKUP($C17,'Duomenys | Data'!$B$10:$B$69,'Duomenys | Data'!I$10:I$69)</f>
        <v>19608.17081</v>
      </c>
      <c r="I17" s="184">
        <f>_xlfn.XLOOKUP($C17,'Duomenys | Data'!$B$10:$B$69,'Duomenys | Data'!J$10:J$69)</f>
        <v>19541.435870000001</v>
      </c>
      <c r="J17" s="185">
        <f t="shared" si="1"/>
        <v>0.2379342289143522</v>
      </c>
      <c r="K17" s="186" t="str">
        <f t="shared" si="2"/>
        <v>Ne / No</v>
      </c>
      <c r="L17" s="186" t="str">
        <f>'Skola | Debt'!K17</f>
        <v>Ne / No</v>
      </c>
      <c r="M17" s="187" t="s">
        <v>23</v>
      </c>
      <c r="N17" s="187" t="s">
        <v>23</v>
      </c>
      <c r="O17" s="186" t="str">
        <f t="shared" si="3"/>
        <v>Taip / Yes</v>
      </c>
    </row>
    <row r="18" spans="2:15" x14ac:dyDescent="0.25">
      <c r="B18" s="182" t="s">
        <v>38</v>
      </c>
      <c r="C18" s="183">
        <v>6</v>
      </c>
      <c r="D18" s="184" t="str">
        <f>_xlfn.XLOOKUP($C18,'Duomenys | Data'!$B$10:$B$69,'Duomenys | Data'!P$10:P$69)</f>
        <v>0</v>
      </c>
      <c r="E18" s="184">
        <f>_xlfn.XLOOKUP($C18,'Duomenys | Data'!$B$10:$B$69,'Duomenys | Data'!O$10:O$69)</f>
        <v>421116.1</v>
      </c>
      <c r="F18" s="184">
        <f>_xlfn.XLOOKUP($C18,'Duomenys | Data'!$B$10:$B$69,'Duomenys | Data'!S$10:S$69)</f>
        <v>-3883</v>
      </c>
      <c r="G18" s="197">
        <f t="shared" si="0"/>
        <v>2.9511899999997695</v>
      </c>
      <c r="H18" s="184">
        <f>_xlfn.XLOOKUP($C18,'Duomenys | Data'!$B$10:$B$69,'Duomenys | Data'!I$10:I$69)</f>
        <v>10502.762199999999</v>
      </c>
      <c r="I18" s="184">
        <f>_xlfn.XLOOKUP($C18,'Duomenys | Data'!$B$10:$B$69,'Duomenys | Data'!J$10:J$69)</f>
        <v>10499.811009999999</v>
      </c>
      <c r="J18" s="185">
        <f t="shared" si="1"/>
        <v>0</v>
      </c>
      <c r="K18" s="186" t="str">
        <f t="shared" si="2"/>
        <v>Ne / No</v>
      </c>
      <c r="L18" s="186" t="str">
        <f>'Skola | Debt'!K18</f>
        <v>Ne / No</v>
      </c>
      <c r="M18" s="187" t="s">
        <v>23</v>
      </c>
      <c r="N18" s="187" t="s">
        <v>23</v>
      </c>
      <c r="O18" s="186" t="str">
        <f t="shared" si="3"/>
        <v>Taip / Yes</v>
      </c>
    </row>
    <row r="19" spans="2:15" x14ac:dyDescent="0.25">
      <c r="B19" s="188" t="s">
        <v>39</v>
      </c>
      <c r="C19" s="183">
        <v>7</v>
      </c>
      <c r="D19" s="184" t="str">
        <f>_xlfn.XLOOKUP($C19,'Duomenys | Data'!$B$10:$B$69,'Duomenys | Data'!P$10:P$69)</f>
        <v>1207,80</v>
      </c>
      <c r="E19" s="184">
        <f>_xlfn.XLOOKUP($C19,'Duomenys | Data'!$B$10:$B$69,'Duomenys | Data'!O$10:O$69)</f>
        <v>124388.7</v>
      </c>
      <c r="F19" s="184">
        <f>_xlfn.XLOOKUP($C19,'Duomenys | Data'!$B$10:$B$69,'Duomenys | Data'!S$10:S$69)</f>
        <v>-905.40000000000055</v>
      </c>
      <c r="G19" s="197">
        <f t="shared" si="0"/>
        <v>6.0410499999998137</v>
      </c>
      <c r="H19" s="184">
        <f>_xlfn.XLOOKUP($C19,'Duomenys | Data'!$B$10:$B$69,'Duomenys | Data'!I$10:I$69)</f>
        <v>3118.4661099999998</v>
      </c>
      <c r="I19" s="184">
        <f>_xlfn.XLOOKUP($C19,'Duomenys | Data'!$B$10:$B$69,'Duomenys | Data'!J$10:J$69)</f>
        <v>3112.42506</v>
      </c>
      <c r="J19" s="185">
        <f t="shared" si="1"/>
        <v>0.97806012221813532</v>
      </c>
      <c r="K19" s="186" t="str">
        <f t="shared" si="2"/>
        <v>Ne / No</v>
      </c>
      <c r="L19" s="186" t="str">
        <f>'Skola | Debt'!K19</f>
        <v>Ne / No</v>
      </c>
      <c r="M19" s="187" t="s">
        <v>23</v>
      </c>
      <c r="N19" s="187" t="s">
        <v>23</v>
      </c>
      <c r="O19" s="186" t="str">
        <f t="shared" si="3"/>
        <v>Taip / Yes</v>
      </c>
    </row>
    <row r="20" spans="2:15" x14ac:dyDescent="0.25">
      <c r="B20" s="188" t="s">
        <v>40</v>
      </c>
      <c r="C20" s="183">
        <v>8</v>
      </c>
      <c r="D20" s="184" t="str">
        <f>_xlfn.XLOOKUP($C20,'Duomenys | Data'!$B$10:$B$69,'Duomenys | Data'!P$10:P$69)</f>
        <v>0</v>
      </c>
      <c r="E20" s="184">
        <f>_xlfn.XLOOKUP($C20,'Duomenys | Data'!$B$10:$B$69,'Duomenys | Data'!O$10:O$69)</f>
        <v>23049</v>
      </c>
      <c r="F20" s="184">
        <f>_xlfn.XLOOKUP($C20,'Duomenys | Data'!$B$10:$B$69,'Duomenys | Data'!S$10:S$69)</f>
        <v>-6.7999999999999989</v>
      </c>
      <c r="G20" s="197">
        <f t="shared" si="0"/>
        <v>-5.5061299999999846</v>
      </c>
      <c r="H20" s="184">
        <f>_xlfn.XLOOKUP($C20,'Duomenys | Data'!$B$10:$B$69,'Duomenys | Data'!I$10:I$69)</f>
        <v>659.86146999999994</v>
      </c>
      <c r="I20" s="184">
        <f>_xlfn.XLOOKUP($C20,'Duomenys | Data'!$B$10:$B$69,'Duomenys | Data'!J$10:J$69)</f>
        <v>665.36759999999992</v>
      </c>
      <c r="J20" s="185">
        <f t="shared" si="1"/>
        <v>0</v>
      </c>
      <c r="K20" s="186" t="str">
        <f t="shared" si="2"/>
        <v>Ne / No</v>
      </c>
      <c r="L20" s="186" t="str">
        <f>'Skola | Debt'!K20</f>
        <v>Ne / No</v>
      </c>
      <c r="M20" s="187" t="s">
        <v>23</v>
      </c>
      <c r="N20" s="187" t="s">
        <v>23</v>
      </c>
      <c r="O20" s="186" t="str">
        <f t="shared" si="3"/>
        <v>Taip / Yes</v>
      </c>
    </row>
    <row r="21" spans="2:15" x14ac:dyDescent="0.25">
      <c r="B21" s="188" t="s">
        <v>41</v>
      </c>
      <c r="C21" s="183">
        <v>9</v>
      </c>
      <c r="D21" s="184" t="str">
        <f>_xlfn.XLOOKUP($C21,'Duomenys | Data'!$B$10:$B$69,'Duomenys | Data'!P$10:P$69)</f>
        <v>1432,5</v>
      </c>
      <c r="E21" s="184">
        <f>_xlfn.XLOOKUP($C21,'Duomenys | Data'!$B$10:$B$69,'Duomenys | Data'!O$10:O$69)</f>
        <v>69708</v>
      </c>
      <c r="F21" s="184">
        <f>_xlfn.XLOOKUP($C21,'Duomenys | Data'!$B$10:$B$69,'Duomenys | Data'!S$10:S$69)</f>
        <v>-162.79999999999995</v>
      </c>
      <c r="G21" s="197">
        <f t="shared" si="0"/>
        <v>11.868539999999939</v>
      </c>
      <c r="H21" s="184">
        <f>_xlfn.XLOOKUP($C21,'Duomenys | Data'!$B$10:$B$69,'Duomenys | Data'!I$10:I$69)</f>
        <v>1576.0777499999999</v>
      </c>
      <c r="I21" s="184">
        <f>_xlfn.XLOOKUP($C21,'Duomenys | Data'!$B$10:$B$69,'Duomenys | Data'!J$10:J$69)</f>
        <v>1564.20921</v>
      </c>
      <c r="J21" s="185">
        <f t="shared" si="1"/>
        <v>2.0594599946031598</v>
      </c>
      <c r="K21" s="186" t="str">
        <f t="shared" si="2"/>
        <v>Ne / No</v>
      </c>
      <c r="L21" s="186" t="str">
        <f>'Skola | Debt'!K21</f>
        <v>Ne / No</v>
      </c>
      <c r="M21" s="187" t="s">
        <v>23</v>
      </c>
      <c r="N21" s="187" t="s">
        <v>23</v>
      </c>
      <c r="O21" s="186" t="str">
        <f t="shared" si="3"/>
        <v>Taip / Yes</v>
      </c>
    </row>
    <row r="22" spans="2:15" x14ac:dyDescent="0.25">
      <c r="B22" s="188" t="s">
        <v>42</v>
      </c>
      <c r="C22" s="183">
        <v>10</v>
      </c>
      <c r="D22" s="184" t="str">
        <f>_xlfn.XLOOKUP($C22,'Duomenys | Data'!$B$10:$B$69,'Duomenys | Data'!P$10:P$69)</f>
        <v>0</v>
      </c>
      <c r="E22" s="184">
        <f>_xlfn.XLOOKUP($C22,'Duomenys | Data'!$B$10:$B$69,'Duomenys | Data'!O$10:O$69)</f>
        <v>201181</v>
      </c>
      <c r="F22" s="184">
        <f>_xlfn.XLOOKUP($C22,'Duomenys | Data'!$B$10:$B$69,'Duomenys | Data'!S$10:S$69)</f>
        <v>0</v>
      </c>
      <c r="G22" s="197">
        <f t="shared" si="0"/>
        <v>12.322699999998804</v>
      </c>
      <c r="H22" s="184">
        <f>_xlfn.XLOOKUP($C22,'Duomenys | Data'!$B$10:$B$69,'Duomenys | Data'!I$10:I$69)</f>
        <v>4922.6460199999992</v>
      </c>
      <c r="I22" s="184">
        <f>_xlfn.XLOOKUP($C22,'Duomenys | Data'!$B$10:$B$69,'Duomenys | Data'!J$10:J$69)</f>
        <v>4910.3233200000004</v>
      </c>
      <c r="J22" s="185">
        <f t="shared" si="1"/>
        <v>0</v>
      </c>
      <c r="K22" s="186" t="str">
        <f t="shared" si="2"/>
        <v>Ne / No</v>
      </c>
      <c r="L22" s="186" t="str">
        <f>'Skola | Debt'!K22</f>
        <v>Ne / No</v>
      </c>
      <c r="M22" s="187" t="s">
        <v>23</v>
      </c>
      <c r="N22" s="187" t="s">
        <v>23</v>
      </c>
      <c r="O22" s="186" t="str">
        <f t="shared" si="3"/>
        <v>Taip / Yes</v>
      </c>
    </row>
    <row r="23" spans="2:15" x14ac:dyDescent="0.25">
      <c r="B23" s="182" t="s">
        <v>43</v>
      </c>
      <c r="C23" s="183">
        <v>11</v>
      </c>
      <c r="D23" s="184" t="str">
        <f>_xlfn.XLOOKUP($C23,'Duomenys | Data'!$B$10:$B$69,'Duomenys | Data'!P$10:P$69)</f>
        <v>0,0</v>
      </c>
      <c r="E23" s="184">
        <f>_xlfn.XLOOKUP($C23,'Duomenys | Data'!$B$10:$B$69,'Duomenys | Data'!O$10:O$69)</f>
        <v>276201.7</v>
      </c>
      <c r="F23" s="184">
        <f>_xlfn.XLOOKUP($C23,'Duomenys | Data'!$B$10:$B$69,'Duomenys | Data'!S$10:S$69)</f>
        <v>72.899999999997817</v>
      </c>
      <c r="G23" s="197">
        <f t="shared" si="0"/>
        <v>202.2776700000004</v>
      </c>
      <c r="H23" s="184">
        <f>_xlfn.XLOOKUP($C23,'Duomenys | Data'!$B$10:$B$69,'Duomenys | Data'!I$10:I$69)</f>
        <v>6563.2664800000002</v>
      </c>
      <c r="I23" s="184">
        <f>_xlfn.XLOOKUP($C23,'Duomenys | Data'!$B$10:$B$69,'Duomenys | Data'!J$10:J$69)</f>
        <v>6360.9888099999998</v>
      </c>
      <c r="J23" s="185">
        <f t="shared" si="1"/>
        <v>0</v>
      </c>
      <c r="K23" s="186" t="str">
        <f t="shared" si="2"/>
        <v>Ne / No</v>
      </c>
      <c r="L23" s="186" t="str">
        <f>'Skola | Debt'!K23</f>
        <v>Ne / No</v>
      </c>
      <c r="M23" s="187" t="s">
        <v>23</v>
      </c>
      <c r="N23" s="187" t="s">
        <v>23</v>
      </c>
      <c r="O23" s="186" t="str">
        <f t="shared" si="3"/>
        <v>Taip / Yes</v>
      </c>
    </row>
    <row r="24" spans="2:15" x14ac:dyDescent="0.25">
      <c r="B24" s="188" t="s">
        <v>44</v>
      </c>
      <c r="C24" s="183">
        <v>12</v>
      </c>
      <c r="D24" s="184" t="str">
        <f>_xlfn.XLOOKUP($C24,'Duomenys | Data'!$B$10:$B$69,'Duomenys | Data'!P$10:P$69)</f>
        <v>82,8</v>
      </c>
      <c r="E24" s="184">
        <f>_xlfn.XLOOKUP($C24,'Duomenys | Data'!$B$10:$B$69,'Duomenys | Data'!O$10:O$69)</f>
        <v>52410</v>
      </c>
      <c r="F24" s="184">
        <f>_xlfn.XLOOKUP($C24,'Duomenys | Data'!$B$10:$B$69,'Duomenys | Data'!S$10:S$69)</f>
        <v>-929.20000000000027</v>
      </c>
      <c r="G24" s="197">
        <f t="shared" si="0"/>
        <v>-18.347800000000007</v>
      </c>
      <c r="H24" s="184">
        <f>_xlfn.XLOOKUP($C24,'Duomenys | Data'!$B$10:$B$69,'Duomenys | Data'!I$10:I$69)</f>
        <v>1393.92653</v>
      </c>
      <c r="I24" s="184">
        <f>_xlfn.XLOOKUP($C24,'Duomenys | Data'!$B$10:$B$69,'Duomenys | Data'!J$10:J$69)</f>
        <v>1412.27433</v>
      </c>
      <c r="J24" s="185">
        <f t="shared" si="1"/>
        <v>0.16089400419205052</v>
      </c>
      <c r="K24" s="186" t="str">
        <f t="shared" si="2"/>
        <v>Ne / No</v>
      </c>
      <c r="L24" s="186" t="str">
        <f>'Skola | Debt'!K24</f>
        <v>Ne / No</v>
      </c>
      <c r="M24" s="187" t="s">
        <v>23</v>
      </c>
      <c r="N24" s="187" t="s">
        <v>23</v>
      </c>
      <c r="O24" s="186" t="str">
        <f t="shared" si="3"/>
        <v>Taip / Yes</v>
      </c>
    </row>
    <row r="25" spans="2:15" x14ac:dyDescent="0.25">
      <c r="B25" s="188" t="s">
        <v>45</v>
      </c>
      <c r="C25" s="183">
        <v>13</v>
      </c>
      <c r="D25" s="184">
        <f>_xlfn.XLOOKUP($C25,'Duomenys | Data'!$B$10:$B$69,'Duomenys | Data'!P$10:P$69)</f>
        <v>93.3</v>
      </c>
      <c r="E25" s="184">
        <f>_xlfn.XLOOKUP($C25,'Duomenys | Data'!$B$10:$B$69,'Duomenys | Data'!O$10:O$69)</f>
        <v>55597.2</v>
      </c>
      <c r="F25" s="184">
        <f>_xlfn.XLOOKUP($C25,'Duomenys | Data'!$B$10:$B$69,'Duomenys | Data'!S$10:S$69)</f>
        <v>-1260</v>
      </c>
      <c r="G25" s="197">
        <f t="shared" si="0"/>
        <v>-8.5827300000000832</v>
      </c>
      <c r="H25" s="184">
        <f>_xlfn.XLOOKUP($C25,'Duomenys | Data'!$B$10:$B$69,'Duomenys | Data'!I$10:I$69)</f>
        <v>1275.78808</v>
      </c>
      <c r="I25" s="184">
        <f>_xlfn.XLOOKUP($C25,'Duomenys | Data'!$B$10:$B$69,'Duomenys | Data'!J$10:J$69)</f>
        <v>1284.3708100000001</v>
      </c>
      <c r="J25" s="185">
        <f t="shared" si="1"/>
        <v>0.17173269758794288</v>
      </c>
      <c r="K25" s="186" t="str">
        <f t="shared" si="2"/>
        <v>Ne / No</v>
      </c>
      <c r="L25" s="186" t="str">
        <f>'Skola | Debt'!K25</f>
        <v>Ne / No</v>
      </c>
      <c r="M25" s="187" t="s">
        <v>23</v>
      </c>
      <c r="N25" s="187" t="s">
        <v>23</v>
      </c>
      <c r="O25" s="186" t="str">
        <f t="shared" si="3"/>
        <v>Taip / Yes</v>
      </c>
    </row>
    <row r="26" spans="2:15" x14ac:dyDescent="0.25">
      <c r="B26" s="188" t="s">
        <v>46</v>
      </c>
      <c r="C26" s="183">
        <v>14</v>
      </c>
      <c r="D26" s="184" t="str">
        <f>_xlfn.XLOOKUP($C26,'Duomenys | Data'!$B$10:$B$69,'Duomenys | Data'!P$10:P$69)</f>
        <v>529,8</v>
      </c>
      <c r="E26" s="184">
        <f>_xlfn.XLOOKUP($C26,'Duomenys | Data'!$B$10:$B$69,'Duomenys | Data'!O$10:O$69)</f>
        <v>51843.199999999997</v>
      </c>
      <c r="F26" s="184">
        <f>_xlfn.XLOOKUP($C26,'Duomenys | Data'!$B$10:$B$69,'Duomenys | Data'!S$10:S$69)</f>
        <v>-460.80000000000018</v>
      </c>
      <c r="G26" s="197">
        <f t="shared" si="0"/>
        <v>15.021870000000035</v>
      </c>
      <c r="H26" s="184">
        <f>_xlfn.XLOOKUP($C26,'Duomenys | Data'!$B$10:$B$69,'Duomenys | Data'!I$10:I$69)</f>
        <v>1495.12084</v>
      </c>
      <c r="I26" s="184">
        <f>_xlfn.XLOOKUP($C26,'Duomenys | Data'!$B$10:$B$69,'Duomenys | Data'!J$10:J$69)</f>
        <v>1480.09897</v>
      </c>
      <c r="J26" s="185">
        <f t="shared" si="1"/>
        <v>1.0307910022024613</v>
      </c>
      <c r="K26" s="186" t="str">
        <f t="shared" si="2"/>
        <v>Ne / No</v>
      </c>
      <c r="L26" s="186" t="str">
        <f>'Skola | Debt'!K26</f>
        <v>Ne / No</v>
      </c>
      <c r="M26" s="187" t="s">
        <v>23</v>
      </c>
      <c r="N26" s="187" t="s">
        <v>23</v>
      </c>
      <c r="O26" s="186" t="str">
        <f t="shared" si="3"/>
        <v>Taip / Yes</v>
      </c>
    </row>
    <row r="27" spans="2:15" x14ac:dyDescent="0.25">
      <c r="B27" s="188" t="s">
        <v>47</v>
      </c>
      <c r="C27" s="183">
        <v>15</v>
      </c>
      <c r="D27" s="184" t="str">
        <f>_xlfn.XLOOKUP($C27,'Duomenys | Data'!$B$10:$B$69,'Duomenys | Data'!P$10:P$69)</f>
        <v>2139,2</v>
      </c>
      <c r="E27" s="184">
        <f>_xlfn.XLOOKUP($C27,'Duomenys | Data'!$B$10:$B$69,'Duomenys | Data'!O$10:O$69)</f>
        <v>55478.3</v>
      </c>
      <c r="F27" s="184">
        <f>_xlfn.XLOOKUP($C27,'Duomenys | Data'!$B$10:$B$69,'Duomenys | Data'!S$10:S$69)</f>
        <v>-24.599999999999909</v>
      </c>
      <c r="G27" s="197">
        <f t="shared" si="0"/>
        <v>-6.4688999999998487</v>
      </c>
      <c r="H27" s="184">
        <f>_xlfn.XLOOKUP($C27,'Duomenys | Data'!$B$10:$B$69,'Duomenys | Data'!I$10:I$69)</f>
        <v>1520.8117500000001</v>
      </c>
      <c r="I27" s="184">
        <f>_xlfn.XLOOKUP($C27,'Duomenys | Data'!$B$10:$B$69,'Duomenys | Data'!J$10:J$69)</f>
        <v>1527.2806499999999</v>
      </c>
      <c r="J27" s="185">
        <f t="shared" si="1"/>
        <v>3.8580826446354322</v>
      </c>
      <c r="K27" s="186" t="str">
        <f t="shared" si="2"/>
        <v>Ne / No</v>
      </c>
      <c r="L27" s="186" t="str">
        <f>'Skola | Debt'!K27</f>
        <v>Ne / No</v>
      </c>
      <c r="M27" s="187" t="s">
        <v>23</v>
      </c>
      <c r="N27" s="187" t="s">
        <v>23</v>
      </c>
      <c r="O27" s="186" t="str">
        <f t="shared" si="3"/>
        <v>Taip / Yes</v>
      </c>
    </row>
    <row r="28" spans="2:15" x14ac:dyDescent="0.25">
      <c r="B28" s="188" t="s">
        <v>48</v>
      </c>
      <c r="C28" s="183">
        <v>16</v>
      </c>
      <c r="D28" s="184" t="str">
        <f>_xlfn.XLOOKUP($C28,'Duomenys | Data'!$B$10:$B$69,'Duomenys | Data'!P$10:P$69)</f>
        <v>805,2</v>
      </c>
      <c r="E28" s="184">
        <f>_xlfn.XLOOKUP($C28,'Duomenys | Data'!$B$10:$B$69,'Duomenys | Data'!O$10:O$69)</f>
        <v>59604</v>
      </c>
      <c r="F28" s="184">
        <f>_xlfn.XLOOKUP($C28,'Duomenys | Data'!$B$10:$B$69,'Duomenys | Data'!S$10:S$69)</f>
        <v>-237.09999999999991</v>
      </c>
      <c r="G28" s="197">
        <f t="shared" si="0"/>
        <v>-6.0097800000000916</v>
      </c>
      <c r="H28" s="184">
        <f>_xlfn.XLOOKUP($C28,'Duomenys | Data'!$B$10:$B$69,'Duomenys | Data'!I$10:I$69)</f>
        <v>1388.2596799999999</v>
      </c>
      <c r="I28" s="184">
        <f>_xlfn.XLOOKUP($C28,'Duomenys | Data'!$B$10:$B$69,'Duomenys | Data'!J$10:J$69)</f>
        <v>1394.26946</v>
      </c>
      <c r="J28" s="185">
        <f t="shared" si="1"/>
        <v>1.3564486600787371</v>
      </c>
      <c r="K28" s="186" t="str">
        <f t="shared" si="2"/>
        <v>Ne / No</v>
      </c>
      <c r="L28" s="186" t="str">
        <f>'Skola | Debt'!K28</f>
        <v>Ne / No</v>
      </c>
      <c r="M28" s="187" t="s">
        <v>23</v>
      </c>
      <c r="N28" s="187" t="s">
        <v>23</v>
      </c>
      <c r="O28" s="186" t="str">
        <f t="shared" si="3"/>
        <v>Taip / Yes</v>
      </c>
    </row>
    <row r="29" spans="2:15" x14ac:dyDescent="0.25">
      <c r="B29" s="188" t="s">
        <v>49</v>
      </c>
      <c r="C29" s="183">
        <v>17</v>
      </c>
      <c r="D29" s="184">
        <f>_xlfn.XLOOKUP($C29,'Duomenys | Data'!$B$10:$B$69,'Duomenys | Data'!P$10:P$69)</f>
        <v>1226.2</v>
      </c>
      <c r="E29" s="184">
        <f>_xlfn.XLOOKUP($C29,'Duomenys | Data'!$B$10:$B$69,'Duomenys | Data'!O$10:O$69)</f>
        <v>33708.5</v>
      </c>
      <c r="F29" s="184">
        <f>_xlfn.XLOOKUP($C29,'Duomenys | Data'!$B$10:$B$69,'Duomenys | Data'!S$10:S$69)</f>
        <v>-648.40000000000009</v>
      </c>
      <c r="G29" s="197">
        <f t="shared" si="0"/>
        <v>-13.950440000000071</v>
      </c>
      <c r="H29" s="184">
        <f>_xlfn.XLOOKUP($C29,'Duomenys | Data'!$B$10:$B$69,'Duomenys | Data'!I$10:I$69)</f>
        <v>978.70133999999996</v>
      </c>
      <c r="I29" s="184">
        <f>_xlfn.XLOOKUP($C29,'Duomenys | Data'!$B$10:$B$69,'Duomenys | Data'!J$10:J$69)</f>
        <v>992.65178000000003</v>
      </c>
      <c r="J29" s="185">
        <f t="shared" si="1"/>
        <v>3.7105684514731707</v>
      </c>
      <c r="K29" s="186" t="str">
        <f t="shared" si="2"/>
        <v>Ne / No</v>
      </c>
      <c r="L29" s="186" t="str">
        <f>'Skola | Debt'!K29</f>
        <v>Ne / No</v>
      </c>
      <c r="M29" s="187" t="s">
        <v>23</v>
      </c>
      <c r="N29" s="187" t="s">
        <v>23</v>
      </c>
      <c r="O29" s="186" t="str">
        <f t="shared" si="3"/>
        <v>Taip / Yes</v>
      </c>
    </row>
    <row r="30" spans="2:15" x14ac:dyDescent="0.25">
      <c r="B30" s="188" t="s">
        <v>50</v>
      </c>
      <c r="C30" s="183">
        <v>18</v>
      </c>
      <c r="D30" s="184" t="str">
        <f>_xlfn.XLOOKUP($C30,'Duomenys | Data'!$B$10:$B$69,'Duomenys | Data'!P$10:P$69)</f>
        <v>1615,9</v>
      </c>
      <c r="E30" s="184">
        <f>_xlfn.XLOOKUP($C30,'Duomenys | Data'!$B$10:$B$69,'Duomenys | Data'!O$10:O$69)</f>
        <v>104194.9</v>
      </c>
      <c r="F30" s="184">
        <f>_xlfn.XLOOKUP($C30,'Duomenys | Data'!$B$10:$B$69,'Duomenys | Data'!S$10:S$69)</f>
        <v>-359.80000000000018</v>
      </c>
      <c r="G30" s="197">
        <f t="shared" si="0"/>
        <v>-6.1485600000000886</v>
      </c>
      <c r="H30" s="184">
        <f>_xlfn.XLOOKUP($C30,'Duomenys | Data'!$B$10:$B$69,'Duomenys | Data'!I$10:I$69)</f>
        <v>2568.80683</v>
      </c>
      <c r="I30" s="184">
        <f>_xlfn.XLOOKUP($C30,'Duomenys | Data'!$B$10:$B$69,'Duomenys | Data'!J$10:J$69)</f>
        <v>2574.9553900000001</v>
      </c>
      <c r="J30" s="185">
        <f t="shared" si="1"/>
        <v>1.5563096589045167</v>
      </c>
      <c r="K30" s="186" t="str">
        <f t="shared" si="2"/>
        <v>Ne / No</v>
      </c>
      <c r="L30" s="186" t="str">
        <f>'Skola | Debt'!K30</f>
        <v>Ne / No</v>
      </c>
      <c r="M30" s="187" t="s">
        <v>23</v>
      </c>
      <c r="N30" s="187" t="s">
        <v>23</v>
      </c>
      <c r="O30" s="186" t="str">
        <f t="shared" si="3"/>
        <v>Taip / Yes</v>
      </c>
    </row>
    <row r="31" spans="2:15" x14ac:dyDescent="0.25">
      <c r="B31" s="188" t="s">
        <v>51</v>
      </c>
      <c r="C31" s="183">
        <v>19</v>
      </c>
      <c r="D31" s="184" t="str">
        <f>_xlfn.XLOOKUP($C31,'Duomenys | Data'!$B$10:$B$69,'Duomenys | Data'!P$10:P$69)</f>
        <v>905,5</v>
      </c>
      <c r="E31" s="184">
        <f>_xlfn.XLOOKUP($C31,'Duomenys | Data'!$B$10:$B$69,'Duomenys | Data'!O$10:O$69)</f>
        <v>50719.8</v>
      </c>
      <c r="F31" s="184">
        <f>_xlfn.XLOOKUP($C31,'Duomenys | Data'!$B$10:$B$69,'Duomenys | Data'!S$10:S$69)</f>
        <v>-388.09999999999991</v>
      </c>
      <c r="G31" s="197">
        <f t="shared" si="0"/>
        <v>-5.0185500000000047</v>
      </c>
      <c r="H31" s="184">
        <f>_xlfn.XLOOKUP($C31,'Duomenys | Data'!$B$10:$B$69,'Duomenys | Data'!I$10:I$69)</f>
        <v>1247.6100700000002</v>
      </c>
      <c r="I31" s="184">
        <f>_xlfn.XLOOKUP($C31,'Duomenys | Data'!$B$10:$B$69,'Duomenys | Data'!J$10:J$69)</f>
        <v>1252.6286200000002</v>
      </c>
      <c r="J31" s="185">
        <f t="shared" si="1"/>
        <v>1.7992444045801474</v>
      </c>
      <c r="K31" s="186" t="str">
        <f t="shared" si="2"/>
        <v>Ne / No</v>
      </c>
      <c r="L31" s="186" t="str">
        <f>'Skola | Debt'!K31</f>
        <v>Ne / No</v>
      </c>
      <c r="M31" s="187" t="s">
        <v>23</v>
      </c>
      <c r="N31" s="187" t="s">
        <v>23</v>
      </c>
      <c r="O31" s="186" t="str">
        <f t="shared" si="3"/>
        <v>Taip / Yes</v>
      </c>
    </row>
    <row r="32" spans="2:15" x14ac:dyDescent="0.25">
      <c r="B32" s="188" t="s">
        <v>52</v>
      </c>
      <c r="C32" s="183">
        <v>20</v>
      </c>
      <c r="D32" s="184">
        <f>_xlfn.XLOOKUP($C32,'Duomenys | Data'!$B$10:$B$69,'Duomenys | Data'!P$10:P$69)</f>
        <v>151.80000000000001</v>
      </c>
      <c r="E32" s="184">
        <f>_xlfn.XLOOKUP($C32,'Duomenys | Data'!$B$10:$B$69,'Duomenys | Data'!O$10:O$69)</f>
        <v>57290.8</v>
      </c>
      <c r="F32" s="184">
        <f>_xlfn.XLOOKUP($C32,'Duomenys | Data'!$B$10:$B$69,'Duomenys | Data'!S$10:S$69)</f>
        <v>-201.19999999999982</v>
      </c>
      <c r="G32" s="197">
        <f t="shared" si="0"/>
        <v>-3.0468899999998484</v>
      </c>
      <c r="H32" s="184">
        <f>_xlfn.XLOOKUP($C32,'Duomenys | Data'!$B$10:$B$69,'Duomenys | Data'!I$10:I$69)</f>
        <v>1588.03133</v>
      </c>
      <c r="I32" s="184">
        <f>_xlfn.XLOOKUP($C32,'Duomenys | Data'!$B$10:$B$69,'Duomenys | Data'!J$10:J$69)</f>
        <v>1591.0782199999999</v>
      </c>
      <c r="J32" s="185">
        <f t="shared" si="1"/>
        <v>0.26591200857318675</v>
      </c>
      <c r="K32" s="186" t="str">
        <f t="shared" si="2"/>
        <v>Ne / No</v>
      </c>
      <c r="L32" s="186" t="str">
        <f>'Skola | Debt'!K32</f>
        <v>Ne / No</v>
      </c>
      <c r="M32" s="187" t="s">
        <v>23</v>
      </c>
      <c r="N32" s="187" t="s">
        <v>23</v>
      </c>
      <c r="O32" s="186" t="str">
        <f t="shared" si="3"/>
        <v>Taip / Yes</v>
      </c>
    </row>
    <row r="33" spans="2:15" x14ac:dyDescent="0.25">
      <c r="B33" s="188" t="s">
        <v>53</v>
      </c>
      <c r="C33" s="183">
        <v>21</v>
      </c>
      <c r="D33" s="184">
        <f>_xlfn.XLOOKUP($C33,'Duomenys | Data'!$B$10:$B$69,'Duomenys | Data'!P$10:P$69)</f>
        <v>2130.1</v>
      </c>
      <c r="E33" s="184">
        <f>_xlfn.XLOOKUP($C33,'Duomenys | Data'!$B$10:$B$69,'Duomenys | Data'!O$10:O$69)</f>
        <v>66616.5</v>
      </c>
      <c r="F33" s="184">
        <f>_xlfn.XLOOKUP($C33,'Duomenys | Data'!$B$10:$B$69,'Duomenys | Data'!S$10:S$69)</f>
        <v>0</v>
      </c>
      <c r="G33" s="197">
        <f t="shared" si="0"/>
        <v>4.1936100000000351</v>
      </c>
      <c r="H33" s="184">
        <f>_xlfn.XLOOKUP($C33,'Duomenys | Data'!$B$10:$B$69,'Duomenys | Data'!I$10:I$69)</f>
        <v>1666.03511</v>
      </c>
      <c r="I33" s="184">
        <f>_xlfn.XLOOKUP($C33,'Duomenys | Data'!$B$10:$B$69,'Duomenys | Data'!J$10:J$69)</f>
        <v>1661.8415</v>
      </c>
      <c r="J33" s="185">
        <f t="shared" si="1"/>
        <v>3.197354882658058</v>
      </c>
      <c r="K33" s="186" t="str">
        <f t="shared" si="2"/>
        <v>Ne / No</v>
      </c>
      <c r="L33" s="186" t="str">
        <f>'Skola | Debt'!K33</f>
        <v>Ne / No</v>
      </c>
      <c r="M33" s="187" t="s">
        <v>23</v>
      </c>
      <c r="N33" s="187" t="s">
        <v>23</v>
      </c>
      <c r="O33" s="186" t="str">
        <f t="shared" si="3"/>
        <v>Taip / Yes</v>
      </c>
    </row>
    <row r="34" spans="2:15" x14ac:dyDescent="0.25">
      <c r="B34" s="188" t="s">
        <v>54</v>
      </c>
      <c r="C34" s="183">
        <v>22</v>
      </c>
      <c r="D34" s="184" t="str">
        <f>_xlfn.XLOOKUP($C34,'Duomenys | Data'!$B$10:$B$69,'Duomenys | Data'!P$10:P$69)</f>
        <v>0</v>
      </c>
      <c r="E34" s="184">
        <f>_xlfn.XLOOKUP($C34,'Duomenys | Data'!$B$10:$B$69,'Duomenys | Data'!O$10:O$69)</f>
        <v>254719.5</v>
      </c>
      <c r="F34" s="184">
        <f>_xlfn.XLOOKUP($C34,'Duomenys | Data'!$B$10:$B$69,'Duomenys | Data'!S$10:S$69)</f>
        <v>746.30000000000018</v>
      </c>
      <c r="G34" s="197">
        <f t="shared" si="0"/>
        <v>204.78783999999996</v>
      </c>
      <c r="H34" s="184">
        <f>_xlfn.XLOOKUP($C34,'Duomenys | Data'!$B$10:$B$69,'Duomenys | Data'!I$10:I$69)</f>
        <v>7121.3485899999996</v>
      </c>
      <c r="I34" s="184">
        <f>_xlfn.XLOOKUP($C34,'Duomenys | Data'!$B$10:$B$69,'Duomenys | Data'!J$10:J$69)</f>
        <v>6916.5607499999996</v>
      </c>
      <c r="J34" s="185">
        <f t="shared" si="1"/>
        <v>0</v>
      </c>
      <c r="K34" s="186" t="str">
        <f t="shared" si="2"/>
        <v>Ne / No</v>
      </c>
      <c r="L34" s="186" t="str">
        <f>'Skola | Debt'!K34</f>
        <v>Ne / No</v>
      </c>
      <c r="M34" s="187" t="s">
        <v>23</v>
      </c>
      <c r="N34" s="187" t="s">
        <v>23</v>
      </c>
      <c r="O34" s="186" t="str">
        <f t="shared" si="3"/>
        <v>Taip / Yes</v>
      </c>
    </row>
    <row r="35" spans="2:15" x14ac:dyDescent="0.25">
      <c r="B35" s="188" t="s">
        <v>55</v>
      </c>
      <c r="C35" s="183">
        <v>23</v>
      </c>
      <c r="D35" s="184" t="str">
        <f>_xlfn.XLOOKUP($C35,'Duomenys | Data'!$B$10:$B$69,'Duomenys | Data'!P$10:P$69)</f>
        <v>0</v>
      </c>
      <c r="E35" s="184">
        <f>_xlfn.XLOOKUP($C35,'Duomenys | Data'!$B$10:$B$69,'Duomenys | Data'!O$10:O$69)</f>
        <v>112484.3</v>
      </c>
      <c r="F35" s="184">
        <f>_xlfn.XLOOKUP($C35,'Duomenys | Data'!$B$10:$B$69,'Duomenys | Data'!S$10:S$69)</f>
        <v>-20.399999999999636</v>
      </c>
      <c r="G35" s="197">
        <f t="shared" si="0"/>
        <v>15.234059999999772</v>
      </c>
      <c r="H35" s="184">
        <f>_xlfn.XLOOKUP($C35,'Duomenys | Data'!$B$10:$B$69,'Duomenys | Data'!I$10:I$69)</f>
        <v>2729.8854900000001</v>
      </c>
      <c r="I35" s="184">
        <f>_xlfn.XLOOKUP($C35,'Duomenys | Data'!$B$10:$B$69,'Duomenys | Data'!J$10:J$69)</f>
        <v>2714.6514300000003</v>
      </c>
      <c r="J35" s="185">
        <f t="shared" si="1"/>
        <v>0</v>
      </c>
      <c r="K35" s="186" t="str">
        <f t="shared" si="2"/>
        <v>Ne / No</v>
      </c>
      <c r="L35" s="186" t="str">
        <f>'Skola | Debt'!K35</f>
        <v>Ne / No</v>
      </c>
      <c r="M35" s="187" t="s">
        <v>23</v>
      </c>
      <c r="N35" s="187" t="s">
        <v>23</v>
      </c>
      <c r="O35" s="186" t="str">
        <f t="shared" si="3"/>
        <v>Taip / Yes</v>
      </c>
    </row>
    <row r="36" spans="2:15" x14ac:dyDescent="0.25">
      <c r="B36" s="188" t="s">
        <v>56</v>
      </c>
      <c r="C36" s="183">
        <v>24</v>
      </c>
      <c r="D36" s="184" t="str">
        <f>_xlfn.XLOOKUP($C36,'Duomenys | Data'!$B$10:$B$69,'Duomenys | Data'!P$10:P$69)</f>
        <v>1102,8</v>
      </c>
      <c r="E36" s="184">
        <f>_xlfn.XLOOKUP($C36,'Duomenys | Data'!$B$10:$B$69,'Duomenys | Data'!O$10:O$69)</f>
        <v>62890.8</v>
      </c>
      <c r="F36" s="184">
        <f>_xlfn.XLOOKUP($C36,'Duomenys | Data'!$B$10:$B$69,'Duomenys | Data'!S$10:S$69)</f>
        <v>-792.69999999999982</v>
      </c>
      <c r="G36" s="197">
        <f t="shared" si="0"/>
        <v>-9.6889800000001287</v>
      </c>
      <c r="H36" s="184">
        <f>_xlfn.XLOOKUP($C36,'Duomenys | Data'!$B$10:$B$69,'Duomenys | Data'!I$10:I$69)</f>
        <v>1579.46487</v>
      </c>
      <c r="I36" s="184">
        <f>_xlfn.XLOOKUP($C36,'Duomenys | Data'!$B$10:$B$69,'Duomenys | Data'!J$10:J$69)</f>
        <v>1589.1538500000001</v>
      </c>
      <c r="J36" s="185">
        <f t="shared" si="1"/>
        <v>1.7761768772674251</v>
      </c>
      <c r="K36" s="186" t="str">
        <f t="shared" si="2"/>
        <v>Ne / No</v>
      </c>
      <c r="L36" s="186" t="str">
        <f>'Skola | Debt'!K36</f>
        <v>Ne / No</v>
      </c>
      <c r="M36" s="187" t="s">
        <v>23</v>
      </c>
      <c r="N36" s="187" t="s">
        <v>23</v>
      </c>
      <c r="O36" s="186" t="str">
        <f t="shared" si="3"/>
        <v>Taip / Yes</v>
      </c>
    </row>
    <row r="37" spans="2:15" x14ac:dyDescent="0.25">
      <c r="B37" s="188" t="s">
        <v>57</v>
      </c>
      <c r="C37" s="183">
        <v>25</v>
      </c>
      <c r="D37" s="184" t="str">
        <f>_xlfn.XLOOKUP($C37,'Duomenys | Data'!$B$10:$B$69,'Duomenys | Data'!P$10:P$69)</f>
        <v>0</v>
      </c>
      <c r="E37" s="184">
        <f>_xlfn.XLOOKUP($C37,'Duomenys | Data'!$B$10:$B$69,'Duomenys | Data'!O$10:O$69)</f>
        <v>161308.4</v>
      </c>
      <c r="F37" s="184">
        <f>_xlfn.XLOOKUP($C37,'Duomenys | Data'!$B$10:$B$69,'Duomenys | Data'!S$10:S$69)</f>
        <v>0</v>
      </c>
      <c r="G37" s="197">
        <f t="shared" si="0"/>
        <v>100.88874000000033</v>
      </c>
      <c r="H37" s="184">
        <f>_xlfn.XLOOKUP($C37,'Duomenys | Data'!$B$10:$B$69,'Duomenys | Data'!I$10:I$69)</f>
        <v>4711.9610700000003</v>
      </c>
      <c r="I37" s="184">
        <f>_xlfn.XLOOKUP($C37,'Duomenys | Data'!$B$10:$B$69,'Duomenys | Data'!J$10:J$69)</f>
        <v>4611.07233</v>
      </c>
      <c r="J37" s="185">
        <f t="shared" si="1"/>
        <v>0</v>
      </c>
      <c r="K37" s="186" t="str">
        <f t="shared" si="2"/>
        <v>Ne / No</v>
      </c>
      <c r="L37" s="186" t="str">
        <f>'Skola | Debt'!K37</f>
        <v>Ne / No</v>
      </c>
      <c r="M37" s="187" t="s">
        <v>23</v>
      </c>
      <c r="N37" s="187" t="s">
        <v>23</v>
      </c>
      <c r="O37" s="186" t="str">
        <f t="shared" si="3"/>
        <v>Taip / Yes</v>
      </c>
    </row>
    <row r="38" spans="2:15" x14ac:dyDescent="0.25">
      <c r="B38" s="188" t="s">
        <v>58</v>
      </c>
      <c r="C38" s="183">
        <v>26</v>
      </c>
      <c r="D38" s="184" t="str">
        <f>_xlfn.XLOOKUP($C38,'Duomenys | Data'!$B$10:$B$69,'Duomenys | Data'!P$10:P$69)</f>
        <v>263,4</v>
      </c>
      <c r="E38" s="184">
        <f>_xlfn.XLOOKUP($C38,'Duomenys | Data'!$B$10:$B$69,'Duomenys | Data'!O$10:O$69)</f>
        <v>84926.3</v>
      </c>
      <c r="F38" s="184">
        <f>_xlfn.XLOOKUP($C38,'Duomenys | Data'!$B$10:$B$69,'Duomenys | Data'!S$10:S$69)</f>
        <v>0</v>
      </c>
      <c r="G38" s="197">
        <f t="shared" si="0"/>
        <v>38.027499999999691</v>
      </c>
      <c r="H38" s="184">
        <f>_xlfn.XLOOKUP($C38,'Duomenys | Data'!$B$10:$B$69,'Duomenys | Data'!I$10:I$69)</f>
        <v>2180.8866899999998</v>
      </c>
      <c r="I38" s="184">
        <f>_xlfn.XLOOKUP($C38,'Duomenys | Data'!$B$10:$B$69,'Duomenys | Data'!J$10:J$69)</f>
        <v>2142.8591900000001</v>
      </c>
      <c r="J38" s="185">
        <f t="shared" si="1"/>
        <v>0.31001245787533593</v>
      </c>
      <c r="K38" s="186" t="str">
        <f t="shared" si="2"/>
        <v>Ne / No</v>
      </c>
      <c r="L38" s="186" t="str">
        <f>'Skola | Debt'!K38</f>
        <v>Ne / No</v>
      </c>
      <c r="M38" s="187" t="s">
        <v>23</v>
      </c>
      <c r="N38" s="187" t="s">
        <v>23</v>
      </c>
      <c r="O38" s="186" t="str">
        <f t="shared" si="3"/>
        <v>Taip / Yes</v>
      </c>
    </row>
    <row r="39" spans="2:15" x14ac:dyDescent="0.25">
      <c r="B39" s="188" t="s">
        <v>59</v>
      </c>
      <c r="C39" s="183">
        <v>27</v>
      </c>
      <c r="D39" s="184" t="str">
        <f>_xlfn.XLOOKUP($C39,'Duomenys | Data'!$B$10:$B$69,'Duomenys | Data'!P$10:P$69)</f>
        <v>607,8</v>
      </c>
      <c r="E39" s="184">
        <f>_xlfn.XLOOKUP($C39,'Duomenys | Data'!$B$10:$B$69,'Duomenys | Data'!O$10:O$69)</f>
        <v>39131.599999999999</v>
      </c>
      <c r="F39" s="184">
        <f>_xlfn.XLOOKUP($C39,'Duomenys | Data'!$B$10:$B$69,'Duomenys | Data'!S$10:S$69)</f>
        <v>52.100000000000136</v>
      </c>
      <c r="G39" s="197">
        <f t="shared" si="0"/>
        <v>-2.4253100000000813</v>
      </c>
      <c r="H39" s="184">
        <f>_xlfn.XLOOKUP($C39,'Duomenys | Data'!$B$10:$B$69,'Duomenys | Data'!I$10:I$69)</f>
        <v>1014.69157</v>
      </c>
      <c r="I39" s="184">
        <f>_xlfn.XLOOKUP($C39,'Duomenys | Data'!$B$10:$B$69,'Duomenys | Data'!J$10:J$69)</f>
        <v>1017.11688</v>
      </c>
      <c r="J39" s="185">
        <f t="shared" si="1"/>
        <v>1.5512512158138771</v>
      </c>
      <c r="K39" s="186" t="str">
        <f t="shared" si="2"/>
        <v>Ne / No</v>
      </c>
      <c r="L39" s="186" t="str">
        <f>'Skola | Debt'!K39</f>
        <v>Ne / No</v>
      </c>
      <c r="M39" s="187" t="s">
        <v>23</v>
      </c>
      <c r="N39" s="187" t="s">
        <v>23</v>
      </c>
      <c r="O39" s="186" t="str">
        <f t="shared" si="3"/>
        <v>Taip / Yes</v>
      </c>
    </row>
    <row r="40" spans="2:15" x14ac:dyDescent="0.25">
      <c r="B40" s="188" t="s">
        <v>60</v>
      </c>
      <c r="C40" s="183">
        <v>28</v>
      </c>
      <c r="D40" s="184" t="str">
        <f>_xlfn.XLOOKUP($C40,'Duomenys | Data'!$B$10:$B$69,'Duomenys | Data'!P$10:P$69)</f>
        <v>445,3</v>
      </c>
      <c r="E40" s="184">
        <f>_xlfn.XLOOKUP($C40,'Duomenys | Data'!$B$10:$B$69,'Duomenys | Data'!O$10:O$69)</f>
        <v>47738.1</v>
      </c>
      <c r="F40" s="184">
        <f>_xlfn.XLOOKUP($C40,'Duomenys | Data'!$B$10:$B$69,'Duomenys | Data'!S$10:S$69)</f>
        <v>0</v>
      </c>
      <c r="G40" s="197">
        <f t="shared" si="0"/>
        <v>-7.4536200000002282</v>
      </c>
      <c r="H40" s="184">
        <f>_xlfn.XLOOKUP($C40,'Duomenys | Data'!$B$10:$B$69,'Duomenys | Data'!I$10:I$69)</f>
        <v>1086.1293899999998</v>
      </c>
      <c r="I40" s="184">
        <f>_xlfn.XLOOKUP($C40,'Duomenys | Data'!$B$10:$B$69,'Duomenys | Data'!J$10:J$69)</f>
        <v>1093.5830100000001</v>
      </c>
      <c r="J40" s="185">
        <f t="shared" si="1"/>
        <v>0.93294357770647895</v>
      </c>
      <c r="K40" s="186" t="str">
        <f t="shared" si="2"/>
        <v>Ne / No</v>
      </c>
      <c r="L40" s="186" t="str">
        <f>'Skola | Debt'!K40</f>
        <v>Ne / No</v>
      </c>
      <c r="M40" s="187" t="s">
        <v>23</v>
      </c>
      <c r="N40" s="187" t="s">
        <v>23</v>
      </c>
      <c r="O40" s="186" t="str">
        <f t="shared" si="3"/>
        <v>Taip / Yes</v>
      </c>
    </row>
    <row r="41" spans="2:15" x14ac:dyDescent="0.25">
      <c r="B41" s="188" t="s">
        <v>61</v>
      </c>
      <c r="C41" s="183">
        <v>30</v>
      </c>
      <c r="D41" s="184">
        <f>_xlfn.XLOOKUP($C41,'Duomenys | Data'!$B$10:$B$69,'Duomenys | Data'!P$10:P$69)</f>
        <v>1845.8</v>
      </c>
      <c r="E41" s="184">
        <f>_xlfn.XLOOKUP($C41,'Duomenys | Data'!$B$10:$B$69,'Duomenys | Data'!O$10:O$69)</f>
        <v>125036.8</v>
      </c>
      <c r="F41" s="184">
        <f>_xlfn.XLOOKUP($C41,'Duomenys | Data'!$B$10:$B$69,'Duomenys | Data'!S$10:S$69)</f>
        <v>29.637000000000171</v>
      </c>
      <c r="G41" s="197">
        <f t="shared" si="0"/>
        <v>16.098719999999958</v>
      </c>
      <c r="H41" s="184">
        <f>_xlfn.XLOOKUP($C41,'Duomenys | Data'!$B$10:$B$69,'Duomenys | Data'!I$10:I$69)</f>
        <v>3201.0435499999999</v>
      </c>
      <c r="I41" s="184">
        <f>_xlfn.XLOOKUP($C41,'Duomenys | Data'!$B$10:$B$69,'Duomenys | Data'!J$10:J$69)</f>
        <v>3184.9448299999999</v>
      </c>
      <c r="J41" s="185">
        <f t="shared" si="1"/>
        <v>1.4756656389920524</v>
      </c>
      <c r="K41" s="186" t="str">
        <f t="shared" si="2"/>
        <v>Ne / No</v>
      </c>
      <c r="L41" s="186" t="str">
        <f>'Skola | Debt'!K41</f>
        <v>Ne / No</v>
      </c>
      <c r="M41" s="187" t="s">
        <v>23</v>
      </c>
      <c r="N41" s="187" t="s">
        <v>23</v>
      </c>
      <c r="O41" s="186" t="str">
        <f t="shared" si="3"/>
        <v>Taip / Yes</v>
      </c>
    </row>
    <row r="42" spans="2:15" x14ac:dyDescent="0.25">
      <c r="B42" s="188" t="s">
        <v>62</v>
      </c>
      <c r="C42" s="183">
        <v>31</v>
      </c>
      <c r="D42" s="184" t="str">
        <f>_xlfn.XLOOKUP($C42,'Duomenys | Data'!$B$10:$B$69,'Duomenys | Data'!P$10:P$69)</f>
        <v>339,6</v>
      </c>
      <c r="E42" s="184">
        <f>_xlfn.XLOOKUP($C42,'Duomenys | Data'!$B$10:$B$69,'Duomenys | Data'!O$10:O$69)</f>
        <v>40024.800000000003</v>
      </c>
      <c r="F42" s="184">
        <f>_xlfn.XLOOKUP($C42,'Duomenys | Data'!$B$10:$B$69,'Duomenys | Data'!S$10:S$69)</f>
        <v>-49.599999999999909</v>
      </c>
      <c r="G42" s="197">
        <f t="shared" si="0"/>
        <v>-6.1642300000000887</v>
      </c>
      <c r="H42" s="184">
        <f>_xlfn.XLOOKUP($C42,'Duomenys | Data'!$B$10:$B$69,'Duomenys | Data'!I$10:I$69)</f>
        <v>1068.6371899999999</v>
      </c>
      <c r="I42" s="184">
        <f>_xlfn.XLOOKUP($C42,'Duomenys | Data'!$B$10:$B$69,'Duomenys | Data'!J$10:J$69)</f>
        <v>1074.80142</v>
      </c>
      <c r="J42" s="185">
        <f t="shared" si="1"/>
        <v>0.84965772493040059</v>
      </c>
      <c r="K42" s="186" t="str">
        <f t="shared" si="2"/>
        <v>Ne / No</v>
      </c>
      <c r="L42" s="186" t="str">
        <f>'Skola | Debt'!K42</f>
        <v>Ne / No</v>
      </c>
      <c r="M42" s="187" t="s">
        <v>23</v>
      </c>
      <c r="N42" s="187" t="s">
        <v>23</v>
      </c>
      <c r="O42" s="186" t="str">
        <f t="shared" si="3"/>
        <v>Taip / Yes</v>
      </c>
    </row>
    <row r="43" spans="2:15" x14ac:dyDescent="0.25">
      <c r="B43" s="188" t="s">
        <v>63</v>
      </c>
      <c r="C43" s="183">
        <v>32</v>
      </c>
      <c r="D43" s="184" t="str">
        <f>_xlfn.XLOOKUP($C43,'Duomenys | Data'!$B$10:$B$69,'Duomenys | Data'!P$10:P$69)</f>
        <v>520,3</v>
      </c>
      <c r="E43" s="184">
        <f>_xlfn.XLOOKUP($C43,'Duomenys | Data'!$B$10:$B$69,'Duomenys | Data'!O$10:O$69)</f>
        <v>48147.3</v>
      </c>
      <c r="F43" s="184">
        <f>_xlfn.XLOOKUP($C43,'Duomenys | Data'!$B$10:$B$69,'Duomenys | Data'!S$10:S$69)</f>
        <v>-3.2999999999999545</v>
      </c>
      <c r="G43" s="197">
        <f t="shared" si="0"/>
        <v>-3.1877300000001014</v>
      </c>
      <c r="H43" s="184">
        <f>_xlfn.XLOOKUP($C43,'Duomenys | Data'!$B$10:$B$69,'Duomenys | Data'!I$10:I$69)</f>
        <v>1150.3808799999999</v>
      </c>
      <c r="I43" s="184">
        <f>_xlfn.XLOOKUP($C43,'Duomenys | Data'!$B$10:$B$69,'Duomenys | Data'!J$10:J$69)</f>
        <v>1153.56861</v>
      </c>
      <c r="J43" s="185">
        <f t="shared" si="1"/>
        <v>1.0807877463343847</v>
      </c>
      <c r="K43" s="186" t="str">
        <f t="shared" si="2"/>
        <v>Ne / No</v>
      </c>
      <c r="L43" s="186" t="str">
        <f>'Skola | Debt'!K43</f>
        <v>Ne / No</v>
      </c>
      <c r="M43" s="187" t="s">
        <v>23</v>
      </c>
      <c r="N43" s="187" t="s">
        <v>23</v>
      </c>
      <c r="O43" s="186" t="str">
        <f t="shared" si="3"/>
        <v>Taip / Yes</v>
      </c>
    </row>
    <row r="44" spans="2:15" x14ac:dyDescent="0.25">
      <c r="B44" s="188" t="s">
        <v>64</v>
      </c>
      <c r="C44" s="183">
        <v>33</v>
      </c>
      <c r="D44" s="184" t="str">
        <f>_xlfn.XLOOKUP($C44,'Duomenys | Data'!$B$10:$B$69,'Duomenys | Data'!P$10:P$69)</f>
        <v>899,9</v>
      </c>
      <c r="E44" s="184">
        <f>_xlfn.XLOOKUP($C44,'Duomenys | Data'!$B$10:$B$69,'Duomenys | Data'!O$10:O$69)</f>
        <v>75154.5</v>
      </c>
      <c r="F44" s="184">
        <f>_xlfn.XLOOKUP($C44,'Duomenys | Data'!$B$10:$B$69,'Duomenys | Data'!S$10:S$69)</f>
        <v>0</v>
      </c>
      <c r="G44" s="197">
        <f t="shared" si="0"/>
        <v>12.514660000000276</v>
      </c>
      <c r="H44" s="184">
        <f>_xlfn.XLOOKUP($C44,'Duomenys | Data'!$B$10:$B$69,'Duomenys | Data'!I$10:I$69)</f>
        <v>2170.3904900000002</v>
      </c>
      <c r="I44" s="184">
        <f>_xlfn.XLOOKUP($C44,'Duomenys | Data'!$B$10:$B$69,'Duomenys | Data'!J$10:J$69)</f>
        <v>2157.87583</v>
      </c>
      <c r="J44" s="185">
        <f t="shared" si="1"/>
        <v>1.1972006658379106</v>
      </c>
      <c r="K44" s="186" t="str">
        <f t="shared" si="2"/>
        <v>Ne / No</v>
      </c>
      <c r="L44" s="186" t="str">
        <f>'Skola | Debt'!K44</f>
        <v>Ne / No</v>
      </c>
      <c r="M44" s="187" t="s">
        <v>23</v>
      </c>
      <c r="N44" s="187" t="s">
        <v>23</v>
      </c>
      <c r="O44" s="186" t="str">
        <f t="shared" si="3"/>
        <v>Taip / Yes</v>
      </c>
    </row>
    <row r="45" spans="2:15" x14ac:dyDescent="0.25">
      <c r="B45" s="188" t="s">
        <v>65</v>
      </c>
      <c r="C45" s="183">
        <v>34</v>
      </c>
      <c r="D45" s="184" t="str">
        <f>_xlfn.XLOOKUP($C45,'Duomenys | Data'!$B$10:$B$69,'Duomenys | Data'!P$10:P$69)</f>
        <v>1265,6</v>
      </c>
      <c r="E45" s="184">
        <f>_xlfn.XLOOKUP($C45,'Duomenys | Data'!$B$10:$B$69,'Duomenys | Data'!O$10:O$69)</f>
        <v>56185.3</v>
      </c>
      <c r="F45" s="184">
        <f>_xlfn.XLOOKUP($C45,'Duomenys | Data'!$B$10:$B$69,'Duomenys | Data'!S$10:S$69)</f>
        <v>0</v>
      </c>
      <c r="G45" s="197">
        <f t="shared" ref="G45:G72" si="4">H45-I45</f>
        <v>-9.419879999999921</v>
      </c>
      <c r="H45" s="184">
        <f>_xlfn.XLOOKUP($C45,'Duomenys | Data'!$B$10:$B$69,'Duomenys | Data'!I$10:I$69)</f>
        <v>1403.0095200000001</v>
      </c>
      <c r="I45" s="184">
        <f>_xlfn.XLOOKUP($C45,'Duomenys | Data'!$B$10:$B$69,'Duomenys | Data'!J$10:J$69)</f>
        <v>1412.4294</v>
      </c>
      <c r="J45" s="185">
        <f t="shared" ref="J45:J72" si="5">(D45/(E45+F45+G45))*100</f>
        <v>2.2529242039403581</v>
      </c>
      <c r="K45" s="186" t="str">
        <f t="shared" ref="K45:K72" si="6">IF(J45&gt;20, "Taip / Yes", "Ne / No")</f>
        <v>Ne / No</v>
      </c>
      <c r="L45" s="186" t="str">
        <f>'Skola | Debt'!K45</f>
        <v>Ne / No</v>
      </c>
      <c r="M45" s="187" t="s">
        <v>23</v>
      </c>
      <c r="N45" s="187" t="s">
        <v>23</v>
      </c>
      <c r="O45" s="186" t="str">
        <f t="shared" si="3"/>
        <v>Taip / Yes</v>
      </c>
    </row>
    <row r="46" spans="2:15" x14ac:dyDescent="0.25">
      <c r="B46" s="188" t="s">
        <v>66</v>
      </c>
      <c r="C46" s="183">
        <v>35</v>
      </c>
      <c r="D46" s="184" t="str">
        <f>_xlfn.XLOOKUP($C46,'Duomenys | Data'!$B$10:$B$69,'Duomenys | Data'!P$10:P$69)</f>
        <v>1330,8</v>
      </c>
      <c r="E46" s="184">
        <f>_xlfn.XLOOKUP($C46,'Duomenys | Data'!$B$10:$B$69,'Duomenys | Data'!O$10:O$69)</f>
        <v>81366.7</v>
      </c>
      <c r="F46" s="184">
        <f>_xlfn.XLOOKUP($C46,'Duomenys | Data'!$B$10:$B$69,'Duomenys | Data'!S$10:S$69)</f>
        <v>-413</v>
      </c>
      <c r="G46" s="197">
        <f t="shared" si="4"/>
        <v>-2.4576100000001588</v>
      </c>
      <c r="H46" s="184">
        <f>_xlfn.XLOOKUP($C46,'Duomenys | Data'!$B$10:$B$69,'Duomenys | Data'!I$10:I$69)</f>
        <v>1957.82071</v>
      </c>
      <c r="I46" s="184">
        <f>_xlfn.XLOOKUP($C46,'Duomenys | Data'!$B$10:$B$69,'Duomenys | Data'!J$10:J$69)</f>
        <v>1960.2783200000001</v>
      </c>
      <c r="J46" s="185">
        <f t="shared" si="5"/>
        <v>1.643952533289835</v>
      </c>
      <c r="K46" s="186" t="str">
        <f t="shared" si="6"/>
        <v>Ne / No</v>
      </c>
      <c r="L46" s="186" t="str">
        <f>'Skola | Debt'!K46</f>
        <v>Ne / No</v>
      </c>
      <c r="M46" s="187" t="s">
        <v>23</v>
      </c>
      <c r="N46" s="187" t="s">
        <v>23</v>
      </c>
      <c r="O46" s="186" t="str">
        <f t="shared" si="3"/>
        <v>Taip / Yes</v>
      </c>
    </row>
    <row r="47" spans="2:15" x14ac:dyDescent="0.25">
      <c r="B47" s="188" t="s">
        <v>67</v>
      </c>
      <c r="C47" s="183">
        <v>36</v>
      </c>
      <c r="D47" s="184">
        <f>_xlfn.XLOOKUP($C47,'Duomenys | Data'!$B$10:$B$69,'Duomenys | Data'!P$10:P$69)</f>
        <v>683.6</v>
      </c>
      <c r="E47" s="184">
        <f>_xlfn.XLOOKUP($C47,'Duomenys | Data'!$B$10:$B$69,'Duomenys | Data'!O$10:O$69)</f>
        <v>61725.4</v>
      </c>
      <c r="F47" s="184">
        <f>_xlfn.XLOOKUP($C47,'Duomenys | Data'!$B$10:$B$69,'Duomenys | Data'!S$10:S$69)</f>
        <v>0</v>
      </c>
      <c r="G47" s="197">
        <f t="shared" si="4"/>
        <v>5.4987300000000232</v>
      </c>
      <c r="H47" s="184">
        <f>_xlfn.XLOOKUP($C47,'Duomenys | Data'!$B$10:$B$69,'Duomenys | Data'!I$10:I$69)</f>
        <v>1511.0329899999999</v>
      </c>
      <c r="I47" s="184">
        <f>_xlfn.XLOOKUP($C47,'Duomenys | Data'!$B$10:$B$69,'Duomenys | Data'!J$10:J$69)</f>
        <v>1505.5342599999999</v>
      </c>
      <c r="J47" s="185">
        <f t="shared" si="5"/>
        <v>1.1073870850154721</v>
      </c>
      <c r="K47" s="186" t="str">
        <f t="shared" si="6"/>
        <v>Ne / No</v>
      </c>
      <c r="L47" s="186" t="str">
        <f>'Skola | Debt'!K47</f>
        <v>Ne / No</v>
      </c>
      <c r="M47" s="187" t="s">
        <v>23</v>
      </c>
      <c r="N47" s="187" t="s">
        <v>23</v>
      </c>
      <c r="O47" s="186" t="str">
        <f t="shared" si="3"/>
        <v>Taip / Yes</v>
      </c>
    </row>
    <row r="48" spans="2:15" x14ac:dyDescent="0.25">
      <c r="B48" s="188" t="s">
        <v>68</v>
      </c>
      <c r="C48" s="183">
        <v>37</v>
      </c>
      <c r="D48" s="184" t="str">
        <f>_xlfn.XLOOKUP($C48,'Duomenys | Data'!$B$10:$B$69,'Duomenys | Data'!P$10:P$69)</f>
        <v>366,6</v>
      </c>
      <c r="E48" s="184">
        <f>_xlfn.XLOOKUP($C48,'Duomenys | Data'!$B$10:$B$69,'Duomenys | Data'!O$10:O$69)</f>
        <v>85271.6</v>
      </c>
      <c r="F48" s="184">
        <f>_xlfn.XLOOKUP($C48,'Duomenys | Data'!$B$10:$B$69,'Duomenys | Data'!S$10:S$69)</f>
        <v>0</v>
      </c>
      <c r="G48" s="197">
        <f t="shared" si="4"/>
        <v>-8.2771199999997407</v>
      </c>
      <c r="H48" s="184">
        <f>_xlfn.XLOOKUP($C48,'Duomenys | Data'!$B$10:$B$69,'Duomenys | Data'!I$10:I$69)</f>
        <v>2137.3494900000001</v>
      </c>
      <c r="I48" s="184">
        <f>_xlfn.XLOOKUP($C48,'Duomenys | Data'!$B$10:$B$69,'Duomenys | Data'!J$10:J$69)</f>
        <v>2145.6266099999998</v>
      </c>
      <c r="J48" s="185">
        <f t="shared" si="5"/>
        <v>0.42996213098093139</v>
      </c>
      <c r="K48" s="186" t="str">
        <f t="shared" si="6"/>
        <v>Ne / No</v>
      </c>
      <c r="L48" s="186" t="str">
        <f>'Skola | Debt'!K48</f>
        <v>Ne / No</v>
      </c>
      <c r="M48" s="187" t="s">
        <v>23</v>
      </c>
      <c r="N48" s="187" t="s">
        <v>23</v>
      </c>
      <c r="O48" s="186" t="str">
        <f t="shared" si="3"/>
        <v>Taip / Yes</v>
      </c>
    </row>
    <row r="49" spans="2:15" x14ac:dyDescent="0.25">
      <c r="B49" s="188" t="s">
        <v>69</v>
      </c>
      <c r="C49" s="183">
        <v>38</v>
      </c>
      <c r="D49" s="184" t="str">
        <f>_xlfn.XLOOKUP($C49,'Duomenys | Data'!$B$10:$B$69,'Duomenys | Data'!P$10:P$69)</f>
        <v>1176,8</v>
      </c>
      <c r="E49" s="184">
        <f>_xlfn.XLOOKUP($C49,'Duomenys | Data'!$B$10:$B$69,'Duomenys | Data'!O$10:O$69)</f>
        <v>69778.2</v>
      </c>
      <c r="F49" s="184">
        <f>_xlfn.XLOOKUP($C49,'Duomenys | Data'!$B$10:$B$69,'Duomenys | Data'!S$10:S$69)</f>
        <v>0</v>
      </c>
      <c r="G49" s="197">
        <f t="shared" si="4"/>
        <v>7.5647599999999784</v>
      </c>
      <c r="H49" s="184">
        <f>_xlfn.XLOOKUP($C49,'Duomenys | Data'!$B$10:$B$69,'Duomenys | Data'!I$10:I$69)</f>
        <v>1748.1224</v>
      </c>
      <c r="I49" s="184">
        <f>_xlfn.XLOOKUP($C49,'Duomenys | Data'!$B$10:$B$69,'Duomenys | Data'!J$10:J$69)</f>
        <v>1740.55764</v>
      </c>
      <c r="J49" s="185">
        <f t="shared" si="5"/>
        <v>1.6863037956911833</v>
      </c>
      <c r="K49" s="186" t="str">
        <f t="shared" si="6"/>
        <v>Ne / No</v>
      </c>
      <c r="L49" s="186" t="str">
        <f>'Skola | Debt'!K49</f>
        <v>Ne / No</v>
      </c>
      <c r="M49" s="187" t="s">
        <v>23</v>
      </c>
      <c r="N49" s="187" t="s">
        <v>23</v>
      </c>
      <c r="O49" s="186" t="str">
        <f t="shared" si="3"/>
        <v>Taip / Yes</v>
      </c>
    </row>
    <row r="50" spans="2:15" x14ac:dyDescent="0.25">
      <c r="B50" s="188" t="s">
        <v>70</v>
      </c>
      <c r="C50" s="183">
        <v>39</v>
      </c>
      <c r="D50" s="184" t="str">
        <f>_xlfn.XLOOKUP($C50,'Duomenys | Data'!$B$10:$B$69,'Duomenys | Data'!P$10:P$69)</f>
        <v>350</v>
      </c>
      <c r="E50" s="184">
        <f>_xlfn.XLOOKUP($C50,'Duomenys | Data'!$B$10:$B$69,'Duomenys | Data'!O$10:O$69)</f>
        <v>67773.8</v>
      </c>
      <c r="F50" s="184">
        <f>_xlfn.XLOOKUP($C50,'Duomenys | Data'!$B$10:$B$69,'Duomenys | Data'!S$10:S$69)</f>
        <v>-93.299999999999727</v>
      </c>
      <c r="G50" s="197">
        <f t="shared" si="4"/>
        <v>74.282150000000001</v>
      </c>
      <c r="H50" s="184">
        <f>_xlfn.XLOOKUP($C50,'Duomenys | Data'!$B$10:$B$69,'Duomenys | Data'!I$10:I$69)</f>
        <v>1834.3702700000001</v>
      </c>
      <c r="I50" s="184">
        <f>_xlfn.XLOOKUP($C50,'Duomenys | Data'!$B$10:$B$69,'Duomenys | Data'!J$10:J$69)</f>
        <v>1760.0881200000001</v>
      </c>
      <c r="J50" s="185">
        <f t="shared" si="5"/>
        <v>0.51656870392579368</v>
      </c>
      <c r="K50" s="186" t="str">
        <f t="shared" si="6"/>
        <v>Ne / No</v>
      </c>
      <c r="L50" s="186" t="str">
        <f>'Skola | Debt'!K50</f>
        <v>Ne / No</v>
      </c>
      <c r="M50" s="187" t="s">
        <v>23</v>
      </c>
      <c r="N50" s="187" t="s">
        <v>23</v>
      </c>
      <c r="O50" s="186" t="str">
        <f t="shared" si="3"/>
        <v>Taip / Yes</v>
      </c>
    </row>
    <row r="51" spans="2:15" x14ac:dyDescent="0.25">
      <c r="B51" s="188" t="s">
        <v>71</v>
      </c>
      <c r="C51" s="183">
        <v>40</v>
      </c>
      <c r="D51" s="184" t="str">
        <f>_xlfn.XLOOKUP($C51,'Duomenys | Data'!$B$10:$B$69,'Duomenys | Data'!P$10:P$69)</f>
        <v>160,3</v>
      </c>
      <c r="E51" s="184">
        <f>_xlfn.XLOOKUP($C51,'Duomenys | Data'!$B$10:$B$69,'Duomenys | Data'!O$10:O$69)</f>
        <v>35615.4</v>
      </c>
      <c r="F51" s="184">
        <f>_xlfn.XLOOKUP($C51,'Duomenys | Data'!$B$10:$B$69,'Duomenys | Data'!S$10:S$69)</f>
        <v>-267.70000000000027</v>
      </c>
      <c r="G51" s="197">
        <f t="shared" si="4"/>
        <v>-3.8055300000000898</v>
      </c>
      <c r="H51" s="184">
        <f>_xlfn.XLOOKUP($C51,'Duomenys | Data'!$B$10:$B$69,'Duomenys | Data'!I$10:I$69)</f>
        <v>974.18031999999994</v>
      </c>
      <c r="I51" s="184">
        <f>_xlfn.XLOOKUP($C51,'Duomenys | Data'!$B$10:$B$69,'Duomenys | Data'!J$10:J$69)</f>
        <v>977.98585000000003</v>
      </c>
      <c r="J51" s="185">
        <f t="shared" si="5"/>
        <v>0.45354368103397064</v>
      </c>
      <c r="K51" s="186" t="str">
        <f t="shared" si="6"/>
        <v>Ne / No</v>
      </c>
      <c r="L51" s="186" t="str">
        <f>'Skola | Debt'!K51</f>
        <v>Ne / No</v>
      </c>
      <c r="M51" s="187" t="s">
        <v>23</v>
      </c>
      <c r="N51" s="187" t="s">
        <v>23</v>
      </c>
      <c r="O51" s="186" t="str">
        <f t="shared" si="3"/>
        <v>Taip / Yes</v>
      </c>
    </row>
    <row r="52" spans="2:15" x14ac:dyDescent="0.25">
      <c r="B52" s="188" t="s">
        <v>72</v>
      </c>
      <c r="C52" s="183">
        <v>41</v>
      </c>
      <c r="D52" s="184" t="str">
        <f>_xlfn.XLOOKUP($C52,'Duomenys | Data'!$B$10:$B$69,'Duomenys | Data'!P$10:P$69)</f>
        <v>1576,5</v>
      </c>
      <c r="E52" s="184">
        <f>_xlfn.XLOOKUP($C52,'Duomenys | Data'!$B$10:$B$69,'Duomenys | Data'!O$10:O$69)</f>
        <v>65027.3</v>
      </c>
      <c r="F52" s="184">
        <f>_xlfn.XLOOKUP($C52,'Duomenys | Data'!$B$10:$B$69,'Duomenys | Data'!S$10:S$69)</f>
        <v>325.70000000000027</v>
      </c>
      <c r="G52" s="197">
        <f t="shared" si="4"/>
        <v>-13.882020000000011</v>
      </c>
      <c r="H52" s="184">
        <f>_xlfn.XLOOKUP($C52,'Duomenys | Data'!$B$10:$B$69,'Duomenys | Data'!I$10:I$69)</f>
        <v>1622.58782</v>
      </c>
      <c r="I52" s="184">
        <f>_xlfn.XLOOKUP($C52,'Duomenys | Data'!$B$10:$B$69,'Duomenys | Data'!J$10:J$69)</f>
        <v>1636.46984</v>
      </c>
      <c r="J52" s="185">
        <f t="shared" si="5"/>
        <v>2.4127965738419661</v>
      </c>
      <c r="K52" s="186" t="str">
        <f t="shared" si="6"/>
        <v>Ne / No</v>
      </c>
      <c r="L52" s="186" t="str">
        <f>'Skola | Debt'!K52</f>
        <v>Ne / No</v>
      </c>
      <c r="M52" s="187" t="s">
        <v>23</v>
      </c>
      <c r="N52" s="187" t="s">
        <v>23</v>
      </c>
      <c r="O52" s="186" t="str">
        <f t="shared" si="3"/>
        <v>Taip / Yes</v>
      </c>
    </row>
    <row r="53" spans="2:15" x14ac:dyDescent="0.25">
      <c r="B53" s="188" t="s">
        <v>73</v>
      </c>
      <c r="C53" s="183">
        <v>42</v>
      </c>
      <c r="D53" s="184">
        <f>_xlfn.XLOOKUP($C53,'Duomenys | Data'!$B$10:$B$69,'Duomenys | Data'!P$10:P$69)</f>
        <v>0</v>
      </c>
      <c r="E53" s="184">
        <f>_xlfn.XLOOKUP($C53,'Duomenys | Data'!$B$10:$B$69,'Duomenys | Data'!O$10:O$69)</f>
        <v>73354.7</v>
      </c>
      <c r="F53" s="184">
        <f>_xlfn.XLOOKUP($C53,'Duomenys | Data'!$B$10:$B$69,'Duomenys | Data'!S$10:S$69)</f>
        <v>-363.5</v>
      </c>
      <c r="G53" s="197">
        <f t="shared" si="4"/>
        <v>23.706719999999905</v>
      </c>
      <c r="H53" s="184">
        <f>_xlfn.XLOOKUP($C53,'Duomenys | Data'!$B$10:$B$69,'Duomenys | Data'!I$10:I$69)</f>
        <v>1946.98074</v>
      </c>
      <c r="I53" s="184">
        <f>_xlfn.XLOOKUP($C53,'Duomenys | Data'!$B$10:$B$69,'Duomenys | Data'!J$10:J$69)</f>
        <v>1923.2740200000001</v>
      </c>
      <c r="J53" s="185">
        <f t="shared" si="5"/>
        <v>0</v>
      </c>
      <c r="K53" s="186" t="str">
        <f t="shared" si="6"/>
        <v>Ne / No</v>
      </c>
      <c r="L53" s="186" t="str">
        <f>'Skola | Debt'!K53</f>
        <v>Ne / No</v>
      </c>
      <c r="M53" s="187" t="s">
        <v>23</v>
      </c>
      <c r="N53" s="187" t="s">
        <v>23</v>
      </c>
      <c r="O53" s="186" t="str">
        <f t="shared" si="3"/>
        <v>Taip / Yes</v>
      </c>
    </row>
    <row r="54" spans="2:15" x14ac:dyDescent="0.25">
      <c r="B54" s="188" t="s">
        <v>74</v>
      </c>
      <c r="C54" s="183">
        <v>43</v>
      </c>
      <c r="D54" s="184" t="str">
        <f>_xlfn.XLOOKUP($C54,'Duomenys | Data'!$B$10:$B$69,'Duomenys | Data'!P$10:P$69)</f>
        <v>3374,0</v>
      </c>
      <c r="E54" s="184">
        <f>_xlfn.XLOOKUP($C54,'Duomenys | Data'!$B$10:$B$69,'Duomenys | Data'!O$10:O$69)</f>
        <v>88750.6</v>
      </c>
      <c r="F54" s="184">
        <f>_xlfn.XLOOKUP($C54,'Duomenys | Data'!$B$10:$B$69,'Duomenys | Data'!S$10:S$69)</f>
        <v>0</v>
      </c>
      <c r="G54" s="197">
        <f t="shared" si="4"/>
        <v>5.2624300000002222</v>
      </c>
      <c r="H54" s="184">
        <f>_xlfn.XLOOKUP($C54,'Duomenys | Data'!$B$10:$B$69,'Duomenys | Data'!I$10:I$69)</f>
        <v>2415.9962700000001</v>
      </c>
      <c r="I54" s="184">
        <f>_xlfn.XLOOKUP($C54,'Duomenys | Data'!$B$10:$B$69,'Duomenys | Data'!J$10:J$69)</f>
        <v>2410.7338399999999</v>
      </c>
      <c r="J54" s="185">
        <f t="shared" si="5"/>
        <v>3.8014390347015183</v>
      </c>
      <c r="K54" s="186" t="str">
        <f t="shared" si="6"/>
        <v>Ne / No</v>
      </c>
      <c r="L54" s="186" t="str">
        <f>'Skola | Debt'!K54</f>
        <v>Ne / No</v>
      </c>
      <c r="M54" s="187" t="s">
        <v>23</v>
      </c>
      <c r="N54" s="187" t="s">
        <v>23</v>
      </c>
      <c r="O54" s="186" t="str">
        <f t="shared" si="3"/>
        <v>Taip / Yes</v>
      </c>
    </row>
    <row r="55" spans="2:15" x14ac:dyDescent="0.25">
      <c r="B55" s="188" t="s">
        <v>75</v>
      </c>
      <c r="C55" s="183">
        <v>44</v>
      </c>
      <c r="D55" s="184" t="str">
        <f>_xlfn.XLOOKUP($C55,'Duomenys | Data'!$B$10:$B$69,'Duomenys | Data'!P$10:P$69)</f>
        <v>231</v>
      </c>
      <c r="E55" s="184">
        <f>_xlfn.XLOOKUP($C55,'Duomenys | Data'!$B$10:$B$69,'Duomenys | Data'!O$10:O$69)</f>
        <v>51410.2</v>
      </c>
      <c r="F55" s="184">
        <f>_xlfn.XLOOKUP($C55,'Duomenys | Data'!$B$10:$B$69,'Duomenys | Data'!S$10:S$69)</f>
        <v>-840</v>
      </c>
      <c r="G55" s="197">
        <f t="shared" si="4"/>
        <v>-12.770449999999983</v>
      </c>
      <c r="H55" s="184">
        <f>_xlfn.XLOOKUP($C55,'Duomenys | Data'!$B$10:$B$69,'Duomenys | Data'!I$10:I$69)</f>
        <v>1324.8575800000001</v>
      </c>
      <c r="I55" s="184">
        <f>_xlfn.XLOOKUP($C55,'Duomenys | Data'!$B$10:$B$69,'Duomenys | Data'!J$10:J$69)</f>
        <v>1337.6280300000001</v>
      </c>
      <c r="J55" s="185">
        <f t="shared" si="5"/>
        <v>0.45690614031622578</v>
      </c>
      <c r="K55" s="186" t="str">
        <f t="shared" si="6"/>
        <v>Ne / No</v>
      </c>
      <c r="L55" s="186" t="str">
        <f>'Skola | Debt'!K55</f>
        <v>Ne / No</v>
      </c>
      <c r="M55" s="187" t="s">
        <v>23</v>
      </c>
      <c r="N55" s="187" t="s">
        <v>23</v>
      </c>
      <c r="O55" s="186" t="str">
        <f t="shared" si="3"/>
        <v>Taip / Yes</v>
      </c>
    </row>
    <row r="56" spans="2:15" x14ac:dyDescent="0.25">
      <c r="B56" s="188" t="s">
        <v>76</v>
      </c>
      <c r="C56" s="183">
        <v>45</v>
      </c>
      <c r="D56" s="184" t="str">
        <f>_xlfn.XLOOKUP($C56,'Duomenys | Data'!$B$10:$B$69,'Duomenys | Data'!P$10:P$69)</f>
        <v>2146,8</v>
      </c>
      <c r="E56" s="184">
        <f>_xlfn.XLOOKUP($C56,'Duomenys | Data'!$B$10:$B$69,'Duomenys | Data'!O$10:O$69)</f>
        <v>95739.1</v>
      </c>
      <c r="F56" s="184">
        <f>_xlfn.XLOOKUP($C56,'Duomenys | Data'!$B$10:$B$69,'Duomenys | Data'!S$10:S$69)</f>
        <v>711.69999999999982</v>
      </c>
      <c r="G56" s="197">
        <f t="shared" si="4"/>
        <v>6.1692200000002231</v>
      </c>
      <c r="H56" s="184">
        <f>_xlfn.XLOOKUP($C56,'Duomenys | Data'!$B$10:$B$69,'Duomenys | Data'!I$10:I$69)</f>
        <v>2273.2449900000001</v>
      </c>
      <c r="I56" s="184">
        <f>_xlfn.XLOOKUP($C56,'Duomenys | Data'!$B$10:$B$69,'Duomenys | Data'!J$10:J$69)</f>
        <v>2267.0757699999999</v>
      </c>
      <c r="J56" s="185">
        <f t="shared" si="5"/>
        <v>2.2256556652775994</v>
      </c>
      <c r="K56" s="186" t="str">
        <f t="shared" si="6"/>
        <v>Ne / No</v>
      </c>
      <c r="L56" s="186" t="str">
        <f>'Skola | Debt'!K56</f>
        <v>Ne / No</v>
      </c>
      <c r="M56" s="187" t="s">
        <v>23</v>
      </c>
      <c r="N56" s="187" t="s">
        <v>23</v>
      </c>
      <c r="O56" s="186" t="str">
        <f t="shared" si="3"/>
        <v>Taip / Yes</v>
      </c>
    </row>
    <row r="57" spans="2:15" x14ac:dyDescent="0.25">
      <c r="B57" s="188" t="s">
        <v>77</v>
      </c>
      <c r="C57" s="183">
        <v>46</v>
      </c>
      <c r="D57" s="184">
        <f>_xlfn.XLOOKUP($C57,'Duomenys | Data'!$B$10:$B$69,'Duomenys | Data'!P$10:P$69)</f>
        <v>86</v>
      </c>
      <c r="E57" s="184">
        <f>_xlfn.XLOOKUP($C57,'Duomenys | Data'!$B$10:$B$69,'Duomenys | Data'!O$10:O$69)</f>
        <v>35922.699999999997</v>
      </c>
      <c r="F57" s="184">
        <f>_xlfn.XLOOKUP($C57,'Duomenys | Data'!$B$10:$B$69,'Duomenys | Data'!S$10:S$69)</f>
        <v>-47.299999999999955</v>
      </c>
      <c r="G57" s="197">
        <f t="shared" si="4"/>
        <v>2.7718399999999974</v>
      </c>
      <c r="H57" s="184">
        <f>_xlfn.XLOOKUP($C57,'Duomenys | Data'!$B$10:$B$69,'Duomenys | Data'!I$10:I$69)</f>
        <v>930.52074000000005</v>
      </c>
      <c r="I57" s="184">
        <f>_xlfn.XLOOKUP($C57,'Duomenys | Data'!$B$10:$B$69,'Duomenys | Data'!J$10:J$69)</f>
        <v>927.74890000000005</v>
      </c>
      <c r="J57" s="185">
        <f t="shared" si="5"/>
        <v>0.23970006159600357</v>
      </c>
      <c r="K57" s="186" t="str">
        <f t="shared" si="6"/>
        <v>Ne / No</v>
      </c>
      <c r="L57" s="186" t="str">
        <f>'Skola | Debt'!K57</f>
        <v>Ne / No</v>
      </c>
      <c r="M57" s="187" t="s">
        <v>23</v>
      </c>
      <c r="N57" s="187" t="s">
        <v>23</v>
      </c>
      <c r="O57" s="186" t="str">
        <f t="shared" si="3"/>
        <v>Taip / Yes</v>
      </c>
    </row>
    <row r="58" spans="2:15" x14ac:dyDescent="0.25">
      <c r="B58" s="188" t="s">
        <v>78</v>
      </c>
      <c r="C58" s="183">
        <v>47</v>
      </c>
      <c r="D58" s="184" t="str">
        <f>_xlfn.XLOOKUP($C58,'Duomenys | Data'!$B$10:$B$69,'Duomenys | Data'!P$10:P$69)</f>
        <v>2211</v>
      </c>
      <c r="E58" s="184">
        <f>_xlfn.XLOOKUP($C58,'Duomenys | Data'!$B$10:$B$69,'Duomenys | Data'!O$10:O$69)</f>
        <v>57879.4</v>
      </c>
      <c r="F58" s="184">
        <f>_xlfn.XLOOKUP($C58,'Duomenys | Data'!$B$10:$B$69,'Duomenys | Data'!S$10:S$69)</f>
        <v>-367.4</v>
      </c>
      <c r="G58" s="197">
        <f t="shared" si="4"/>
        <v>-5.3986300000001393</v>
      </c>
      <c r="H58" s="184">
        <f>_xlfn.XLOOKUP($C58,'Duomenys | Data'!$B$10:$B$69,'Duomenys | Data'!I$10:I$69)</f>
        <v>1388.5941499999999</v>
      </c>
      <c r="I58" s="184">
        <f>_xlfn.XLOOKUP($C58,'Duomenys | Data'!$B$10:$B$69,'Duomenys | Data'!J$10:J$69)</f>
        <v>1393.99278</v>
      </c>
      <c r="J58" s="185">
        <f t="shared" si="5"/>
        <v>3.8447759862808253</v>
      </c>
      <c r="K58" s="186" t="str">
        <f t="shared" si="6"/>
        <v>Ne / No</v>
      </c>
      <c r="L58" s="186" t="str">
        <f>'Skola | Debt'!K58</f>
        <v>Ne / No</v>
      </c>
      <c r="M58" s="187" t="s">
        <v>23</v>
      </c>
      <c r="N58" s="187" t="s">
        <v>23</v>
      </c>
      <c r="O58" s="186" t="str">
        <f t="shared" si="3"/>
        <v>Taip / Yes</v>
      </c>
    </row>
    <row r="59" spans="2:15" x14ac:dyDescent="0.25">
      <c r="B59" s="188" t="s">
        <v>79</v>
      </c>
      <c r="C59" s="183">
        <v>48</v>
      </c>
      <c r="D59" s="184" t="str">
        <f>_xlfn.XLOOKUP($C59,'Duomenys | Data'!$B$10:$B$69,'Duomenys | Data'!P$10:P$69)</f>
        <v>365,9</v>
      </c>
      <c r="E59" s="184">
        <f>_xlfn.XLOOKUP($C59,'Duomenys | Data'!$B$10:$B$69,'Duomenys | Data'!O$10:O$69)</f>
        <v>100221.2</v>
      </c>
      <c r="F59" s="184">
        <f>_xlfn.XLOOKUP($C59,'Duomenys | Data'!$B$10:$B$69,'Duomenys | Data'!S$10:S$69)</f>
        <v>-220.29999999999927</v>
      </c>
      <c r="G59" s="197">
        <f t="shared" si="4"/>
        <v>30.58858999999984</v>
      </c>
      <c r="H59" s="184">
        <f>_xlfn.XLOOKUP($C59,'Duomenys | Data'!$B$10:$B$69,'Duomenys | Data'!I$10:I$69)</f>
        <v>2221.72298</v>
      </c>
      <c r="I59" s="184">
        <f>_xlfn.XLOOKUP($C59,'Duomenys | Data'!$B$10:$B$69,'Duomenys | Data'!J$10:J$69)</f>
        <v>2191.1343900000002</v>
      </c>
      <c r="J59" s="185">
        <f t="shared" si="5"/>
        <v>0.36578481951789976</v>
      </c>
      <c r="K59" s="186" t="str">
        <f t="shared" si="6"/>
        <v>Ne / No</v>
      </c>
      <c r="L59" s="186" t="str">
        <f>'Skola | Debt'!K59</f>
        <v>Ne / No</v>
      </c>
      <c r="M59" s="187" t="s">
        <v>23</v>
      </c>
      <c r="N59" s="187" t="s">
        <v>23</v>
      </c>
      <c r="O59" s="186" t="str">
        <f t="shared" si="3"/>
        <v>Taip / Yes</v>
      </c>
    </row>
    <row r="60" spans="2:15" x14ac:dyDescent="0.25">
      <c r="B60" s="188" t="s">
        <v>80</v>
      </c>
      <c r="C60" s="183">
        <v>49</v>
      </c>
      <c r="D60" s="184" t="str">
        <f>_xlfn.XLOOKUP($C60,'Duomenys | Data'!$B$10:$B$69,'Duomenys | Data'!P$10:P$69)</f>
        <v>1713,7</v>
      </c>
      <c r="E60" s="184">
        <f>_xlfn.XLOOKUP($C60,'Duomenys | Data'!$B$10:$B$69,'Duomenys | Data'!O$10:O$69)</f>
        <v>88758.3</v>
      </c>
      <c r="F60" s="184">
        <f>_xlfn.XLOOKUP($C60,'Duomenys | Data'!$B$10:$B$69,'Duomenys | Data'!S$10:S$69)</f>
        <v>-124.70000000000005</v>
      </c>
      <c r="G60" s="197">
        <f t="shared" si="4"/>
        <v>32.153869999999642</v>
      </c>
      <c r="H60" s="184">
        <f>_xlfn.XLOOKUP($C60,'Duomenys | Data'!$B$10:$B$69,'Duomenys | Data'!I$10:I$69)</f>
        <v>2369.6368199999997</v>
      </c>
      <c r="I60" s="184">
        <f>_xlfn.XLOOKUP($C60,'Duomenys | Data'!$B$10:$B$69,'Duomenys | Data'!J$10:J$69)</f>
        <v>2337.4829500000001</v>
      </c>
      <c r="J60" s="185">
        <f t="shared" si="5"/>
        <v>1.9327642581290105</v>
      </c>
      <c r="K60" s="186" t="str">
        <f t="shared" si="6"/>
        <v>Ne / No</v>
      </c>
      <c r="L60" s="186" t="str">
        <f>'Skola | Debt'!K60</f>
        <v>Ne / No</v>
      </c>
      <c r="M60" s="187" t="s">
        <v>23</v>
      </c>
      <c r="N60" s="187" t="s">
        <v>23</v>
      </c>
      <c r="O60" s="186" t="str">
        <f t="shared" si="3"/>
        <v>Taip / Yes</v>
      </c>
    </row>
    <row r="61" spans="2:15" x14ac:dyDescent="0.25">
      <c r="B61" s="188" t="s">
        <v>81</v>
      </c>
      <c r="C61" s="183">
        <v>50</v>
      </c>
      <c r="D61" s="184">
        <f>_xlfn.XLOOKUP($C61,'Duomenys | Data'!$B$10:$B$69,'Duomenys | Data'!P$10:P$69)</f>
        <v>1155.9000000000001</v>
      </c>
      <c r="E61" s="184">
        <f>_xlfn.XLOOKUP($C61,'Duomenys | Data'!$B$10:$B$69,'Duomenys | Data'!O$10:O$69)</f>
        <v>94464.3</v>
      </c>
      <c r="F61" s="184">
        <f>_xlfn.XLOOKUP($C61,'Duomenys | Data'!$B$10:$B$69,'Duomenys | Data'!S$10:S$69)</f>
        <v>-656.80000000000018</v>
      </c>
      <c r="G61" s="197">
        <f t="shared" si="4"/>
        <v>14.339629999999943</v>
      </c>
      <c r="H61" s="184">
        <f>_xlfn.XLOOKUP($C61,'Duomenys | Data'!$B$10:$B$69,'Duomenys | Data'!I$10:I$69)</f>
        <v>2443.7262500000002</v>
      </c>
      <c r="I61" s="184">
        <f>_xlfn.XLOOKUP($C61,'Duomenys | Data'!$B$10:$B$69,'Duomenys | Data'!J$10:J$69)</f>
        <v>2429.3866200000002</v>
      </c>
      <c r="J61" s="185">
        <f t="shared" si="5"/>
        <v>1.2320159192768538</v>
      </c>
      <c r="K61" s="186" t="str">
        <f t="shared" si="6"/>
        <v>Ne / No</v>
      </c>
      <c r="L61" s="186" t="str">
        <f>'Skola | Debt'!K61</f>
        <v>Ne / No</v>
      </c>
      <c r="M61" s="187" t="s">
        <v>23</v>
      </c>
      <c r="N61" s="187" t="s">
        <v>23</v>
      </c>
      <c r="O61" s="186" t="str">
        <f t="shared" si="3"/>
        <v>Taip / Yes</v>
      </c>
    </row>
    <row r="62" spans="2:15" x14ac:dyDescent="0.25">
      <c r="B62" s="188" t="s">
        <v>82</v>
      </c>
      <c r="C62" s="183">
        <v>51</v>
      </c>
      <c r="D62" s="184" t="str">
        <f>_xlfn.XLOOKUP($C62,'Duomenys | Data'!$B$10:$B$69,'Duomenys | Data'!P$10:P$69)</f>
        <v>2555,2</v>
      </c>
      <c r="E62" s="184">
        <f>_xlfn.XLOOKUP($C62,'Duomenys | Data'!$B$10:$B$69,'Duomenys | Data'!O$10:O$69)</f>
        <v>87496.8</v>
      </c>
      <c r="F62" s="184">
        <f>_xlfn.XLOOKUP($C62,'Duomenys | Data'!$B$10:$B$69,'Duomenys | Data'!S$10:S$69)</f>
        <v>5.0999999999999091</v>
      </c>
      <c r="G62" s="197">
        <f t="shared" si="4"/>
        <v>72.1723199999999</v>
      </c>
      <c r="H62" s="184">
        <f>_xlfn.XLOOKUP($C62,'Duomenys | Data'!$B$10:$B$69,'Duomenys | Data'!I$10:I$69)</f>
        <v>2113.4370199999998</v>
      </c>
      <c r="I62" s="184">
        <f>_xlfn.XLOOKUP($C62,'Duomenys | Data'!$B$10:$B$69,'Duomenys | Data'!J$10:J$69)</f>
        <v>2041.2646999999999</v>
      </c>
      <c r="J62" s="185">
        <f t="shared" si="5"/>
        <v>2.9177585697547239</v>
      </c>
      <c r="K62" s="186" t="str">
        <f t="shared" si="6"/>
        <v>Ne / No</v>
      </c>
      <c r="L62" s="186" t="str">
        <f>'Skola | Debt'!K62</f>
        <v>Ne / No</v>
      </c>
      <c r="M62" s="187" t="s">
        <v>23</v>
      </c>
      <c r="N62" s="187" t="s">
        <v>23</v>
      </c>
      <c r="O62" s="186" t="str">
        <f t="shared" si="3"/>
        <v>Taip / Yes</v>
      </c>
    </row>
    <row r="63" spans="2:15" x14ac:dyDescent="0.25">
      <c r="B63" s="188" t="s">
        <v>83</v>
      </c>
      <c r="C63" s="183">
        <v>52</v>
      </c>
      <c r="D63" s="184" t="str">
        <f>_xlfn.XLOOKUP($C63,'Duomenys | Data'!$B$10:$B$69,'Duomenys | Data'!P$10:P$69)</f>
        <v>348,2</v>
      </c>
      <c r="E63" s="184">
        <f>_xlfn.XLOOKUP($C63,'Duomenys | Data'!$B$10:$B$69,'Duomenys | Data'!O$10:O$69)</f>
        <v>85635.1</v>
      </c>
      <c r="F63" s="184">
        <f>_xlfn.XLOOKUP($C63,'Duomenys | Data'!$B$10:$B$69,'Duomenys | Data'!S$10:S$69)</f>
        <v>-62.599999999999454</v>
      </c>
      <c r="G63" s="197">
        <f t="shared" si="4"/>
        <v>22.378330000000005</v>
      </c>
      <c r="H63" s="184">
        <f>_xlfn.XLOOKUP($C63,'Duomenys | Data'!$B$10:$B$69,'Duomenys | Data'!I$10:I$69)</f>
        <v>2340.77396</v>
      </c>
      <c r="I63" s="184">
        <f>_xlfn.XLOOKUP($C63,'Duomenys | Data'!$B$10:$B$69,'Duomenys | Data'!J$10:J$69)</f>
        <v>2318.39563</v>
      </c>
      <c r="J63" s="185">
        <f t="shared" si="5"/>
        <v>0.40680004083604143</v>
      </c>
      <c r="K63" s="186" t="str">
        <f t="shared" si="6"/>
        <v>Ne / No</v>
      </c>
      <c r="L63" s="186" t="str">
        <f>'Skola | Debt'!K63</f>
        <v>Ne / No</v>
      </c>
      <c r="M63" s="187" t="s">
        <v>23</v>
      </c>
      <c r="N63" s="187" t="s">
        <v>23</v>
      </c>
      <c r="O63" s="186" t="str">
        <f t="shared" si="3"/>
        <v>Taip / Yes</v>
      </c>
    </row>
    <row r="64" spans="2:15" x14ac:dyDescent="0.25">
      <c r="B64" s="188" t="s">
        <v>84</v>
      </c>
      <c r="C64" s="183">
        <v>53</v>
      </c>
      <c r="D64" s="184" t="str">
        <f>_xlfn.XLOOKUP($C64,'Duomenys | Data'!$B$10:$B$69,'Duomenys | Data'!P$10:P$69)</f>
        <v>967,2</v>
      </c>
      <c r="E64" s="184">
        <f>_xlfn.XLOOKUP($C64,'Duomenys | Data'!$B$10:$B$69,'Duomenys | Data'!O$10:O$69)</f>
        <v>53002</v>
      </c>
      <c r="F64" s="184">
        <f>_xlfn.XLOOKUP($C64,'Duomenys | Data'!$B$10:$B$69,'Duomenys | Data'!S$10:S$69)</f>
        <v>0</v>
      </c>
      <c r="G64" s="197">
        <f t="shared" si="4"/>
        <v>-11.672259999999824</v>
      </c>
      <c r="H64" s="184">
        <f>_xlfn.XLOOKUP($C64,'Duomenys | Data'!$B$10:$B$69,'Duomenys | Data'!I$10:I$69)</f>
        <v>1362.7321200000001</v>
      </c>
      <c r="I64" s="184">
        <f>_xlfn.XLOOKUP($C64,'Duomenys | Data'!$B$10:$B$69,'Duomenys | Data'!J$10:J$69)</f>
        <v>1374.4043799999999</v>
      </c>
      <c r="J64" s="185">
        <f t="shared" si="5"/>
        <v>1.8252387581854952</v>
      </c>
      <c r="K64" s="186" t="str">
        <f t="shared" si="6"/>
        <v>Ne / No</v>
      </c>
      <c r="L64" s="186" t="str">
        <f>'Skola | Debt'!K64</f>
        <v>Ne / No</v>
      </c>
      <c r="M64" s="187" t="s">
        <v>23</v>
      </c>
      <c r="N64" s="187" t="s">
        <v>23</v>
      </c>
      <c r="O64" s="186" t="str">
        <f t="shared" si="3"/>
        <v>Taip / Yes</v>
      </c>
    </row>
    <row r="65" spans="2:15" x14ac:dyDescent="0.25">
      <c r="B65" s="188" t="s">
        <v>85</v>
      </c>
      <c r="C65" s="183">
        <v>54</v>
      </c>
      <c r="D65" s="184" t="str">
        <f>_xlfn.XLOOKUP($C65,'Duomenys | Data'!$B$10:$B$69,'Duomenys | Data'!P$10:P$69)</f>
        <v>0,0</v>
      </c>
      <c r="E65" s="184">
        <f>_xlfn.XLOOKUP($C65,'Duomenys | Data'!$B$10:$B$69,'Duomenys | Data'!O$10:O$69)</f>
        <v>79561.2</v>
      </c>
      <c r="F65" s="184">
        <f>_xlfn.XLOOKUP($C65,'Duomenys | Data'!$B$10:$B$69,'Duomenys | Data'!S$10:S$69)</f>
        <v>-123.10000000000036</v>
      </c>
      <c r="G65" s="197">
        <f t="shared" si="4"/>
        <v>-1.5354200000001583</v>
      </c>
      <c r="H65" s="184">
        <f>_xlfn.XLOOKUP($C65,'Duomenys | Data'!$B$10:$B$69,'Duomenys | Data'!I$10:I$69)</f>
        <v>2081.7987699999999</v>
      </c>
      <c r="I65" s="184">
        <f>_xlfn.XLOOKUP($C65,'Duomenys | Data'!$B$10:$B$69,'Duomenys | Data'!J$10:J$69)</f>
        <v>2083.33419</v>
      </c>
      <c r="J65" s="185">
        <f t="shared" si="5"/>
        <v>0</v>
      </c>
      <c r="K65" s="186" t="str">
        <f t="shared" si="6"/>
        <v>Ne / No</v>
      </c>
      <c r="L65" s="186" t="str">
        <f>'Skola | Debt'!K65</f>
        <v>Ne / No</v>
      </c>
      <c r="M65" s="187" t="s">
        <v>23</v>
      </c>
      <c r="N65" s="187" t="s">
        <v>23</v>
      </c>
      <c r="O65" s="186" t="str">
        <f t="shared" si="3"/>
        <v>Taip / Yes</v>
      </c>
    </row>
    <row r="66" spans="2:15" x14ac:dyDescent="0.25">
      <c r="B66" s="188" t="s">
        <v>86</v>
      </c>
      <c r="C66" s="183">
        <v>55</v>
      </c>
      <c r="D66" s="184" t="str">
        <f>_xlfn.XLOOKUP($C66,'Duomenys | Data'!$B$10:$B$69,'Duomenys | Data'!P$10:P$69)</f>
        <v>1262,4</v>
      </c>
      <c r="E66" s="184">
        <f>_xlfn.XLOOKUP($C66,'Duomenys | Data'!$B$10:$B$69,'Duomenys | Data'!O$10:O$69)</f>
        <v>242470.3</v>
      </c>
      <c r="F66" s="184">
        <f>_xlfn.XLOOKUP($C66,'Duomenys | Data'!$B$10:$B$69,'Duomenys | Data'!S$10:S$69)</f>
        <v>1450.7999999999997</v>
      </c>
      <c r="G66" s="197">
        <f t="shared" si="4"/>
        <v>197.41859000000022</v>
      </c>
      <c r="H66" s="184">
        <f>_xlfn.XLOOKUP($C66,'Duomenys | Data'!$B$10:$B$69,'Duomenys | Data'!I$10:I$69)</f>
        <v>7339.2312300000003</v>
      </c>
      <c r="I66" s="184">
        <f>_xlfn.XLOOKUP($C66,'Duomenys | Data'!$B$10:$B$69,'Duomenys | Data'!J$10:J$69)</f>
        <v>7141.8126400000001</v>
      </c>
      <c r="J66" s="185">
        <f t="shared" si="5"/>
        <v>0.51712586463799426</v>
      </c>
      <c r="K66" s="186" t="str">
        <f t="shared" si="6"/>
        <v>Ne / No</v>
      </c>
      <c r="L66" s="186" t="str">
        <f>'Skola | Debt'!K66</f>
        <v>Ne / No</v>
      </c>
      <c r="M66" s="187" t="s">
        <v>23</v>
      </c>
      <c r="N66" s="187" t="s">
        <v>23</v>
      </c>
      <c r="O66" s="186" t="str">
        <f t="shared" si="3"/>
        <v>Taip / Yes</v>
      </c>
    </row>
    <row r="67" spans="2:15" x14ac:dyDescent="0.25">
      <c r="B67" s="188" t="s">
        <v>87</v>
      </c>
      <c r="C67" s="183">
        <v>56</v>
      </c>
      <c r="D67" s="184">
        <f>_xlfn.XLOOKUP($C67,'Duomenys | Data'!$B$10:$B$69,'Duomenys | Data'!P$10:P$69)</f>
        <v>928.1</v>
      </c>
      <c r="E67" s="184">
        <f>_xlfn.XLOOKUP($C67,'Duomenys | Data'!$B$10:$B$69,'Duomenys | Data'!O$10:O$69)</f>
        <v>38315.5</v>
      </c>
      <c r="F67" s="184">
        <f>_xlfn.XLOOKUP($C67,'Duomenys | Data'!$B$10:$B$69,'Duomenys | Data'!S$10:S$69)</f>
        <v>-5.6999999999998181</v>
      </c>
      <c r="G67" s="197">
        <f t="shared" si="4"/>
        <v>-13.70069999999987</v>
      </c>
      <c r="H67" s="184">
        <f>_xlfn.XLOOKUP($C67,'Duomenys | Data'!$B$10:$B$69,'Duomenys | Data'!I$10:I$69)</f>
        <v>1024.2477900000001</v>
      </c>
      <c r="I67" s="184">
        <f>_xlfn.XLOOKUP($C67,'Duomenys | Data'!$B$10:$B$69,'Duomenys | Data'!J$10:J$69)</f>
        <v>1037.94849</v>
      </c>
      <c r="J67" s="185">
        <f t="shared" si="5"/>
        <v>2.4234844199915679</v>
      </c>
      <c r="K67" s="186" t="str">
        <f t="shared" si="6"/>
        <v>Ne / No</v>
      </c>
      <c r="L67" s="186" t="str">
        <f>'Skola | Debt'!K67</f>
        <v>Ne / No</v>
      </c>
      <c r="M67" s="187" t="s">
        <v>23</v>
      </c>
      <c r="N67" s="187" t="s">
        <v>23</v>
      </c>
      <c r="O67" s="186" t="str">
        <f t="shared" si="3"/>
        <v>Taip / Yes</v>
      </c>
    </row>
    <row r="68" spans="2:15" x14ac:dyDescent="0.25">
      <c r="B68" s="188" t="s">
        <v>88</v>
      </c>
      <c r="C68" s="183">
        <v>57</v>
      </c>
      <c r="D68" s="184" t="str">
        <f>_xlfn.XLOOKUP($C68,'Duomenys | Data'!$B$10:$B$69,'Duomenys | Data'!P$10:P$69)</f>
        <v>1036,2</v>
      </c>
      <c r="E68" s="184">
        <f>_xlfn.XLOOKUP($C68,'Duomenys | Data'!$B$10:$B$69,'Duomenys | Data'!O$10:O$69)</f>
        <v>62716.1</v>
      </c>
      <c r="F68" s="184">
        <f>_xlfn.XLOOKUP($C68,'Duomenys | Data'!$B$10:$B$69,'Duomenys | Data'!S$10:S$69)</f>
        <v>0</v>
      </c>
      <c r="G68" s="197">
        <f t="shared" si="4"/>
        <v>20.031650000000127</v>
      </c>
      <c r="H68" s="184">
        <f>_xlfn.XLOOKUP($C68,'Duomenys | Data'!$B$10:$B$69,'Duomenys | Data'!I$10:I$69)</f>
        <v>1658.2998400000001</v>
      </c>
      <c r="I68" s="184">
        <f>_xlfn.XLOOKUP($C68,'Duomenys | Data'!$B$10:$B$69,'Duomenys | Data'!J$10:J$69)</f>
        <v>1638.26819</v>
      </c>
      <c r="J68" s="185">
        <f t="shared" si="5"/>
        <v>1.6516797780597621</v>
      </c>
      <c r="K68" s="186" t="str">
        <f t="shared" si="6"/>
        <v>Ne / No</v>
      </c>
      <c r="L68" s="186" t="str">
        <f>'Skola | Debt'!K68</f>
        <v>Ne / No</v>
      </c>
      <c r="M68" s="187" t="s">
        <v>23</v>
      </c>
      <c r="N68" s="187" t="s">
        <v>23</v>
      </c>
      <c r="O68" s="186" t="str">
        <f t="shared" si="3"/>
        <v>Taip / Yes</v>
      </c>
    </row>
    <row r="69" spans="2:15" x14ac:dyDescent="0.25">
      <c r="B69" s="188" t="s">
        <v>89</v>
      </c>
      <c r="C69" s="183">
        <v>58</v>
      </c>
      <c r="D69" s="184" t="str">
        <f>_xlfn.XLOOKUP($C69,'Duomenys | Data'!$B$10:$B$69,'Duomenys | Data'!P$10:P$69)</f>
        <v>285,8</v>
      </c>
      <c r="E69" s="184">
        <f>_xlfn.XLOOKUP($C69,'Duomenys | Data'!$B$10:$B$69,'Duomenys | Data'!O$10:O$69)</f>
        <v>25163.3</v>
      </c>
      <c r="F69" s="184">
        <f>_xlfn.XLOOKUP($C69,'Duomenys | Data'!$B$10:$B$69,'Duomenys | Data'!S$10:S$69)</f>
        <v>-1185.2000000000003</v>
      </c>
      <c r="G69" s="197">
        <f t="shared" si="4"/>
        <v>-3.8198300000000245</v>
      </c>
      <c r="H69" s="184">
        <f>_xlfn.XLOOKUP($C69,'Duomenys | Data'!$B$10:$B$69,'Duomenys | Data'!I$10:I$69)</f>
        <v>606.35730000000001</v>
      </c>
      <c r="I69" s="184">
        <f>_xlfn.XLOOKUP($C69,'Duomenys | Data'!$B$10:$B$69,'Duomenys | Data'!J$10:J$69)</f>
        <v>610.17713000000003</v>
      </c>
      <c r="J69" s="185">
        <f t="shared" si="5"/>
        <v>1.1921108703719634</v>
      </c>
      <c r="K69" s="186" t="str">
        <f t="shared" si="6"/>
        <v>Ne / No</v>
      </c>
      <c r="L69" s="186" t="str">
        <f>'Skola | Debt'!K69</f>
        <v>Ne / No</v>
      </c>
      <c r="M69" s="187" t="s">
        <v>23</v>
      </c>
      <c r="N69" s="187" t="s">
        <v>23</v>
      </c>
      <c r="O69" s="186" t="str">
        <f t="shared" si="3"/>
        <v>Taip / Yes</v>
      </c>
    </row>
    <row r="70" spans="2:15" x14ac:dyDescent="0.25">
      <c r="B70" s="188" t="s">
        <v>90</v>
      </c>
      <c r="C70" s="183">
        <v>59</v>
      </c>
      <c r="D70" s="184">
        <f>_xlfn.XLOOKUP($C70,'Duomenys | Data'!$B$10:$B$69,'Duomenys | Data'!P$10:P$69)</f>
        <v>873.2</v>
      </c>
      <c r="E70" s="184">
        <f>_xlfn.XLOOKUP($C70,'Duomenys | Data'!$B$10:$B$69,'Duomenys | Data'!O$10:O$69)</f>
        <v>28506.400000000001</v>
      </c>
      <c r="F70" s="184">
        <f>_xlfn.XLOOKUP($C70,'Duomenys | Data'!$B$10:$B$69,'Duomenys | Data'!S$10:S$69)</f>
        <v>0</v>
      </c>
      <c r="G70" s="197">
        <f t="shared" si="4"/>
        <v>7.74675000000002</v>
      </c>
      <c r="H70" s="184">
        <f>_xlfn.XLOOKUP($C70,'Duomenys | Data'!$B$10:$B$69,'Duomenys | Data'!I$10:I$69)</f>
        <v>645.18965000000003</v>
      </c>
      <c r="I70" s="184">
        <f>_xlfn.XLOOKUP($C70,'Duomenys | Data'!$B$10:$B$69,'Duomenys | Data'!J$10:J$69)</f>
        <v>637.44290000000001</v>
      </c>
      <c r="J70" s="185">
        <f t="shared" si="5"/>
        <v>3.0623395736013039</v>
      </c>
      <c r="K70" s="186" t="str">
        <f t="shared" si="6"/>
        <v>Ne / No</v>
      </c>
      <c r="L70" s="186" t="str">
        <f>'Skola | Debt'!K70</f>
        <v>Ne / No</v>
      </c>
      <c r="M70" s="187" t="s">
        <v>23</v>
      </c>
      <c r="N70" s="187" t="s">
        <v>23</v>
      </c>
      <c r="O70" s="186" t="str">
        <f t="shared" si="3"/>
        <v>Taip / Yes</v>
      </c>
    </row>
    <row r="71" spans="2:15" x14ac:dyDescent="0.25">
      <c r="B71" s="188" t="s">
        <v>91</v>
      </c>
      <c r="C71" s="183">
        <v>60</v>
      </c>
      <c r="D71" s="184">
        <f>_xlfn.XLOOKUP($C71,'Duomenys | Data'!$B$10:$B$69,'Duomenys | Data'!P$10:P$69)</f>
        <v>37.299999999999997</v>
      </c>
      <c r="E71" s="184">
        <f>_xlfn.XLOOKUP($C71,'Duomenys | Data'!$B$10:$B$69,'Duomenys | Data'!O$10:O$69)</f>
        <v>20988.3</v>
      </c>
      <c r="F71" s="184">
        <f>_xlfn.XLOOKUP($C71,'Duomenys | Data'!$B$10:$B$69,'Duomenys | Data'!S$10:S$69)</f>
        <v>0.70000000000004547</v>
      </c>
      <c r="G71" s="197">
        <f t="shared" si="4"/>
        <v>-4.3442999999999756</v>
      </c>
      <c r="H71" s="184">
        <f>_xlfn.XLOOKUP($C71,'Duomenys | Data'!$B$10:$B$69,'Duomenys | Data'!I$10:I$69)</f>
        <v>476.02782000000002</v>
      </c>
      <c r="I71" s="184">
        <f>_xlfn.XLOOKUP($C71,'Duomenys | Data'!$B$10:$B$69,'Duomenys | Data'!J$10:J$69)</f>
        <v>480.37212</v>
      </c>
      <c r="J71" s="185">
        <f t="shared" si="5"/>
        <v>0.17774892537312392</v>
      </c>
      <c r="K71" s="186" t="str">
        <f t="shared" si="6"/>
        <v>Ne / No</v>
      </c>
      <c r="L71" s="186" t="str">
        <f>'Skola | Debt'!K71</f>
        <v>Ne / No</v>
      </c>
      <c r="M71" s="187" t="s">
        <v>23</v>
      </c>
      <c r="N71" s="187" t="s">
        <v>23</v>
      </c>
      <c r="O71" s="186" t="str">
        <f t="shared" si="3"/>
        <v>Taip / Yes</v>
      </c>
    </row>
    <row r="72" spans="2:15" x14ac:dyDescent="0.25">
      <c r="B72" s="188" t="s">
        <v>92</v>
      </c>
      <c r="C72" s="183">
        <v>61</v>
      </c>
      <c r="D72" s="184">
        <f>_xlfn.XLOOKUP($C72,'Duomenys | Data'!$B$10:$B$69,'Duomenys | Data'!P$10:P$69)</f>
        <v>117</v>
      </c>
      <c r="E72" s="184">
        <f>_xlfn.XLOOKUP($C72,'Duomenys | Data'!$B$10:$B$69,'Duomenys | Data'!O$10:O$69)</f>
        <v>19915</v>
      </c>
      <c r="F72" s="184">
        <f>_xlfn.XLOOKUP($C72,'Duomenys | Data'!$B$10:$B$69,'Duomenys | Data'!S$10:S$69)</f>
        <v>0</v>
      </c>
      <c r="G72" s="197">
        <f t="shared" si="4"/>
        <v>2.2879499999999098</v>
      </c>
      <c r="H72" s="184">
        <f>_xlfn.XLOOKUP($C72,'Duomenys | Data'!$B$10:$B$69,'Duomenys | Data'!I$10:I$69)</f>
        <v>466.75890999999996</v>
      </c>
      <c r="I72" s="184">
        <f>_xlfn.XLOOKUP($C72,'Duomenys | Data'!$B$10:$B$69,'Duomenys | Data'!J$10:J$69)</f>
        <v>464.47096000000005</v>
      </c>
      <c r="J72" s="185">
        <f t="shared" si="5"/>
        <v>0.58742937438929788</v>
      </c>
      <c r="K72" s="186" t="str">
        <f t="shared" si="6"/>
        <v>Ne / No</v>
      </c>
      <c r="L72" s="186" t="str">
        <f>'Skola | Debt'!K72</f>
        <v>Ne / No</v>
      </c>
      <c r="M72" s="187" t="s">
        <v>23</v>
      </c>
      <c r="N72" s="187" t="s">
        <v>23</v>
      </c>
      <c r="O72" s="186" t="str">
        <f t="shared" si="3"/>
        <v>Taip / Yes</v>
      </c>
    </row>
    <row r="74" spans="2:15" ht="24" customHeight="1" thickBot="1" x14ac:dyDescent="0.3">
      <c r="B74" s="159" t="s">
        <v>133</v>
      </c>
      <c r="C74" s="68"/>
      <c r="D74" s="68"/>
      <c r="E74" s="68"/>
      <c r="F74" s="68"/>
      <c r="G74" s="68"/>
      <c r="H74" s="68"/>
      <c r="I74" s="68"/>
      <c r="J74" s="69"/>
      <c r="K74" s="69"/>
      <c r="L74" s="69"/>
      <c r="M74" s="68"/>
      <c r="N74" s="68"/>
      <c r="O74" s="69"/>
    </row>
  </sheetData>
  <mergeCells count="17">
    <mergeCell ref="I9:I10"/>
    <mergeCell ref="L9:L10"/>
    <mergeCell ref="O9:O10"/>
    <mergeCell ref="B6:O6"/>
    <mergeCell ref="B7:O7"/>
    <mergeCell ref="X7:AK7"/>
    <mergeCell ref="B9:B10"/>
    <mergeCell ref="C9:C10"/>
    <mergeCell ref="D9:D10"/>
    <mergeCell ref="F9:F10"/>
    <mergeCell ref="E9:E10"/>
    <mergeCell ref="G9:G10"/>
    <mergeCell ref="J9:J10"/>
    <mergeCell ref="K9:K10"/>
    <mergeCell ref="M9:M10"/>
    <mergeCell ref="N9:N10"/>
    <mergeCell ref="H9:H10"/>
  </mergeCells>
  <hyperlinks>
    <hyperlink ref="B1" location="'Turinys | Content'!A1" display="↖ atgal į turinį / back to content" xr:uid="{EB626506-224D-43D1-BFC6-5252EA7BCB3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1147-EC20-4743-8D8C-BB5BC5F17C8D}">
  <sheetPr>
    <tabColor theme="7" tint="0.59999389629810485"/>
  </sheetPr>
  <dimension ref="B1:AG74"/>
  <sheetViews>
    <sheetView showRowColHeaders="0" topLeftCell="A8" zoomScale="90" zoomScaleNormal="90" workbookViewId="0">
      <selection activeCell="F17" sqref="F17"/>
    </sheetView>
  </sheetViews>
  <sheetFormatPr defaultRowHeight="15" x14ac:dyDescent="0.25"/>
  <cols>
    <col min="2" max="2" width="18.85546875" customWidth="1"/>
    <col min="4" max="4" width="22" customWidth="1"/>
    <col min="5" max="9" width="23.7109375" customWidth="1"/>
    <col min="10" max="10" width="15.28515625" style="36" customWidth="1"/>
    <col min="11" max="11" width="12.28515625" style="36" customWidth="1"/>
    <col min="19" max="19" width="9.5703125" customWidth="1"/>
  </cols>
  <sheetData>
    <row r="1" spans="2:33" x14ac:dyDescent="0.25">
      <c r="B1" s="61" t="s">
        <v>15</v>
      </c>
    </row>
    <row r="3" spans="2:33" ht="15.75" thickBot="1" x14ac:dyDescent="0.3"/>
    <row r="4" spans="2:33" s="124" customFormat="1" ht="15.75" customHeight="1" x14ac:dyDescent="0.25">
      <c r="B4" s="127" t="s">
        <v>235</v>
      </c>
      <c r="C4" s="128"/>
      <c r="D4" s="128"/>
      <c r="E4" s="128"/>
      <c r="F4" s="128"/>
      <c r="G4" s="128"/>
      <c r="H4" s="128"/>
      <c r="I4" s="128"/>
      <c r="J4" s="162"/>
      <c r="K4" s="162"/>
      <c r="L4" s="130"/>
      <c r="M4" s="130"/>
      <c r="N4" s="130"/>
      <c r="O4" s="130"/>
      <c r="P4" s="130"/>
      <c r="Q4" s="130"/>
      <c r="R4" s="130"/>
      <c r="S4" s="130"/>
      <c r="T4"/>
      <c r="U4"/>
      <c r="V4"/>
      <c r="W4"/>
      <c r="X4"/>
      <c r="Y4"/>
      <c r="Z4"/>
      <c r="AA4"/>
      <c r="AB4"/>
    </row>
    <row r="5" spans="2:33" s="124" customFormat="1" ht="15.75" customHeight="1" x14ac:dyDescent="0.25">
      <c r="B5" s="129" t="s">
        <v>236</v>
      </c>
      <c r="C5" s="130"/>
      <c r="D5" s="130"/>
      <c r="E5" s="130"/>
      <c r="F5" s="130"/>
      <c r="G5" s="130"/>
      <c r="H5" s="130"/>
      <c r="I5" s="130"/>
      <c r="J5" s="161"/>
      <c r="K5" s="161"/>
      <c r="L5" s="130"/>
      <c r="M5" s="130"/>
      <c r="N5" s="130"/>
      <c r="O5" s="130"/>
      <c r="P5" s="130"/>
      <c r="Q5" s="130"/>
      <c r="R5" s="130"/>
      <c r="S5" s="130"/>
      <c r="T5"/>
      <c r="U5"/>
      <c r="V5"/>
      <c r="W5"/>
      <c r="X5"/>
      <c r="Y5"/>
      <c r="Z5"/>
      <c r="AA5"/>
      <c r="AB5"/>
    </row>
    <row r="6" spans="2:33" s="124" customFormat="1" ht="39" customHeight="1" x14ac:dyDescent="0.25">
      <c r="B6" s="278" t="s">
        <v>222</v>
      </c>
      <c r="C6" s="278"/>
      <c r="D6" s="278"/>
      <c r="E6" s="278"/>
      <c r="F6" s="278"/>
      <c r="G6" s="278"/>
      <c r="H6" s="278"/>
      <c r="I6" s="278"/>
      <c r="J6" s="278"/>
      <c r="K6" s="278"/>
      <c r="L6" s="131"/>
      <c r="M6" s="131"/>
      <c r="N6" s="131"/>
      <c r="O6" s="131"/>
      <c r="P6" s="131"/>
      <c r="Q6" s="131"/>
      <c r="R6" s="131"/>
      <c r="S6" s="131"/>
      <c r="T6"/>
      <c r="U6"/>
      <c r="V6"/>
      <c r="W6"/>
      <c r="X6"/>
      <c r="Y6"/>
      <c r="Z6"/>
      <c r="AA6"/>
      <c r="AB6"/>
    </row>
    <row r="7" spans="2:33" s="124" customFormat="1" ht="30" customHeight="1" x14ac:dyDescent="0.2">
      <c r="B7" s="279" t="s">
        <v>237</v>
      </c>
      <c r="C7" s="279"/>
      <c r="D7" s="279"/>
      <c r="E7" s="279"/>
      <c r="F7" s="279"/>
      <c r="G7" s="279"/>
      <c r="H7" s="279"/>
      <c r="I7" s="279"/>
      <c r="J7" s="279"/>
      <c r="K7" s="279"/>
      <c r="L7" s="132"/>
      <c r="M7" s="132"/>
      <c r="N7" s="132"/>
      <c r="O7" s="132"/>
      <c r="P7" s="132"/>
      <c r="Q7" s="132"/>
      <c r="R7" s="132"/>
      <c r="S7" s="132"/>
      <c r="T7" s="293"/>
      <c r="U7" s="293"/>
      <c r="V7" s="293"/>
      <c r="W7" s="293"/>
      <c r="X7" s="293"/>
      <c r="Y7" s="293"/>
      <c r="Z7" s="293"/>
      <c r="AA7" s="293"/>
      <c r="AB7" s="293"/>
      <c r="AC7" s="293"/>
      <c r="AD7" s="293"/>
      <c r="AE7" s="293"/>
      <c r="AF7" s="293"/>
      <c r="AG7" s="293"/>
    </row>
    <row r="8" spans="2:33" s="124" customFormat="1" ht="33.75" customHeight="1" x14ac:dyDescent="0.25">
      <c r="B8" s="133"/>
      <c r="C8" s="133"/>
      <c r="D8" s="133"/>
      <c r="E8" s="160"/>
      <c r="F8" s="160"/>
      <c r="G8" s="133"/>
      <c r="H8" s="133"/>
      <c r="I8" s="133"/>
      <c r="J8" s="133"/>
      <c r="K8" s="133"/>
      <c r="L8" s="133"/>
      <c r="M8" s="133"/>
      <c r="N8" s="133"/>
      <c r="O8" s="133"/>
      <c r="P8" s="133"/>
      <c r="Q8" s="133"/>
      <c r="R8" s="133"/>
      <c r="S8" s="133"/>
      <c r="T8"/>
      <c r="U8"/>
      <c r="V8"/>
      <c r="W8"/>
      <c r="X8"/>
      <c r="Y8"/>
      <c r="Z8"/>
      <c r="AA8"/>
      <c r="AB8"/>
    </row>
    <row r="9" spans="2:33" ht="44.25" customHeight="1" x14ac:dyDescent="0.25">
      <c r="B9" s="280" t="s">
        <v>126</v>
      </c>
      <c r="C9" s="280" t="s">
        <v>26</v>
      </c>
      <c r="D9" s="282" t="s">
        <v>238</v>
      </c>
      <c r="E9" s="280" t="s">
        <v>127</v>
      </c>
      <c r="F9" s="280" t="s">
        <v>201</v>
      </c>
      <c r="G9" s="280" t="s">
        <v>200</v>
      </c>
      <c r="H9" s="295" t="s">
        <v>171</v>
      </c>
      <c r="I9" s="295" t="s">
        <v>172</v>
      </c>
      <c r="J9" s="280" t="s">
        <v>128</v>
      </c>
      <c r="K9" s="280" t="s">
        <v>129</v>
      </c>
    </row>
    <row r="10" spans="2:33" ht="105" customHeight="1" x14ac:dyDescent="0.25">
      <c r="B10" s="281"/>
      <c r="C10" s="281"/>
      <c r="D10" s="294"/>
      <c r="E10" s="280"/>
      <c r="F10" s="280"/>
      <c r="G10" s="280"/>
      <c r="H10" s="295"/>
      <c r="I10" s="295"/>
      <c r="J10" s="280"/>
      <c r="K10" s="280"/>
    </row>
    <row r="11" spans="2:33" ht="39" customHeight="1" x14ac:dyDescent="0.25">
      <c r="B11" s="178"/>
      <c r="C11" s="178"/>
      <c r="D11" s="179">
        <v>1</v>
      </c>
      <c r="E11" s="179">
        <v>2</v>
      </c>
      <c r="F11" s="176">
        <v>3</v>
      </c>
      <c r="G11" s="176" t="s">
        <v>199</v>
      </c>
      <c r="H11" s="176" t="s">
        <v>182</v>
      </c>
      <c r="I11" s="176" t="s">
        <v>183</v>
      </c>
      <c r="J11" s="176" t="s">
        <v>239</v>
      </c>
      <c r="K11" s="176"/>
    </row>
    <row r="12" spans="2:33" ht="96" customHeight="1" x14ac:dyDescent="0.25">
      <c r="B12" s="178"/>
      <c r="C12" s="178"/>
      <c r="D12" s="176" t="s">
        <v>523</v>
      </c>
      <c r="E12" s="176" t="s">
        <v>522</v>
      </c>
      <c r="F12" s="176" t="s">
        <v>23</v>
      </c>
      <c r="G12" s="176" t="s">
        <v>23</v>
      </c>
      <c r="H12" s="180" t="s">
        <v>173</v>
      </c>
      <c r="I12" s="180" t="s">
        <v>174</v>
      </c>
      <c r="J12" s="176" t="s">
        <v>23</v>
      </c>
      <c r="K12" s="176" t="s">
        <v>23</v>
      </c>
    </row>
    <row r="13" spans="2:33" x14ac:dyDescent="0.25">
      <c r="B13" s="182" t="s">
        <v>33</v>
      </c>
      <c r="C13" s="183">
        <v>1</v>
      </c>
      <c r="D13" s="184" t="str">
        <f>_xlfn.XLOOKUP($C13,'Duomenys | Data'!$B$10:$B$69,'Duomenys | Data'!N$10:N$69)</f>
        <v>271032,7</v>
      </c>
      <c r="E13" s="184">
        <f>_xlfn.XLOOKUP($C13,'Duomenys | Data'!$B$10:$B$69,'Duomenys | Data'!O$10:O$69)</f>
        <v>1570708.7</v>
      </c>
      <c r="F13" s="184">
        <f>_xlfn.XLOOKUP($C13,'Duomenys | Data'!$B$10:$B$69,'Duomenys | Data'!S$10:S$69)</f>
        <v>-2834.4000000000015</v>
      </c>
      <c r="G13" s="197">
        <f>H13-I13</f>
        <v>830.43202000000019</v>
      </c>
      <c r="H13" s="184">
        <f>_xlfn.XLOOKUP($C13,'Duomenys | Data'!$B$10:$B$69,'Duomenys | Data'!I$10:I$69)</f>
        <v>40323.86924</v>
      </c>
      <c r="I13" s="184">
        <f>_xlfn.XLOOKUP($C13,'Duomenys | Data'!$B$10:$B$69,'Duomenys | Data'!J$10:J$69)</f>
        <v>39493.43722</v>
      </c>
      <c r="J13" s="185">
        <f>(D13/(E13+F13+G13))*100</f>
        <v>17.277483421051127</v>
      </c>
      <c r="K13" s="186" t="str">
        <f>IF(J13&gt;75, "Taip / Yes", "Ne / No")</f>
        <v>Ne / No</v>
      </c>
    </row>
    <row r="14" spans="2:33" x14ac:dyDescent="0.25">
      <c r="B14" s="188" t="s">
        <v>34</v>
      </c>
      <c r="C14" s="183">
        <v>2</v>
      </c>
      <c r="D14" s="184" t="str">
        <f>_xlfn.XLOOKUP($C14,'Duomenys | Data'!$B$10:$B$69,'Duomenys | Data'!N$10:N$69)</f>
        <v>3883,5</v>
      </c>
      <c r="E14" s="184">
        <f>_xlfn.XLOOKUP($C14,'Duomenys | Data'!$B$10:$B$69,'Duomenys | Data'!O$10:O$69)</f>
        <v>127048</v>
      </c>
      <c r="F14" s="184">
        <f>_xlfn.XLOOKUP($C14,'Duomenys | Data'!$B$10:$B$69,'Duomenys | Data'!S$10:S$69)</f>
        <v>-2994.3</v>
      </c>
      <c r="G14" s="197">
        <f t="shared" ref="G14:G72" si="0">H14-I14</f>
        <v>-8.5769000000000233</v>
      </c>
      <c r="H14" s="184">
        <f>_xlfn.XLOOKUP($C14,'Duomenys | Data'!$B$10:$B$69,'Duomenys | Data'!I$10:I$69)</f>
        <v>2971.4359399999998</v>
      </c>
      <c r="I14" s="184">
        <f>_xlfn.XLOOKUP($C14,'Duomenys | Data'!$B$10:$B$69,'Duomenys | Data'!J$10:J$69)</f>
        <v>2980.0128399999999</v>
      </c>
      <c r="J14" s="185">
        <f t="shared" ref="J14:J72" si="1">(D14/(E14+F14+G14))*100</f>
        <v>3.1307155839325378</v>
      </c>
      <c r="K14" s="186" t="str">
        <f>IF(J14&gt;60, "Taip / Yes", "Ne / No")</f>
        <v>Ne / No</v>
      </c>
    </row>
    <row r="15" spans="2:33" x14ac:dyDescent="0.25">
      <c r="B15" s="188" t="s">
        <v>35</v>
      </c>
      <c r="C15" s="183">
        <v>3</v>
      </c>
      <c r="D15" s="184">
        <f>_xlfn.XLOOKUP($C15,'Duomenys | Data'!$B$10:$B$69,'Duomenys | Data'!N$10:N$69)</f>
        <v>2688.8</v>
      </c>
      <c r="E15" s="184">
        <f>_xlfn.XLOOKUP($C15,'Duomenys | Data'!$B$10:$B$69,'Duomenys | Data'!O$10:O$69)</f>
        <v>17516.099999999999</v>
      </c>
      <c r="F15" s="184">
        <f>_xlfn.XLOOKUP($C15,'Duomenys | Data'!$B$10:$B$69,'Duomenys | Data'!S$10:S$69)</f>
        <v>143</v>
      </c>
      <c r="G15" s="197">
        <f t="shared" si="0"/>
        <v>-7.9995400000000814</v>
      </c>
      <c r="H15" s="184">
        <f>_xlfn.XLOOKUP($C15,'Duomenys | Data'!$B$10:$B$69,'Duomenys | Data'!I$10:I$69)</f>
        <v>506.87796999999995</v>
      </c>
      <c r="I15" s="184">
        <f>_xlfn.XLOOKUP($C15,'Duomenys | Data'!$B$10:$B$69,'Duomenys | Data'!J$10:J$69)</f>
        <v>514.87751000000003</v>
      </c>
      <c r="J15" s="185">
        <f t="shared" si="1"/>
        <v>15.233044569052328</v>
      </c>
      <c r="K15" s="186" t="str">
        <f t="shared" ref="K15:K72" si="2">IF(J15&gt;60, "Taip / Yes", "Ne / No")</f>
        <v>Ne / No</v>
      </c>
    </row>
    <row r="16" spans="2:33" x14ac:dyDescent="0.25">
      <c r="B16" s="188" t="s">
        <v>36</v>
      </c>
      <c r="C16" s="183">
        <v>4</v>
      </c>
      <c r="D16" s="184" t="str">
        <f>_xlfn.XLOOKUP($C16,'Duomenys | Data'!$B$10:$B$69,'Duomenys | Data'!N$10:N$69)</f>
        <v>8168,1</v>
      </c>
      <c r="E16" s="184">
        <f>_xlfn.XLOOKUP($C16,'Duomenys | Data'!$B$10:$B$69,'Duomenys | Data'!O$10:O$69)</f>
        <v>52832.1</v>
      </c>
      <c r="F16" s="184">
        <f>_xlfn.XLOOKUP($C16,'Duomenys | Data'!$B$10:$B$69,'Duomenys | Data'!S$10:S$69)</f>
        <v>4014.5000000000005</v>
      </c>
      <c r="G16" s="197">
        <f t="shared" si="0"/>
        <v>5.5626299999998992</v>
      </c>
      <c r="H16" s="184">
        <f>_xlfn.XLOOKUP($C16,'Duomenys | Data'!$B$10:$B$69,'Duomenys | Data'!I$10:I$69)</f>
        <v>1311.56196</v>
      </c>
      <c r="I16" s="184">
        <f>_xlfn.XLOOKUP($C16,'Duomenys | Data'!$B$10:$B$69,'Duomenys | Data'!J$10:J$69)</f>
        <v>1305.9993300000001</v>
      </c>
      <c r="J16" s="185">
        <f t="shared" si="1"/>
        <v>14.367263481529937</v>
      </c>
      <c r="K16" s="186" t="str">
        <f t="shared" si="2"/>
        <v>Ne / No</v>
      </c>
    </row>
    <row r="17" spans="2:11" x14ac:dyDescent="0.25">
      <c r="B17" s="182" t="s">
        <v>37</v>
      </c>
      <c r="C17" s="183">
        <v>5</v>
      </c>
      <c r="D17" s="184">
        <f>_xlfn.XLOOKUP($C17,'Duomenys | Data'!$B$10:$B$69,'Duomenys | Data'!N$10:N$69)</f>
        <v>71757.7</v>
      </c>
      <c r="E17" s="184">
        <f>_xlfn.XLOOKUP($C17,'Duomenys | Data'!$B$10:$B$69,'Duomenys | Data'!O$10:O$69)</f>
        <v>757705.7</v>
      </c>
      <c r="F17" s="184">
        <f>_xlfn.XLOOKUP($C17,'Duomenys | Data'!$B$10:$B$69,'Duomenys | Data'!S$10:S$69)</f>
        <v>0</v>
      </c>
      <c r="G17" s="197">
        <f t="shared" si="0"/>
        <v>66.73493999999846</v>
      </c>
      <c r="H17" s="184">
        <f>_xlfn.XLOOKUP($C17,'Duomenys | Data'!$B$10:$B$69,'Duomenys | Data'!I$10:I$69)</f>
        <v>19608.17081</v>
      </c>
      <c r="I17" s="184">
        <f>_xlfn.XLOOKUP($C17,'Duomenys | Data'!$B$10:$B$69,'Duomenys | Data'!J$10:J$69)</f>
        <v>19541.435870000001</v>
      </c>
      <c r="J17" s="185">
        <f t="shared" si="1"/>
        <v>9.4695579690335059</v>
      </c>
      <c r="K17" s="186" t="str">
        <f t="shared" si="2"/>
        <v>Ne / No</v>
      </c>
    </row>
    <row r="18" spans="2:11" x14ac:dyDescent="0.25">
      <c r="B18" s="182" t="s">
        <v>38</v>
      </c>
      <c r="C18" s="183">
        <v>6</v>
      </c>
      <c r="D18" s="184">
        <f>_xlfn.XLOOKUP($C18,'Duomenys | Data'!$B$10:$B$69,'Duomenys | Data'!N$10:N$69)</f>
        <v>14290.3</v>
      </c>
      <c r="E18" s="184">
        <f>_xlfn.XLOOKUP($C18,'Duomenys | Data'!$B$10:$B$69,'Duomenys | Data'!O$10:O$69)</f>
        <v>421116.1</v>
      </c>
      <c r="F18" s="184">
        <f>_xlfn.XLOOKUP($C18,'Duomenys | Data'!$B$10:$B$69,'Duomenys | Data'!S$10:S$69)</f>
        <v>-3883</v>
      </c>
      <c r="G18" s="197">
        <f t="shared" si="0"/>
        <v>2.9511899999997695</v>
      </c>
      <c r="H18" s="184">
        <f>_xlfn.XLOOKUP($C18,'Duomenys | Data'!$B$10:$B$69,'Duomenys | Data'!I$10:I$69)</f>
        <v>10502.762199999999</v>
      </c>
      <c r="I18" s="184">
        <f>_xlfn.XLOOKUP($C18,'Duomenys | Data'!$B$10:$B$69,'Duomenys | Data'!J$10:J$69)</f>
        <v>10499.811009999999</v>
      </c>
      <c r="J18" s="185">
        <f t="shared" si="1"/>
        <v>3.424991670600515</v>
      </c>
      <c r="K18" s="186" t="str">
        <f t="shared" si="2"/>
        <v>Ne / No</v>
      </c>
    </row>
    <row r="19" spans="2:11" x14ac:dyDescent="0.25">
      <c r="B19" s="188" t="s">
        <v>39</v>
      </c>
      <c r="C19" s="183">
        <v>7</v>
      </c>
      <c r="D19" s="184" t="str">
        <f>_xlfn.XLOOKUP($C19,'Duomenys | Data'!$B$10:$B$69,'Duomenys | Data'!N$10:N$69)</f>
        <v>7048,60</v>
      </c>
      <c r="E19" s="184">
        <f>_xlfn.XLOOKUP($C19,'Duomenys | Data'!$B$10:$B$69,'Duomenys | Data'!O$10:O$69)</f>
        <v>124388.7</v>
      </c>
      <c r="F19" s="184">
        <f>_xlfn.XLOOKUP($C19,'Duomenys | Data'!$B$10:$B$69,'Duomenys | Data'!S$10:S$69)</f>
        <v>-905.40000000000055</v>
      </c>
      <c r="G19" s="197">
        <f t="shared" si="0"/>
        <v>6.0410499999998137</v>
      </c>
      <c r="H19" s="184">
        <f>_xlfn.XLOOKUP($C19,'Duomenys | Data'!$B$10:$B$69,'Duomenys | Data'!I$10:I$69)</f>
        <v>3118.4661099999998</v>
      </c>
      <c r="I19" s="184">
        <f>_xlfn.XLOOKUP($C19,'Duomenys | Data'!$B$10:$B$69,'Duomenys | Data'!J$10:J$69)</f>
        <v>3112.42506</v>
      </c>
      <c r="J19" s="185">
        <f t="shared" si="1"/>
        <v>5.7078610510570869</v>
      </c>
      <c r="K19" s="186" t="str">
        <f t="shared" si="2"/>
        <v>Ne / No</v>
      </c>
    </row>
    <row r="20" spans="2:11" x14ac:dyDescent="0.25">
      <c r="B20" s="188" t="s">
        <v>40</v>
      </c>
      <c r="C20" s="183">
        <v>8</v>
      </c>
      <c r="D20" s="184" t="str">
        <f>_xlfn.XLOOKUP($C20,'Duomenys | Data'!$B$10:$B$69,'Duomenys | Data'!N$10:N$69)</f>
        <v>916,2</v>
      </c>
      <c r="E20" s="184">
        <f>_xlfn.XLOOKUP($C20,'Duomenys | Data'!$B$10:$B$69,'Duomenys | Data'!O$10:O$69)</f>
        <v>23049</v>
      </c>
      <c r="F20" s="184">
        <f>_xlfn.XLOOKUP($C20,'Duomenys | Data'!$B$10:$B$69,'Duomenys | Data'!S$10:S$69)</f>
        <v>-6.7999999999999989</v>
      </c>
      <c r="G20" s="197">
        <f t="shared" si="0"/>
        <v>-5.5061299999999846</v>
      </c>
      <c r="H20" s="184">
        <f>_xlfn.XLOOKUP($C20,'Duomenys | Data'!$B$10:$B$69,'Duomenys | Data'!I$10:I$69)</f>
        <v>659.86146999999994</v>
      </c>
      <c r="I20" s="184">
        <f>_xlfn.XLOOKUP($C20,'Duomenys | Data'!$B$10:$B$69,'Duomenys | Data'!J$10:J$69)</f>
        <v>665.36759999999992</v>
      </c>
      <c r="J20" s="185">
        <f t="shared" si="1"/>
        <v>3.9771331996260977</v>
      </c>
      <c r="K20" s="186" t="str">
        <f t="shared" si="2"/>
        <v>Ne / No</v>
      </c>
    </row>
    <row r="21" spans="2:11" x14ac:dyDescent="0.25">
      <c r="B21" s="188" t="s">
        <v>41</v>
      </c>
      <c r="C21" s="183">
        <v>9</v>
      </c>
      <c r="D21" s="184" t="str">
        <f>_xlfn.XLOOKUP($C21,'Duomenys | Data'!$B$10:$B$69,'Duomenys | Data'!N$10:N$69)</f>
        <v>4185,7</v>
      </c>
      <c r="E21" s="184">
        <f>_xlfn.XLOOKUP($C21,'Duomenys | Data'!$B$10:$B$69,'Duomenys | Data'!O$10:O$69)</f>
        <v>69708</v>
      </c>
      <c r="F21" s="184">
        <f>_xlfn.XLOOKUP($C21,'Duomenys | Data'!$B$10:$B$69,'Duomenys | Data'!S$10:S$69)</f>
        <v>-162.79999999999995</v>
      </c>
      <c r="G21" s="197">
        <f t="shared" si="0"/>
        <v>11.868539999999939</v>
      </c>
      <c r="H21" s="184">
        <f>_xlfn.XLOOKUP($C21,'Duomenys | Data'!$B$10:$B$69,'Duomenys | Data'!I$10:I$69)</f>
        <v>1576.0777499999999</v>
      </c>
      <c r="I21" s="184">
        <f>_xlfn.XLOOKUP($C21,'Duomenys | Data'!$B$10:$B$69,'Duomenys | Data'!J$10:J$69)</f>
        <v>1564.20921</v>
      </c>
      <c r="J21" s="185">
        <f t="shared" si="1"/>
        <v>6.0176486557839057</v>
      </c>
      <c r="K21" s="186" t="str">
        <f t="shared" si="2"/>
        <v>Ne / No</v>
      </c>
    </row>
    <row r="22" spans="2:11" x14ac:dyDescent="0.25">
      <c r="B22" s="188" t="s">
        <v>42</v>
      </c>
      <c r="C22" s="183">
        <v>10</v>
      </c>
      <c r="D22" s="184" t="str">
        <f>_xlfn.XLOOKUP($C22,'Duomenys | Data'!$B$10:$B$69,'Duomenys | Data'!N$10:N$69)</f>
        <v>6721,6</v>
      </c>
      <c r="E22" s="184">
        <f>_xlfn.XLOOKUP($C22,'Duomenys | Data'!$B$10:$B$69,'Duomenys | Data'!O$10:O$69)</f>
        <v>201181</v>
      </c>
      <c r="F22" s="184">
        <f>_xlfn.XLOOKUP($C22,'Duomenys | Data'!$B$10:$B$69,'Duomenys | Data'!S$10:S$69)</f>
        <v>0</v>
      </c>
      <c r="G22" s="197">
        <f t="shared" si="0"/>
        <v>12.322699999998804</v>
      </c>
      <c r="H22" s="184">
        <f>_xlfn.XLOOKUP($C22,'Duomenys | Data'!$B$10:$B$69,'Duomenys | Data'!I$10:I$69)</f>
        <v>4922.6460199999992</v>
      </c>
      <c r="I22" s="184">
        <f>_xlfn.XLOOKUP($C22,'Duomenys | Data'!$B$10:$B$69,'Duomenys | Data'!J$10:J$69)</f>
        <v>4910.3233200000004</v>
      </c>
      <c r="J22" s="185">
        <f t="shared" si="1"/>
        <v>3.3408663417834195</v>
      </c>
      <c r="K22" s="186" t="str">
        <f t="shared" si="2"/>
        <v>Ne / No</v>
      </c>
    </row>
    <row r="23" spans="2:11" x14ac:dyDescent="0.25">
      <c r="B23" s="182" t="s">
        <v>43</v>
      </c>
      <c r="C23" s="183">
        <v>11</v>
      </c>
      <c r="D23" s="184">
        <f>_xlfn.XLOOKUP($C23,'Duomenys | Data'!$B$10:$B$69,'Duomenys | Data'!N$10:N$69)</f>
        <v>24949.8</v>
      </c>
      <c r="E23" s="184">
        <f>_xlfn.XLOOKUP($C23,'Duomenys | Data'!$B$10:$B$69,'Duomenys | Data'!O$10:O$69)</f>
        <v>276201.7</v>
      </c>
      <c r="F23" s="184">
        <f>_xlfn.XLOOKUP($C23,'Duomenys | Data'!$B$10:$B$69,'Duomenys | Data'!S$10:S$69)</f>
        <v>72.899999999997817</v>
      </c>
      <c r="G23" s="197">
        <f t="shared" si="0"/>
        <v>202.2776700000004</v>
      </c>
      <c r="H23" s="184">
        <f>_xlfn.XLOOKUP($C23,'Duomenys | Data'!$B$10:$B$69,'Duomenys | Data'!I$10:I$69)</f>
        <v>6563.2664800000002</v>
      </c>
      <c r="I23" s="184">
        <f>_xlfn.XLOOKUP($C23,'Duomenys | Data'!$B$10:$B$69,'Duomenys | Data'!J$10:J$69)</f>
        <v>6360.9888099999998</v>
      </c>
      <c r="J23" s="185">
        <f t="shared" si="1"/>
        <v>9.0241904531994273</v>
      </c>
      <c r="K23" s="186" t="str">
        <f t="shared" si="2"/>
        <v>Ne / No</v>
      </c>
    </row>
    <row r="24" spans="2:11" x14ac:dyDescent="0.25">
      <c r="B24" s="188" t="s">
        <v>44</v>
      </c>
      <c r="C24" s="183">
        <v>12</v>
      </c>
      <c r="D24" s="184" t="str">
        <f>_xlfn.XLOOKUP($C24,'Duomenys | Data'!$B$10:$B$69,'Duomenys | Data'!N$10:N$69)</f>
        <v>2446,9</v>
      </c>
      <c r="E24" s="184">
        <f>_xlfn.XLOOKUP($C24,'Duomenys | Data'!$B$10:$B$69,'Duomenys | Data'!O$10:O$69)</f>
        <v>52410</v>
      </c>
      <c r="F24" s="184">
        <f>_xlfn.XLOOKUP($C24,'Duomenys | Data'!$B$10:$B$69,'Duomenys | Data'!S$10:S$69)</f>
        <v>-929.20000000000027</v>
      </c>
      <c r="G24" s="197">
        <f t="shared" si="0"/>
        <v>-18.347800000000007</v>
      </c>
      <c r="H24" s="184">
        <f>_xlfn.XLOOKUP($C24,'Duomenys | Data'!$B$10:$B$69,'Duomenys | Data'!I$10:I$69)</f>
        <v>1393.92653</v>
      </c>
      <c r="I24" s="184">
        <f>_xlfn.XLOOKUP($C24,'Duomenys | Data'!$B$10:$B$69,'Duomenys | Data'!J$10:J$69)</f>
        <v>1412.27433</v>
      </c>
      <c r="J24" s="185">
        <f t="shared" si="1"/>
        <v>4.7547287301633867</v>
      </c>
      <c r="K24" s="186" t="str">
        <f t="shared" si="2"/>
        <v>Ne / No</v>
      </c>
    </row>
    <row r="25" spans="2:11" x14ac:dyDescent="0.25">
      <c r="B25" s="188" t="s">
        <v>45</v>
      </c>
      <c r="C25" s="183">
        <v>13</v>
      </c>
      <c r="D25" s="184">
        <f>_xlfn.XLOOKUP($C25,'Duomenys | Data'!$B$10:$B$69,'Duomenys | Data'!N$10:N$69)</f>
        <v>2275.4</v>
      </c>
      <c r="E25" s="184">
        <f>_xlfn.XLOOKUP($C25,'Duomenys | Data'!$B$10:$B$69,'Duomenys | Data'!O$10:O$69)</f>
        <v>55597.2</v>
      </c>
      <c r="F25" s="184">
        <f>_xlfn.XLOOKUP($C25,'Duomenys | Data'!$B$10:$B$69,'Duomenys | Data'!S$10:S$69)</f>
        <v>-1260</v>
      </c>
      <c r="G25" s="197">
        <f t="shared" si="0"/>
        <v>-8.5827300000000832</v>
      </c>
      <c r="H25" s="184">
        <f>_xlfn.XLOOKUP($C25,'Duomenys | Data'!$B$10:$B$69,'Duomenys | Data'!I$10:I$69)</f>
        <v>1275.78808</v>
      </c>
      <c r="I25" s="184">
        <f>_xlfn.XLOOKUP($C25,'Duomenys | Data'!$B$10:$B$69,'Duomenys | Data'!J$10:J$69)</f>
        <v>1284.3708100000001</v>
      </c>
      <c r="J25" s="185">
        <f t="shared" si="1"/>
        <v>4.1882162925145261</v>
      </c>
      <c r="K25" s="186" t="str">
        <f t="shared" si="2"/>
        <v>Ne / No</v>
      </c>
    </row>
    <row r="26" spans="2:11" x14ac:dyDescent="0.25">
      <c r="B26" s="188" t="s">
        <v>46</v>
      </c>
      <c r="C26" s="183">
        <v>14</v>
      </c>
      <c r="D26" s="184">
        <f>_xlfn.XLOOKUP($C26,'Duomenys | Data'!$B$10:$B$69,'Duomenys | Data'!N$10:N$69)</f>
        <v>1652.8</v>
      </c>
      <c r="E26" s="184">
        <f>_xlfn.XLOOKUP($C26,'Duomenys | Data'!$B$10:$B$69,'Duomenys | Data'!O$10:O$69)</f>
        <v>51843.199999999997</v>
      </c>
      <c r="F26" s="184">
        <f>_xlfn.XLOOKUP($C26,'Duomenys | Data'!$B$10:$B$69,'Duomenys | Data'!S$10:S$69)</f>
        <v>-460.80000000000018</v>
      </c>
      <c r="G26" s="197">
        <f t="shared" si="0"/>
        <v>15.021870000000035</v>
      </c>
      <c r="H26" s="184">
        <f>_xlfn.XLOOKUP($C26,'Duomenys | Data'!$B$10:$B$69,'Duomenys | Data'!I$10:I$69)</f>
        <v>1495.12084</v>
      </c>
      <c r="I26" s="184">
        <f>_xlfn.XLOOKUP($C26,'Duomenys | Data'!$B$10:$B$69,'Duomenys | Data'!J$10:J$69)</f>
        <v>1480.09897</v>
      </c>
      <c r="J26" s="185">
        <f t="shared" si="1"/>
        <v>3.2157254972446738</v>
      </c>
      <c r="K26" s="186" t="str">
        <f t="shared" si="2"/>
        <v>Ne / No</v>
      </c>
    </row>
    <row r="27" spans="2:11" x14ac:dyDescent="0.25">
      <c r="B27" s="188" t="s">
        <v>47</v>
      </c>
      <c r="C27" s="183">
        <v>15</v>
      </c>
      <c r="D27" s="184" t="str">
        <f>_xlfn.XLOOKUP($C27,'Duomenys | Data'!$B$10:$B$69,'Duomenys | Data'!N$10:N$69)</f>
        <v>523,1</v>
      </c>
      <c r="E27" s="184">
        <f>_xlfn.XLOOKUP($C27,'Duomenys | Data'!$B$10:$B$69,'Duomenys | Data'!O$10:O$69)</f>
        <v>55478.3</v>
      </c>
      <c r="F27" s="184">
        <f>_xlfn.XLOOKUP($C27,'Duomenys | Data'!$B$10:$B$69,'Duomenys | Data'!S$10:S$69)</f>
        <v>-24.599999999999909</v>
      </c>
      <c r="G27" s="197">
        <f t="shared" si="0"/>
        <v>-6.4688999999998487</v>
      </c>
      <c r="H27" s="184">
        <f>_xlfn.XLOOKUP($C27,'Duomenys | Data'!$B$10:$B$69,'Duomenys | Data'!I$10:I$69)</f>
        <v>1520.8117500000001</v>
      </c>
      <c r="I27" s="184">
        <f>_xlfn.XLOOKUP($C27,'Duomenys | Data'!$B$10:$B$69,'Duomenys | Data'!J$10:J$69)</f>
        <v>1527.2806499999999</v>
      </c>
      <c r="J27" s="185">
        <f t="shared" si="1"/>
        <v>0.94341951730029672</v>
      </c>
      <c r="K27" s="186" t="str">
        <f t="shared" si="2"/>
        <v>Ne / No</v>
      </c>
    </row>
    <row r="28" spans="2:11" x14ac:dyDescent="0.25">
      <c r="B28" s="188" t="s">
        <v>48</v>
      </c>
      <c r="C28" s="183">
        <v>16</v>
      </c>
      <c r="D28" s="184" t="str">
        <f>_xlfn.XLOOKUP($C28,'Duomenys | Data'!$B$10:$B$69,'Duomenys | Data'!N$10:N$69)</f>
        <v>6634,6</v>
      </c>
      <c r="E28" s="184">
        <f>_xlfn.XLOOKUP($C28,'Duomenys | Data'!$B$10:$B$69,'Duomenys | Data'!O$10:O$69)</f>
        <v>59604</v>
      </c>
      <c r="F28" s="184">
        <f>_xlfn.XLOOKUP($C28,'Duomenys | Data'!$B$10:$B$69,'Duomenys | Data'!S$10:S$69)</f>
        <v>-237.09999999999991</v>
      </c>
      <c r="G28" s="197">
        <f t="shared" si="0"/>
        <v>-6.0097800000000916</v>
      </c>
      <c r="H28" s="184">
        <f>_xlfn.XLOOKUP($C28,'Duomenys | Data'!$B$10:$B$69,'Duomenys | Data'!I$10:I$69)</f>
        <v>1388.2596799999999</v>
      </c>
      <c r="I28" s="184">
        <f>_xlfn.XLOOKUP($C28,'Duomenys | Data'!$B$10:$B$69,'Duomenys | Data'!J$10:J$69)</f>
        <v>1394.26946</v>
      </c>
      <c r="J28" s="185">
        <f t="shared" si="1"/>
        <v>11.176719175556867</v>
      </c>
      <c r="K28" s="186" t="str">
        <f t="shared" si="2"/>
        <v>Ne / No</v>
      </c>
    </row>
    <row r="29" spans="2:11" x14ac:dyDescent="0.25">
      <c r="B29" s="188" t="s">
        <v>49</v>
      </c>
      <c r="C29" s="183">
        <v>17</v>
      </c>
      <c r="D29" s="184">
        <f>_xlfn.XLOOKUP($C29,'Duomenys | Data'!$B$10:$B$69,'Duomenys | Data'!N$10:N$69)</f>
        <v>3599</v>
      </c>
      <c r="E29" s="184">
        <f>_xlfn.XLOOKUP($C29,'Duomenys | Data'!$B$10:$B$69,'Duomenys | Data'!O$10:O$69)</f>
        <v>33708.5</v>
      </c>
      <c r="F29" s="184">
        <f>_xlfn.XLOOKUP($C29,'Duomenys | Data'!$B$10:$B$69,'Duomenys | Data'!S$10:S$69)</f>
        <v>-648.40000000000009</v>
      </c>
      <c r="G29" s="197">
        <f t="shared" si="0"/>
        <v>-13.950440000000071</v>
      </c>
      <c r="H29" s="184">
        <f>_xlfn.XLOOKUP($C29,'Duomenys | Data'!$B$10:$B$69,'Duomenys | Data'!I$10:I$69)</f>
        <v>978.70133999999996</v>
      </c>
      <c r="I29" s="184">
        <f>_xlfn.XLOOKUP($C29,'Duomenys | Data'!$B$10:$B$69,'Duomenys | Data'!J$10:J$69)</f>
        <v>992.65178000000003</v>
      </c>
      <c r="J29" s="185">
        <f t="shared" si="1"/>
        <v>10.890830090402822</v>
      </c>
      <c r="K29" s="186" t="str">
        <f t="shared" si="2"/>
        <v>Ne / No</v>
      </c>
    </row>
    <row r="30" spans="2:11" x14ac:dyDescent="0.25">
      <c r="B30" s="188" t="s">
        <v>50</v>
      </c>
      <c r="C30" s="183">
        <v>18</v>
      </c>
      <c r="D30" s="184" t="str">
        <f>_xlfn.XLOOKUP($C30,'Duomenys | Data'!$B$10:$B$69,'Duomenys | Data'!N$10:N$69)</f>
        <v>13672,9</v>
      </c>
      <c r="E30" s="184">
        <f>_xlfn.XLOOKUP($C30,'Duomenys | Data'!$B$10:$B$69,'Duomenys | Data'!O$10:O$69)</f>
        <v>104194.9</v>
      </c>
      <c r="F30" s="184">
        <f>_xlfn.XLOOKUP($C30,'Duomenys | Data'!$B$10:$B$69,'Duomenys | Data'!S$10:S$69)</f>
        <v>-359.80000000000018</v>
      </c>
      <c r="G30" s="197">
        <f t="shared" si="0"/>
        <v>-6.1485600000000886</v>
      </c>
      <c r="H30" s="184">
        <f>_xlfn.XLOOKUP($C30,'Duomenys | Data'!$B$10:$B$69,'Duomenys | Data'!I$10:I$69)</f>
        <v>2568.80683</v>
      </c>
      <c r="I30" s="184">
        <f>_xlfn.XLOOKUP($C30,'Duomenys | Data'!$B$10:$B$69,'Duomenys | Data'!J$10:J$69)</f>
        <v>2574.9553900000001</v>
      </c>
      <c r="J30" s="185">
        <f t="shared" si="1"/>
        <v>13.168677724633682</v>
      </c>
      <c r="K30" s="186" t="str">
        <f t="shared" si="2"/>
        <v>Ne / No</v>
      </c>
    </row>
    <row r="31" spans="2:11" x14ac:dyDescent="0.25">
      <c r="B31" s="188" t="s">
        <v>51</v>
      </c>
      <c r="C31" s="183">
        <v>19</v>
      </c>
      <c r="D31" s="184" t="str">
        <f>_xlfn.XLOOKUP($C31,'Duomenys | Data'!$B$10:$B$69,'Duomenys | Data'!N$10:N$69)</f>
        <v>2960,7</v>
      </c>
      <c r="E31" s="184">
        <f>_xlfn.XLOOKUP($C31,'Duomenys | Data'!$B$10:$B$69,'Duomenys | Data'!O$10:O$69)</f>
        <v>50719.8</v>
      </c>
      <c r="F31" s="184">
        <f>_xlfn.XLOOKUP($C31,'Duomenys | Data'!$B$10:$B$69,'Duomenys | Data'!S$10:S$69)</f>
        <v>-388.09999999999991</v>
      </c>
      <c r="G31" s="197">
        <f t="shared" si="0"/>
        <v>-5.0185500000000047</v>
      </c>
      <c r="H31" s="184">
        <f>_xlfn.XLOOKUP($C31,'Duomenys | Data'!$B$10:$B$69,'Duomenys | Data'!I$10:I$69)</f>
        <v>1247.6100700000002</v>
      </c>
      <c r="I31" s="184">
        <f>_xlfn.XLOOKUP($C31,'Duomenys | Data'!$B$10:$B$69,'Duomenys | Data'!J$10:J$69)</f>
        <v>1252.6286200000002</v>
      </c>
      <c r="J31" s="185">
        <f t="shared" si="1"/>
        <v>5.8829629029712223</v>
      </c>
      <c r="K31" s="186" t="str">
        <f t="shared" si="2"/>
        <v>Ne / No</v>
      </c>
    </row>
    <row r="32" spans="2:11" x14ac:dyDescent="0.25">
      <c r="B32" s="188" t="s">
        <v>52</v>
      </c>
      <c r="C32" s="183">
        <v>20</v>
      </c>
      <c r="D32" s="184">
        <f>_xlfn.XLOOKUP($C32,'Duomenys | Data'!$B$10:$B$69,'Duomenys | Data'!N$10:N$69)</f>
        <v>2438.1</v>
      </c>
      <c r="E32" s="184">
        <f>_xlfn.XLOOKUP($C32,'Duomenys | Data'!$B$10:$B$69,'Duomenys | Data'!O$10:O$69)</f>
        <v>57290.8</v>
      </c>
      <c r="F32" s="184">
        <f>_xlfn.XLOOKUP($C32,'Duomenys | Data'!$B$10:$B$69,'Duomenys | Data'!S$10:S$69)</f>
        <v>-201.19999999999982</v>
      </c>
      <c r="G32" s="197">
        <f t="shared" si="0"/>
        <v>-3.0468899999998484</v>
      </c>
      <c r="H32" s="184">
        <f>_xlfn.XLOOKUP($C32,'Duomenys | Data'!$B$10:$B$69,'Duomenys | Data'!I$10:I$69)</f>
        <v>1588.03133</v>
      </c>
      <c r="I32" s="184">
        <f>_xlfn.XLOOKUP($C32,'Duomenys | Data'!$B$10:$B$69,'Duomenys | Data'!J$10:J$69)</f>
        <v>1591.0782199999999</v>
      </c>
      <c r="J32" s="185">
        <f t="shared" si="1"/>
        <v>4.2708831890796208</v>
      </c>
      <c r="K32" s="186" t="str">
        <f t="shared" si="2"/>
        <v>Ne / No</v>
      </c>
    </row>
    <row r="33" spans="2:11" x14ac:dyDescent="0.25">
      <c r="B33" s="188" t="s">
        <v>53</v>
      </c>
      <c r="C33" s="183">
        <v>21</v>
      </c>
      <c r="D33" s="184">
        <f>_xlfn.XLOOKUP($C33,'Duomenys | Data'!$B$10:$B$69,'Duomenys | Data'!N$10:N$69)</f>
        <v>4120.7</v>
      </c>
      <c r="E33" s="184">
        <f>_xlfn.XLOOKUP($C33,'Duomenys | Data'!$B$10:$B$69,'Duomenys | Data'!O$10:O$69)</f>
        <v>66616.5</v>
      </c>
      <c r="F33" s="184">
        <f>_xlfn.XLOOKUP($C33,'Duomenys | Data'!$B$10:$B$69,'Duomenys | Data'!S$10:S$69)</f>
        <v>0</v>
      </c>
      <c r="G33" s="197">
        <f t="shared" si="0"/>
        <v>4.1936100000000351</v>
      </c>
      <c r="H33" s="184">
        <f>_xlfn.XLOOKUP($C33,'Duomenys | Data'!$B$10:$B$69,'Duomenys | Data'!I$10:I$69)</f>
        <v>1666.03511</v>
      </c>
      <c r="I33" s="184">
        <f>_xlfn.XLOOKUP($C33,'Duomenys | Data'!$B$10:$B$69,'Duomenys | Data'!J$10:J$69)</f>
        <v>1661.8415</v>
      </c>
      <c r="J33" s="185">
        <f t="shared" si="1"/>
        <v>6.1853153678085819</v>
      </c>
      <c r="K33" s="186" t="str">
        <f t="shared" si="2"/>
        <v>Ne / No</v>
      </c>
    </row>
    <row r="34" spans="2:11" x14ac:dyDescent="0.25">
      <c r="B34" s="188" t="s">
        <v>54</v>
      </c>
      <c r="C34" s="183">
        <v>22</v>
      </c>
      <c r="D34" s="184" t="str">
        <f>_xlfn.XLOOKUP($C34,'Duomenys | Data'!$B$10:$B$69,'Duomenys | Data'!N$10:N$69)</f>
        <v>14668,1</v>
      </c>
      <c r="E34" s="184">
        <f>_xlfn.XLOOKUP($C34,'Duomenys | Data'!$B$10:$B$69,'Duomenys | Data'!O$10:O$69)</f>
        <v>254719.5</v>
      </c>
      <c r="F34" s="184">
        <f>_xlfn.XLOOKUP($C34,'Duomenys | Data'!$B$10:$B$69,'Duomenys | Data'!S$10:S$69)</f>
        <v>746.30000000000018</v>
      </c>
      <c r="G34" s="197">
        <f t="shared" si="0"/>
        <v>204.78783999999996</v>
      </c>
      <c r="H34" s="184">
        <f>_xlfn.XLOOKUP($C34,'Duomenys | Data'!$B$10:$B$69,'Duomenys | Data'!I$10:I$69)</f>
        <v>7121.3485899999996</v>
      </c>
      <c r="I34" s="184">
        <f>_xlfn.XLOOKUP($C34,'Duomenys | Data'!$B$10:$B$69,'Duomenys | Data'!J$10:J$69)</f>
        <v>6916.5607499999996</v>
      </c>
      <c r="J34" s="185">
        <f t="shared" si="1"/>
        <v>5.7371088805801058</v>
      </c>
      <c r="K34" s="186" t="str">
        <f t="shared" si="2"/>
        <v>Ne / No</v>
      </c>
    </row>
    <row r="35" spans="2:11" x14ac:dyDescent="0.25">
      <c r="B35" s="188" t="s">
        <v>55</v>
      </c>
      <c r="C35" s="183">
        <v>23</v>
      </c>
      <c r="D35" s="184">
        <f>_xlfn.XLOOKUP($C35,'Duomenys | Data'!$B$10:$B$69,'Duomenys | Data'!N$10:N$69)</f>
        <v>8423.5</v>
      </c>
      <c r="E35" s="184">
        <f>_xlfn.XLOOKUP($C35,'Duomenys | Data'!$B$10:$B$69,'Duomenys | Data'!O$10:O$69)</f>
        <v>112484.3</v>
      </c>
      <c r="F35" s="184">
        <f>_xlfn.XLOOKUP($C35,'Duomenys | Data'!$B$10:$B$69,'Duomenys | Data'!S$10:S$69)</f>
        <v>-20.399999999999636</v>
      </c>
      <c r="G35" s="197">
        <f t="shared" si="0"/>
        <v>15.234059999999772</v>
      </c>
      <c r="H35" s="184">
        <f>_xlfn.XLOOKUP($C35,'Duomenys | Data'!$B$10:$B$69,'Duomenys | Data'!I$10:I$69)</f>
        <v>2729.8854900000001</v>
      </c>
      <c r="I35" s="184">
        <f>_xlfn.XLOOKUP($C35,'Duomenys | Data'!$B$10:$B$69,'Duomenys | Data'!J$10:J$69)</f>
        <v>2714.6514300000003</v>
      </c>
      <c r="J35" s="185">
        <f t="shared" si="1"/>
        <v>7.4889445677156736</v>
      </c>
      <c r="K35" s="186" t="str">
        <f t="shared" si="2"/>
        <v>Ne / No</v>
      </c>
    </row>
    <row r="36" spans="2:11" x14ac:dyDescent="0.25">
      <c r="B36" s="188" t="s">
        <v>56</v>
      </c>
      <c r="C36" s="183">
        <v>24</v>
      </c>
      <c r="D36" s="184" t="str">
        <f>_xlfn.XLOOKUP($C36,'Duomenys | Data'!$B$10:$B$69,'Duomenys | Data'!N$10:N$69)</f>
        <v>7846,5</v>
      </c>
      <c r="E36" s="184">
        <f>_xlfn.XLOOKUP($C36,'Duomenys | Data'!$B$10:$B$69,'Duomenys | Data'!O$10:O$69)</f>
        <v>62890.8</v>
      </c>
      <c r="F36" s="184">
        <f>_xlfn.XLOOKUP($C36,'Duomenys | Data'!$B$10:$B$69,'Duomenys | Data'!S$10:S$69)</f>
        <v>-792.69999999999982</v>
      </c>
      <c r="G36" s="197">
        <f t="shared" si="0"/>
        <v>-9.6889800000001287</v>
      </c>
      <c r="H36" s="184">
        <f>_xlfn.XLOOKUP($C36,'Duomenys | Data'!$B$10:$B$69,'Duomenys | Data'!I$10:I$69)</f>
        <v>1579.46487</v>
      </c>
      <c r="I36" s="184">
        <f>_xlfn.XLOOKUP($C36,'Duomenys | Data'!$B$10:$B$69,'Duomenys | Data'!J$10:J$69)</f>
        <v>1589.1538500000001</v>
      </c>
      <c r="J36" s="185">
        <f t="shared" si="1"/>
        <v>12.637624109066786</v>
      </c>
      <c r="K36" s="186" t="str">
        <f t="shared" si="2"/>
        <v>Ne / No</v>
      </c>
    </row>
    <row r="37" spans="2:11" x14ac:dyDescent="0.25">
      <c r="B37" s="188" t="s">
        <v>57</v>
      </c>
      <c r="C37" s="183">
        <v>25</v>
      </c>
      <c r="D37" s="184" t="str">
        <f>_xlfn.XLOOKUP($C37,'Duomenys | Data'!$B$10:$B$69,'Duomenys | Data'!N$10:N$69)</f>
        <v>11675,0</v>
      </c>
      <c r="E37" s="184">
        <f>_xlfn.XLOOKUP($C37,'Duomenys | Data'!$B$10:$B$69,'Duomenys | Data'!O$10:O$69)</f>
        <v>161308.4</v>
      </c>
      <c r="F37" s="184">
        <f>_xlfn.XLOOKUP($C37,'Duomenys | Data'!$B$10:$B$69,'Duomenys | Data'!S$10:S$69)</f>
        <v>0</v>
      </c>
      <c r="G37" s="197">
        <f t="shared" si="0"/>
        <v>100.88874000000033</v>
      </c>
      <c r="H37" s="184">
        <f>_xlfn.XLOOKUP($C37,'Duomenys | Data'!$B$10:$B$69,'Duomenys | Data'!I$10:I$69)</f>
        <v>4711.9610700000003</v>
      </c>
      <c r="I37" s="184">
        <f>_xlfn.XLOOKUP($C37,'Duomenys | Data'!$B$10:$B$69,'Duomenys | Data'!J$10:J$69)</f>
        <v>4611.07233</v>
      </c>
      <c r="J37" s="185">
        <f t="shared" si="1"/>
        <v>7.2331648885500197</v>
      </c>
      <c r="K37" s="186" t="str">
        <f t="shared" si="2"/>
        <v>Ne / No</v>
      </c>
    </row>
    <row r="38" spans="2:11" x14ac:dyDescent="0.25">
      <c r="B38" s="188" t="s">
        <v>58</v>
      </c>
      <c r="C38" s="183">
        <v>26</v>
      </c>
      <c r="D38" s="184" t="str">
        <f>_xlfn.XLOOKUP($C38,'Duomenys | Data'!$B$10:$B$69,'Duomenys | Data'!N$10:N$69)</f>
        <v>6601,5</v>
      </c>
      <c r="E38" s="184">
        <f>_xlfn.XLOOKUP($C38,'Duomenys | Data'!$B$10:$B$69,'Duomenys | Data'!O$10:O$69)</f>
        <v>84926.3</v>
      </c>
      <c r="F38" s="184">
        <f>_xlfn.XLOOKUP($C38,'Duomenys | Data'!$B$10:$B$69,'Duomenys | Data'!S$10:S$69)</f>
        <v>0</v>
      </c>
      <c r="G38" s="197">
        <f t="shared" si="0"/>
        <v>38.027499999999691</v>
      </c>
      <c r="H38" s="184">
        <f>_xlfn.XLOOKUP($C38,'Duomenys | Data'!$B$10:$B$69,'Duomenys | Data'!I$10:I$69)</f>
        <v>2180.8866899999998</v>
      </c>
      <c r="I38" s="184">
        <f>_xlfn.XLOOKUP($C38,'Duomenys | Data'!$B$10:$B$69,'Duomenys | Data'!J$10:J$69)</f>
        <v>2142.8591900000001</v>
      </c>
      <c r="J38" s="185">
        <f t="shared" si="1"/>
        <v>7.769731361670579</v>
      </c>
      <c r="K38" s="186" t="str">
        <f t="shared" si="2"/>
        <v>Ne / No</v>
      </c>
    </row>
    <row r="39" spans="2:11" x14ac:dyDescent="0.25">
      <c r="B39" s="188" t="s">
        <v>59</v>
      </c>
      <c r="C39" s="183">
        <v>27</v>
      </c>
      <c r="D39" s="184" t="str">
        <f>_xlfn.XLOOKUP($C39,'Duomenys | Data'!$B$10:$B$69,'Duomenys | Data'!N$10:N$69)</f>
        <v>3590,3</v>
      </c>
      <c r="E39" s="184">
        <f>_xlfn.XLOOKUP($C39,'Duomenys | Data'!$B$10:$B$69,'Duomenys | Data'!O$10:O$69)</f>
        <v>39131.599999999999</v>
      </c>
      <c r="F39" s="184">
        <f>_xlfn.XLOOKUP($C39,'Duomenys | Data'!$B$10:$B$69,'Duomenys | Data'!S$10:S$69)</f>
        <v>52.100000000000136</v>
      </c>
      <c r="G39" s="197">
        <f t="shared" si="0"/>
        <v>-2.4253100000000813</v>
      </c>
      <c r="H39" s="184">
        <f>_xlfn.XLOOKUP($C39,'Duomenys | Data'!$B$10:$B$69,'Duomenys | Data'!I$10:I$69)</f>
        <v>1014.69157</v>
      </c>
      <c r="I39" s="184">
        <f>_xlfn.XLOOKUP($C39,'Duomenys | Data'!$B$10:$B$69,'Duomenys | Data'!J$10:J$69)</f>
        <v>1017.11688</v>
      </c>
      <c r="J39" s="185">
        <f t="shared" si="1"/>
        <v>9.1633057586978683</v>
      </c>
      <c r="K39" s="186" t="str">
        <f t="shared" si="2"/>
        <v>Ne / No</v>
      </c>
    </row>
    <row r="40" spans="2:11" x14ac:dyDescent="0.25">
      <c r="B40" s="188" t="s">
        <v>60</v>
      </c>
      <c r="C40" s="183">
        <v>28</v>
      </c>
      <c r="D40" s="184" t="str">
        <f>_xlfn.XLOOKUP($C40,'Duomenys | Data'!$B$10:$B$69,'Duomenys | Data'!N$10:N$69)</f>
        <v>10199,8</v>
      </c>
      <c r="E40" s="184">
        <f>_xlfn.XLOOKUP($C40,'Duomenys | Data'!$B$10:$B$69,'Duomenys | Data'!O$10:O$69)</f>
        <v>47738.1</v>
      </c>
      <c r="F40" s="184">
        <f>_xlfn.XLOOKUP($C40,'Duomenys | Data'!$B$10:$B$69,'Duomenys | Data'!S$10:S$69)</f>
        <v>0</v>
      </c>
      <c r="G40" s="197">
        <f t="shared" si="0"/>
        <v>-7.4536200000002282</v>
      </c>
      <c r="H40" s="184">
        <f>_xlfn.XLOOKUP($C40,'Duomenys | Data'!$B$10:$B$69,'Duomenys | Data'!I$10:I$69)</f>
        <v>1086.1293899999998</v>
      </c>
      <c r="I40" s="184">
        <f>_xlfn.XLOOKUP($C40,'Duomenys | Data'!$B$10:$B$69,'Duomenys | Data'!J$10:J$69)</f>
        <v>1093.5830100000001</v>
      </c>
      <c r="J40" s="185">
        <f t="shared" si="1"/>
        <v>21.369498998182223</v>
      </c>
      <c r="K40" s="186" t="str">
        <f t="shared" si="2"/>
        <v>Ne / No</v>
      </c>
    </row>
    <row r="41" spans="2:11" x14ac:dyDescent="0.25">
      <c r="B41" s="188" t="s">
        <v>61</v>
      </c>
      <c r="C41" s="183">
        <v>30</v>
      </c>
      <c r="D41" s="184">
        <f>_xlfn.XLOOKUP($C41,'Duomenys | Data'!$B$10:$B$69,'Duomenys | Data'!N$10:N$69)</f>
        <v>3887.1</v>
      </c>
      <c r="E41" s="184">
        <f>_xlfn.XLOOKUP($C41,'Duomenys | Data'!$B$10:$B$69,'Duomenys | Data'!O$10:O$69)</f>
        <v>125036.8</v>
      </c>
      <c r="F41" s="184">
        <f>_xlfn.XLOOKUP($C41,'Duomenys | Data'!$B$10:$B$69,'Duomenys | Data'!S$10:S$69)</f>
        <v>29.637000000000171</v>
      </c>
      <c r="G41" s="197">
        <f t="shared" si="0"/>
        <v>16.098719999999958</v>
      </c>
      <c r="H41" s="184">
        <f>_xlfn.XLOOKUP($C41,'Duomenys | Data'!$B$10:$B$69,'Duomenys | Data'!I$10:I$69)</f>
        <v>3201.0435499999999</v>
      </c>
      <c r="I41" s="184">
        <f>_xlfn.XLOOKUP($C41,'Duomenys | Data'!$B$10:$B$69,'Duomenys | Data'!J$10:J$69)</f>
        <v>3184.9448299999999</v>
      </c>
      <c r="J41" s="185">
        <f t="shared" si="1"/>
        <v>3.1076280774330947</v>
      </c>
      <c r="K41" s="186" t="str">
        <f t="shared" si="2"/>
        <v>Ne / No</v>
      </c>
    </row>
    <row r="42" spans="2:11" x14ac:dyDescent="0.25">
      <c r="B42" s="188" t="s">
        <v>62</v>
      </c>
      <c r="C42" s="183">
        <v>31</v>
      </c>
      <c r="D42" s="184" t="str">
        <f>_xlfn.XLOOKUP($C42,'Duomenys | Data'!$B$10:$B$69,'Duomenys | Data'!N$10:N$69)</f>
        <v>6234,2</v>
      </c>
      <c r="E42" s="184">
        <f>_xlfn.XLOOKUP($C42,'Duomenys | Data'!$B$10:$B$69,'Duomenys | Data'!O$10:O$69)</f>
        <v>40024.800000000003</v>
      </c>
      <c r="F42" s="184">
        <f>_xlfn.XLOOKUP($C42,'Duomenys | Data'!$B$10:$B$69,'Duomenys | Data'!S$10:S$69)</f>
        <v>-49.599999999999909</v>
      </c>
      <c r="G42" s="197">
        <f t="shared" si="0"/>
        <v>-6.1642300000000887</v>
      </c>
      <c r="H42" s="184">
        <f>_xlfn.XLOOKUP($C42,'Duomenys | Data'!$B$10:$B$69,'Duomenys | Data'!I$10:I$69)</f>
        <v>1068.6371899999999</v>
      </c>
      <c r="I42" s="184">
        <f>_xlfn.XLOOKUP($C42,'Duomenys | Data'!$B$10:$B$69,'Duomenys | Data'!J$10:J$69)</f>
        <v>1074.80142</v>
      </c>
      <c r="J42" s="185">
        <f t="shared" si="1"/>
        <v>15.597574171852482</v>
      </c>
      <c r="K42" s="186" t="str">
        <f t="shared" si="2"/>
        <v>Ne / No</v>
      </c>
    </row>
    <row r="43" spans="2:11" x14ac:dyDescent="0.25">
      <c r="B43" s="188" t="s">
        <v>63</v>
      </c>
      <c r="C43" s="183">
        <v>32</v>
      </c>
      <c r="D43" s="184" t="str">
        <f>_xlfn.XLOOKUP($C43,'Duomenys | Data'!$B$10:$B$69,'Duomenys | Data'!N$10:N$69)</f>
        <v>6416,10</v>
      </c>
      <c r="E43" s="184">
        <f>_xlfn.XLOOKUP($C43,'Duomenys | Data'!$B$10:$B$69,'Duomenys | Data'!O$10:O$69)</f>
        <v>48147.3</v>
      </c>
      <c r="F43" s="184">
        <f>_xlfn.XLOOKUP($C43,'Duomenys | Data'!$B$10:$B$69,'Duomenys | Data'!S$10:S$69)</f>
        <v>-3.2999999999999545</v>
      </c>
      <c r="G43" s="197">
        <f t="shared" si="0"/>
        <v>-3.1877300000001014</v>
      </c>
      <c r="H43" s="184">
        <f>_xlfn.XLOOKUP($C43,'Duomenys | Data'!$B$10:$B$69,'Duomenys | Data'!I$10:I$69)</f>
        <v>1150.3808799999999</v>
      </c>
      <c r="I43" s="184">
        <f>_xlfn.XLOOKUP($C43,'Duomenys | Data'!$B$10:$B$69,'Duomenys | Data'!J$10:J$69)</f>
        <v>1153.56861</v>
      </c>
      <c r="J43" s="185">
        <f t="shared" si="1"/>
        <v>13.327776781195553</v>
      </c>
      <c r="K43" s="186" t="str">
        <f t="shared" si="2"/>
        <v>Ne / No</v>
      </c>
    </row>
    <row r="44" spans="2:11" x14ac:dyDescent="0.25">
      <c r="B44" s="188" t="s">
        <v>64</v>
      </c>
      <c r="C44" s="183">
        <v>33</v>
      </c>
      <c r="D44" s="184" t="str">
        <f>_xlfn.XLOOKUP($C44,'Duomenys | Data'!$B$10:$B$69,'Duomenys | Data'!N$10:N$69)</f>
        <v>1367,0</v>
      </c>
      <c r="E44" s="184">
        <f>_xlfn.XLOOKUP($C44,'Duomenys | Data'!$B$10:$B$69,'Duomenys | Data'!O$10:O$69)</f>
        <v>75154.5</v>
      </c>
      <c r="F44" s="184">
        <f>_xlfn.XLOOKUP($C44,'Duomenys | Data'!$B$10:$B$69,'Duomenys | Data'!S$10:S$69)</f>
        <v>0</v>
      </c>
      <c r="G44" s="197">
        <f t="shared" si="0"/>
        <v>12.514660000000276</v>
      </c>
      <c r="H44" s="184">
        <f>_xlfn.XLOOKUP($C44,'Duomenys | Data'!$B$10:$B$69,'Duomenys | Data'!I$10:I$69)</f>
        <v>2170.3904900000002</v>
      </c>
      <c r="I44" s="184">
        <f>_xlfn.XLOOKUP($C44,'Duomenys | Data'!$B$10:$B$69,'Duomenys | Data'!J$10:J$69)</f>
        <v>2157.87583</v>
      </c>
      <c r="J44" s="185">
        <f t="shared" si="1"/>
        <v>1.8186168576513211</v>
      </c>
      <c r="K44" s="186" t="str">
        <f t="shared" si="2"/>
        <v>Ne / No</v>
      </c>
    </row>
    <row r="45" spans="2:11" x14ac:dyDescent="0.25">
      <c r="B45" s="188" t="s">
        <v>65</v>
      </c>
      <c r="C45" s="183">
        <v>34</v>
      </c>
      <c r="D45" s="184" t="str">
        <f>_xlfn.XLOOKUP($C45,'Duomenys | Data'!$B$10:$B$69,'Duomenys | Data'!N$10:N$69)</f>
        <v>1506,8</v>
      </c>
      <c r="E45" s="184">
        <f>_xlfn.XLOOKUP($C45,'Duomenys | Data'!$B$10:$B$69,'Duomenys | Data'!O$10:O$69)</f>
        <v>56185.3</v>
      </c>
      <c r="F45" s="184">
        <f>_xlfn.XLOOKUP($C45,'Duomenys | Data'!$B$10:$B$69,'Duomenys | Data'!S$10:S$69)</f>
        <v>0</v>
      </c>
      <c r="G45" s="197">
        <f t="shared" si="0"/>
        <v>-9.419879999999921</v>
      </c>
      <c r="H45" s="184">
        <f>_xlfn.XLOOKUP($C45,'Duomenys | Data'!$B$10:$B$69,'Duomenys | Data'!I$10:I$69)</f>
        <v>1403.0095200000001</v>
      </c>
      <c r="I45" s="184">
        <f>_xlfn.XLOOKUP($C45,'Duomenys | Data'!$B$10:$B$69,'Duomenys | Data'!J$10:J$69)</f>
        <v>1412.4294</v>
      </c>
      <c r="J45" s="185">
        <f t="shared" si="1"/>
        <v>2.6822899735282331</v>
      </c>
      <c r="K45" s="186" t="str">
        <f t="shared" si="2"/>
        <v>Ne / No</v>
      </c>
    </row>
    <row r="46" spans="2:11" x14ac:dyDescent="0.25">
      <c r="B46" s="188" t="s">
        <v>66</v>
      </c>
      <c r="C46" s="183">
        <v>35</v>
      </c>
      <c r="D46" s="184" t="str">
        <f>_xlfn.XLOOKUP($C46,'Duomenys | Data'!$B$10:$B$69,'Duomenys | Data'!N$10:N$69)</f>
        <v>10070,6</v>
      </c>
      <c r="E46" s="184">
        <f>_xlfn.XLOOKUP($C46,'Duomenys | Data'!$B$10:$B$69,'Duomenys | Data'!O$10:O$69)</f>
        <v>81366.7</v>
      </c>
      <c r="F46" s="184">
        <f>_xlfn.XLOOKUP($C46,'Duomenys | Data'!$B$10:$B$69,'Duomenys | Data'!S$10:S$69)</f>
        <v>-413</v>
      </c>
      <c r="G46" s="197">
        <f t="shared" si="0"/>
        <v>-2.4576100000001588</v>
      </c>
      <c r="H46" s="184">
        <f>_xlfn.XLOOKUP($C46,'Duomenys | Data'!$B$10:$B$69,'Duomenys | Data'!I$10:I$69)</f>
        <v>1957.82071</v>
      </c>
      <c r="I46" s="184">
        <f>_xlfn.XLOOKUP($C46,'Duomenys | Data'!$B$10:$B$69,'Duomenys | Data'!J$10:J$69)</f>
        <v>1960.2783200000001</v>
      </c>
      <c r="J46" s="185">
        <f t="shared" si="1"/>
        <v>12.440327909339207</v>
      </c>
      <c r="K46" s="186" t="str">
        <f t="shared" si="2"/>
        <v>Ne / No</v>
      </c>
    </row>
    <row r="47" spans="2:11" x14ac:dyDescent="0.25">
      <c r="B47" s="188" t="s">
        <v>67</v>
      </c>
      <c r="C47" s="183">
        <v>36</v>
      </c>
      <c r="D47" s="184">
        <f>_xlfn.XLOOKUP($C47,'Duomenys | Data'!$B$10:$B$69,'Duomenys | Data'!N$10:N$69)</f>
        <v>3771.7</v>
      </c>
      <c r="E47" s="184">
        <f>_xlfn.XLOOKUP($C47,'Duomenys | Data'!$B$10:$B$69,'Duomenys | Data'!O$10:O$69)</f>
        <v>61725.4</v>
      </c>
      <c r="F47" s="184">
        <f>_xlfn.XLOOKUP($C47,'Duomenys | Data'!$B$10:$B$69,'Duomenys | Data'!S$10:S$69)</f>
        <v>0</v>
      </c>
      <c r="G47" s="197">
        <f t="shared" si="0"/>
        <v>5.4987300000000232</v>
      </c>
      <c r="H47" s="184">
        <f>_xlfn.XLOOKUP($C47,'Duomenys | Data'!$B$10:$B$69,'Duomenys | Data'!I$10:I$69)</f>
        <v>1511.0329899999999</v>
      </c>
      <c r="I47" s="184">
        <f>_xlfn.XLOOKUP($C47,'Duomenys | Data'!$B$10:$B$69,'Duomenys | Data'!J$10:J$69)</f>
        <v>1505.5342599999999</v>
      </c>
      <c r="J47" s="185">
        <f t="shared" si="1"/>
        <v>6.1099061857121928</v>
      </c>
      <c r="K47" s="186" t="str">
        <f t="shared" si="2"/>
        <v>Ne / No</v>
      </c>
    </row>
    <row r="48" spans="2:11" x14ac:dyDescent="0.25">
      <c r="B48" s="188" t="s">
        <v>68</v>
      </c>
      <c r="C48" s="183">
        <v>37</v>
      </c>
      <c r="D48" s="184" t="str">
        <f>_xlfn.XLOOKUP($C48,'Duomenys | Data'!$B$10:$B$69,'Duomenys | Data'!N$10:N$69)</f>
        <v>1359,8</v>
      </c>
      <c r="E48" s="184">
        <f>_xlfn.XLOOKUP($C48,'Duomenys | Data'!$B$10:$B$69,'Duomenys | Data'!O$10:O$69)</f>
        <v>85271.6</v>
      </c>
      <c r="F48" s="184">
        <f>_xlfn.XLOOKUP($C48,'Duomenys | Data'!$B$10:$B$69,'Duomenys | Data'!S$10:S$69)</f>
        <v>0</v>
      </c>
      <c r="G48" s="197">
        <f t="shared" si="0"/>
        <v>-8.2771199999997407</v>
      </c>
      <c r="H48" s="184">
        <f>_xlfn.XLOOKUP($C48,'Duomenys | Data'!$B$10:$B$69,'Duomenys | Data'!I$10:I$69)</f>
        <v>2137.3494900000001</v>
      </c>
      <c r="I48" s="184">
        <f>_xlfn.XLOOKUP($C48,'Duomenys | Data'!$B$10:$B$69,'Duomenys | Data'!J$10:J$69)</f>
        <v>2145.6266099999998</v>
      </c>
      <c r="J48" s="185">
        <f t="shared" si="1"/>
        <v>1.5948240744895537</v>
      </c>
      <c r="K48" s="186" t="str">
        <f t="shared" si="2"/>
        <v>Ne / No</v>
      </c>
    </row>
    <row r="49" spans="2:11" x14ac:dyDescent="0.25">
      <c r="B49" s="188" t="s">
        <v>69</v>
      </c>
      <c r="C49" s="183">
        <v>38</v>
      </c>
      <c r="D49" s="184" t="str">
        <f>_xlfn.XLOOKUP($C49,'Duomenys | Data'!$B$10:$B$69,'Duomenys | Data'!N$10:N$69)</f>
        <v>7211,1</v>
      </c>
      <c r="E49" s="184">
        <f>_xlfn.XLOOKUP($C49,'Duomenys | Data'!$B$10:$B$69,'Duomenys | Data'!O$10:O$69)</f>
        <v>69778.2</v>
      </c>
      <c r="F49" s="184">
        <f>_xlfn.XLOOKUP($C49,'Duomenys | Data'!$B$10:$B$69,'Duomenys | Data'!S$10:S$69)</f>
        <v>0</v>
      </c>
      <c r="G49" s="197">
        <f t="shared" si="0"/>
        <v>7.5647599999999784</v>
      </c>
      <c r="H49" s="184">
        <f>_xlfn.XLOOKUP($C49,'Duomenys | Data'!$B$10:$B$69,'Duomenys | Data'!I$10:I$69)</f>
        <v>1748.1224</v>
      </c>
      <c r="I49" s="184">
        <f>_xlfn.XLOOKUP($C49,'Duomenys | Data'!$B$10:$B$69,'Duomenys | Data'!J$10:J$69)</f>
        <v>1740.55764</v>
      </c>
      <c r="J49" s="185">
        <f t="shared" si="1"/>
        <v>10.333196211003308</v>
      </c>
      <c r="K49" s="186" t="str">
        <f t="shared" si="2"/>
        <v>Ne / No</v>
      </c>
    </row>
    <row r="50" spans="2:11" x14ac:dyDescent="0.25">
      <c r="B50" s="188" t="s">
        <v>70</v>
      </c>
      <c r="C50" s="183">
        <v>39</v>
      </c>
      <c r="D50" s="184" t="str">
        <f>_xlfn.XLOOKUP($C50,'Duomenys | Data'!$B$10:$B$69,'Duomenys | Data'!N$10:N$69)</f>
        <v>12560,3</v>
      </c>
      <c r="E50" s="184">
        <f>_xlfn.XLOOKUP($C50,'Duomenys | Data'!$B$10:$B$69,'Duomenys | Data'!O$10:O$69)</f>
        <v>67773.8</v>
      </c>
      <c r="F50" s="184">
        <f>_xlfn.XLOOKUP($C50,'Duomenys | Data'!$B$10:$B$69,'Duomenys | Data'!S$10:S$69)</f>
        <v>-93.299999999999727</v>
      </c>
      <c r="G50" s="197">
        <f t="shared" si="0"/>
        <v>74.282150000000001</v>
      </c>
      <c r="H50" s="184">
        <f>_xlfn.XLOOKUP($C50,'Duomenys | Data'!$B$10:$B$69,'Duomenys | Data'!I$10:I$69)</f>
        <v>1834.3702700000001</v>
      </c>
      <c r="I50" s="184">
        <f>_xlfn.XLOOKUP($C50,'Duomenys | Data'!$B$10:$B$69,'Duomenys | Data'!J$10:J$69)</f>
        <v>1760.0881200000001</v>
      </c>
      <c r="J50" s="185">
        <f t="shared" si="1"/>
        <v>18.53787969119756</v>
      </c>
      <c r="K50" s="186" t="str">
        <f t="shared" si="2"/>
        <v>Ne / No</v>
      </c>
    </row>
    <row r="51" spans="2:11" x14ac:dyDescent="0.25">
      <c r="B51" s="188" t="s">
        <v>71</v>
      </c>
      <c r="C51" s="183">
        <v>40</v>
      </c>
      <c r="D51" s="184" t="str">
        <f>_xlfn.XLOOKUP($C51,'Duomenys | Data'!$B$10:$B$69,'Duomenys | Data'!N$10:N$69)</f>
        <v>1234,1</v>
      </c>
      <c r="E51" s="184">
        <f>_xlfn.XLOOKUP($C51,'Duomenys | Data'!$B$10:$B$69,'Duomenys | Data'!O$10:O$69)</f>
        <v>35615.4</v>
      </c>
      <c r="F51" s="184">
        <f>_xlfn.XLOOKUP($C51,'Duomenys | Data'!$B$10:$B$69,'Duomenys | Data'!S$10:S$69)</f>
        <v>-267.70000000000027</v>
      </c>
      <c r="G51" s="197">
        <f t="shared" si="0"/>
        <v>-3.8055300000000898</v>
      </c>
      <c r="H51" s="184">
        <f>_xlfn.XLOOKUP($C51,'Duomenys | Data'!$B$10:$B$69,'Duomenys | Data'!I$10:I$69)</f>
        <v>974.18031999999994</v>
      </c>
      <c r="I51" s="184">
        <f>_xlfn.XLOOKUP($C51,'Duomenys | Data'!$B$10:$B$69,'Duomenys | Data'!J$10:J$69)</f>
        <v>977.98585000000003</v>
      </c>
      <c r="J51" s="185">
        <f t="shared" si="1"/>
        <v>3.4916921819340176</v>
      </c>
      <c r="K51" s="186" t="str">
        <f t="shared" si="2"/>
        <v>Ne / No</v>
      </c>
    </row>
    <row r="52" spans="2:11" x14ac:dyDescent="0.25">
      <c r="B52" s="188" t="s">
        <v>72</v>
      </c>
      <c r="C52" s="183">
        <v>41</v>
      </c>
      <c r="D52" s="184" t="str">
        <f>_xlfn.XLOOKUP($C52,'Duomenys | Data'!$B$10:$B$69,'Duomenys | Data'!N$10:N$69)</f>
        <v>3357,1</v>
      </c>
      <c r="E52" s="184">
        <f>_xlfn.XLOOKUP($C52,'Duomenys | Data'!$B$10:$B$69,'Duomenys | Data'!O$10:O$69)</f>
        <v>65027.3</v>
      </c>
      <c r="F52" s="184">
        <f>_xlfn.XLOOKUP($C52,'Duomenys | Data'!$B$10:$B$69,'Duomenys | Data'!S$10:S$69)</f>
        <v>325.70000000000027</v>
      </c>
      <c r="G52" s="197">
        <f t="shared" si="0"/>
        <v>-13.882020000000011</v>
      </c>
      <c r="H52" s="184">
        <f>_xlfn.XLOOKUP($C52,'Duomenys | Data'!$B$10:$B$69,'Duomenys | Data'!I$10:I$69)</f>
        <v>1622.58782</v>
      </c>
      <c r="I52" s="184">
        <f>_xlfn.XLOOKUP($C52,'Duomenys | Data'!$B$10:$B$69,'Duomenys | Data'!J$10:J$69)</f>
        <v>1636.46984</v>
      </c>
      <c r="J52" s="185">
        <f t="shared" si="1"/>
        <v>5.137963449441715</v>
      </c>
      <c r="K52" s="186" t="str">
        <f t="shared" si="2"/>
        <v>Ne / No</v>
      </c>
    </row>
    <row r="53" spans="2:11" x14ac:dyDescent="0.25">
      <c r="B53" s="188" t="s">
        <v>73</v>
      </c>
      <c r="C53" s="183">
        <v>42</v>
      </c>
      <c r="D53" s="184">
        <f>_xlfn.XLOOKUP($C53,'Duomenys | Data'!$B$10:$B$69,'Duomenys | Data'!N$10:N$69)</f>
        <v>635.70000000000005</v>
      </c>
      <c r="E53" s="184">
        <f>_xlfn.XLOOKUP($C53,'Duomenys | Data'!$B$10:$B$69,'Duomenys | Data'!O$10:O$69)</f>
        <v>73354.7</v>
      </c>
      <c r="F53" s="184">
        <f>_xlfn.XLOOKUP($C53,'Duomenys | Data'!$B$10:$B$69,'Duomenys | Data'!S$10:S$69)</f>
        <v>-363.5</v>
      </c>
      <c r="G53" s="197">
        <f t="shared" si="0"/>
        <v>23.706719999999905</v>
      </c>
      <c r="H53" s="184">
        <f>_xlfn.XLOOKUP($C53,'Duomenys | Data'!$B$10:$B$69,'Duomenys | Data'!I$10:I$69)</f>
        <v>1946.98074</v>
      </c>
      <c r="I53" s="184">
        <f>_xlfn.XLOOKUP($C53,'Duomenys | Data'!$B$10:$B$69,'Duomenys | Data'!J$10:J$69)</f>
        <v>1923.2740200000001</v>
      </c>
      <c r="J53" s="185">
        <f t="shared" si="1"/>
        <v>0.87064413084550485</v>
      </c>
      <c r="K53" s="186" t="str">
        <f t="shared" si="2"/>
        <v>Ne / No</v>
      </c>
    </row>
    <row r="54" spans="2:11" x14ac:dyDescent="0.25">
      <c r="B54" s="188" t="s">
        <v>74</v>
      </c>
      <c r="C54" s="183">
        <v>43</v>
      </c>
      <c r="D54" s="184" t="str">
        <f>_xlfn.XLOOKUP($C54,'Duomenys | Data'!$B$10:$B$69,'Duomenys | Data'!N$10:N$69)</f>
        <v>5968,2</v>
      </c>
      <c r="E54" s="184">
        <f>_xlfn.XLOOKUP($C54,'Duomenys | Data'!$B$10:$B$69,'Duomenys | Data'!O$10:O$69)</f>
        <v>88750.6</v>
      </c>
      <c r="F54" s="184">
        <f>_xlfn.XLOOKUP($C54,'Duomenys | Data'!$B$10:$B$69,'Duomenys | Data'!S$10:S$69)</f>
        <v>0</v>
      </c>
      <c r="G54" s="197">
        <f t="shared" si="0"/>
        <v>5.2624300000002222</v>
      </c>
      <c r="H54" s="184">
        <f>_xlfn.XLOOKUP($C54,'Duomenys | Data'!$B$10:$B$69,'Duomenys | Data'!I$10:I$69)</f>
        <v>2415.9962700000001</v>
      </c>
      <c r="I54" s="184">
        <f>_xlfn.XLOOKUP($C54,'Duomenys | Data'!$B$10:$B$69,'Duomenys | Data'!J$10:J$69)</f>
        <v>2410.7338399999999</v>
      </c>
      <c r="J54" s="185">
        <f t="shared" si="1"/>
        <v>6.7242882178143448</v>
      </c>
      <c r="K54" s="186" t="str">
        <f t="shared" si="2"/>
        <v>Ne / No</v>
      </c>
    </row>
    <row r="55" spans="2:11" x14ac:dyDescent="0.25">
      <c r="B55" s="188" t="s">
        <v>75</v>
      </c>
      <c r="C55" s="183">
        <v>44</v>
      </c>
      <c r="D55" s="184">
        <f>_xlfn.XLOOKUP($C55,'Duomenys | Data'!$B$10:$B$69,'Duomenys | Data'!N$10:N$69)</f>
        <v>1409.4</v>
      </c>
      <c r="E55" s="184">
        <f>_xlfn.XLOOKUP($C55,'Duomenys | Data'!$B$10:$B$69,'Duomenys | Data'!O$10:O$69)</f>
        <v>51410.2</v>
      </c>
      <c r="F55" s="184">
        <f>_xlfn.XLOOKUP($C55,'Duomenys | Data'!$B$10:$B$69,'Duomenys | Data'!S$10:S$69)</f>
        <v>-840</v>
      </c>
      <c r="G55" s="197">
        <f t="shared" si="0"/>
        <v>-12.770449999999983</v>
      </c>
      <c r="H55" s="184">
        <f>_xlfn.XLOOKUP($C55,'Duomenys | Data'!$B$10:$B$69,'Duomenys | Data'!I$10:I$69)</f>
        <v>1324.8575800000001</v>
      </c>
      <c r="I55" s="184">
        <f>_xlfn.XLOOKUP($C55,'Duomenys | Data'!$B$10:$B$69,'Duomenys | Data'!J$10:J$69)</f>
        <v>1337.6280300000001</v>
      </c>
      <c r="J55" s="185">
        <f t="shared" si="1"/>
        <v>2.7877208405267906</v>
      </c>
      <c r="K55" s="186" t="str">
        <f t="shared" si="2"/>
        <v>Ne / No</v>
      </c>
    </row>
    <row r="56" spans="2:11" x14ac:dyDescent="0.25">
      <c r="B56" s="188" t="s">
        <v>76</v>
      </c>
      <c r="C56" s="183">
        <v>45</v>
      </c>
      <c r="D56" s="184" t="str">
        <f>_xlfn.XLOOKUP($C56,'Duomenys | Data'!$B$10:$B$69,'Duomenys | Data'!N$10:N$69)</f>
        <v>12311,4</v>
      </c>
      <c r="E56" s="184">
        <f>_xlfn.XLOOKUP($C56,'Duomenys | Data'!$B$10:$B$69,'Duomenys | Data'!O$10:O$69)</f>
        <v>95739.1</v>
      </c>
      <c r="F56" s="184">
        <f>_xlfn.XLOOKUP($C56,'Duomenys | Data'!$B$10:$B$69,'Duomenys | Data'!S$10:S$69)</f>
        <v>711.69999999999982</v>
      </c>
      <c r="G56" s="197">
        <f t="shared" si="0"/>
        <v>6.1692200000002231</v>
      </c>
      <c r="H56" s="184">
        <f>_xlfn.XLOOKUP($C56,'Duomenys | Data'!$B$10:$B$69,'Duomenys | Data'!I$10:I$69)</f>
        <v>2273.2449900000001</v>
      </c>
      <c r="I56" s="184">
        <f>_xlfn.XLOOKUP($C56,'Duomenys | Data'!$B$10:$B$69,'Duomenys | Data'!J$10:J$69)</f>
        <v>2267.0757699999999</v>
      </c>
      <c r="J56" s="185">
        <f t="shared" si="1"/>
        <v>12.763618947968434</v>
      </c>
      <c r="K56" s="186" t="str">
        <f t="shared" si="2"/>
        <v>Ne / No</v>
      </c>
    </row>
    <row r="57" spans="2:11" x14ac:dyDescent="0.25">
      <c r="B57" s="188" t="s">
        <v>77</v>
      </c>
      <c r="C57" s="183">
        <v>46</v>
      </c>
      <c r="D57" s="184">
        <f>_xlfn.XLOOKUP($C57,'Duomenys | Data'!$B$10:$B$69,'Duomenys | Data'!N$10:N$69)</f>
        <v>6282.1</v>
      </c>
      <c r="E57" s="184">
        <f>_xlfn.XLOOKUP($C57,'Duomenys | Data'!$B$10:$B$69,'Duomenys | Data'!O$10:O$69)</f>
        <v>35922.699999999997</v>
      </c>
      <c r="F57" s="184">
        <f>_xlfn.XLOOKUP($C57,'Duomenys | Data'!$B$10:$B$69,'Duomenys | Data'!S$10:S$69)</f>
        <v>-47.299999999999955</v>
      </c>
      <c r="G57" s="197">
        <f t="shared" si="0"/>
        <v>2.7718399999999974</v>
      </c>
      <c r="H57" s="184">
        <f>_xlfn.XLOOKUP($C57,'Duomenys | Data'!$B$10:$B$69,'Duomenys | Data'!I$10:I$69)</f>
        <v>930.52074000000005</v>
      </c>
      <c r="I57" s="184">
        <f>_xlfn.XLOOKUP($C57,'Duomenys | Data'!$B$10:$B$69,'Duomenys | Data'!J$10:J$69)</f>
        <v>927.74890000000005</v>
      </c>
      <c r="J57" s="185">
        <f t="shared" si="1"/>
        <v>17.509532057584352</v>
      </c>
      <c r="K57" s="186" t="str">
        <f t="shared" si="2"/>
        <v>Ne / No</v>
      </c>
    </row>
    <row r="58" spans="2:11" x14ac:dyDescent="0.25">
      <c r="B58" s="188" t="s">
        <v>78</v>
      </c>
      <c r="C58" s="183">
        <v>47</v>
      </c>
      <c r="D58" s="184" t="str">
        <f>_xlfn.XLOOKUP($C58,'Duomenys | Data'!$B$10:$B$69,'Duomenys | Data'!N$10:N$69)</f>
        <v>8052,4</v>
      </c>
      <c r="E58" s="184">
        <f>_xlfn.XLOOKUP($C58,'Duomenys | Data'!$B$10:$B$69,'Duomenys | Data'!O$10:O$69)</f>
        <v>57879.4</v>
      </c>
      <c r="F58" s="184">
        <f>_xlfn.XLOOKUP($C58,'Duomenys | Data'!$B$10:$B$69,'Duomenys | Data'!S$10:S$69)</f>
        <v>-367.4</v>
      </c>
      <c r="G58" s="197">
        <f t="shared" si="0"/>
        <v>-5.3986300000001393</v>
      </c>
      <c r="H58" s="184">
        <f>_xlfn.XLOOKUP($C58,'Duomenys | Data'!$B$10:$B$69,'Duomenys | Data'!I$10:I$69)</f>
        <v>1388.5941499999999</v>
      </c>
      <c r="I58" s="184">
        <f>_xlfn.XLOOKUP($C58,'Duomenys | Data'!$B$10:$B$69,'Duomenys | Data'!J$10:J$69)</f>
        <v>1393.99278</v>
      </c>
      <c r="J58" s="185">
        <f t="shared" si="1"/>
        <v>14.002566328325516</v>
      </c>
      <c r="K58" s="186" t="str">
        <f t="shared" si="2"/>
        <v>Ne / No</v>
      </c>
    </row>
    <row r="59" spans="2:11" x14ac:dyDescent="0.25">
      <c r="B59" s="188" t="s">
        <v>79</v>
      </c>
      <c r="C59" s="183">
        <v>48</v>
      </c>
      <c r="D59" s="184" t="str">
        <f>_xlfn.XLOOKUP($C59,'Duomenys | Data'!$B$10:$B$69,'Duomenys | Data'!N$10:N$69)</f>
        <v>11329,6</v>
      </c>
      <c r="E59" s="184">
        <f>_xlfn.XLOOKUP($C59,'Duomenys | Data'!$B$10:$B$69,'Duomenys | Data'!O$10:O$69)</f>
        <v>100221.2</v>
      </c>
      <c r="F59" s="184">
        <f>_xlfn.XLOOKUP($C59,'Duomenys | Data'!$B$10:$B$69,'Duomenys | Data'!S$10:S$69)</f>
        <v>-220.29999999999927</v>
      </c>
      <c r="G59" s="197">
        <f t="shared" si="0"/>
        <v>30.58858999999984</v>
      </c>
      <c r="H59" s="184">
        <f>_xlfn.XLOOKUP($C59,'Duomenys | Data'!$B$10:$B$69,'Duomenys | Data'!I$10:I$69)</f>
        <v>2221.72298</v>
      </c>
      <c r="I59" s="184">
        <f>_xlfn.XLOOKUP($C59,'Duomenys | Data'!$B$10:$B$69,'Duomenys | Data'!J$10:J$69)</f>
        <v>2191.1343900000002</v>
      </c>
      <c r="J59" s="185">
        <f t="shared" si="1"/>
        <v>11.326033591719042</v>
      </c>
      <c r="K59" s="186" t="str">
        <f t="shared" si="2"/>
        <v>Ne / No</v>
      </c>
    </row>
    <row r="60" spans="2:11" x14ac:dyDescent="0.25">
      <c r="B60" s="188" t="s">
        <v>80</v>
      </c>
      <c r="C60" s="183">
        <v>49</v>
      </c>
      <c r="D60" s="184" t="str">
        <f>_xlfn.XLOOKUP($C60,'Duomenys | Data'!$B$10:$B$69,'Duomenys | Data'!N$10:N$69)</f>
        <v>8345,2</v>
      </c>
      <c r="E60" s="184">
        <f>_xlfn.XLOOKUP($C60,'Duomenys | Data'!$B$10:$B$69,'Duomenys | Data'!O$10:O$69)</f>
        <v>88758.3</v>
      </c>
      <c r="F60" s="184">
        <f>_xlfn.XLOOKUP($C60,'Duomenys | Data'!$B$10:$B$69,'Duomenys | Data'!S$10:S$69)</f>
        <v>-124.70000000000005</v>
      </c>
      <c r="G60" s="197">
        <f t="shared" si="0"/>
        <v>32.153869999999642</v>
      </c>
      <c r="H60" s="184">
        <f>_xlfn.XLOOKUP($C60,'Duomenys | Data'!$B$10:$B$69,'Duomenys | Data'!I$10:I$69)</f>
        <v>2369.6368199999997</v>
      </c>
      <c r="I60" s="184">
        <f>_xlfn.XLOOKUP($C60,'Duomenys | Data'!$B$10:$B$69,'Duomenys | Data'!J$10:J$69)</f>
        <v>2337.4829500000001</v>
      </c>
      <c r="J60" s="185">
        <f t="shared" si="1"/>
        <v>9.4119765927164725</v>
      </c>
      <c r="K60" s="186" t="str">
        <f t="shared" si="2"/>
        <v>Ne / No</v>
      </c>
    </row>
    <row r="61" spans="2:11" x14ac:dyDescent="0.25">
      <c r="B61" s="188" t="s">
        <v>81</v>
      </c>
      <c r="C61" s="183">
        <v>50</v>
      </c>
      <c r="D61" s="184">
        <f>_xlfn.XLOOKUP($C61,'Duomenys | Data'!$B$10:$B$69,'Duomenys | Data'!N$10:N$69)</f>
        <v>7632.9</v>
      </c>
      <c r="E61" s="184">
        <f>_xlfn.XLOOKUP($C61,'Duomenys | Data'!$B$10:$B$69,'Duomenys | Data'!O$10:O$69)</f>
        <v>94464.3</v>
      </c>
      <c r="F61" s="184">
        <f>_xlfn.XLOOKUP($C61,'Duomenys | Data'!$B$10:$B$69,'Duomenys | Data'!S$10:S$69)</f>
        <v>-656.80000000000018</v>
      </c>
      <c r="G61" s="197">
        <f t="shared" si="0"/>
        <v>14.339629999999943</v>
      </c>
      <c r="H61" s="184">
        <f>_xlfn.XLOOKUP($C61,'Duomenys | Data'!$B$10:$B$69,'Duomenys | Data'!I$10:I$69)</f>
        <v>2443.7262500000002</v>
      </c>
      <c r="I61" s="184">
        <f>_xlfn.XLOOKUP($C61,'Duomenys | Data'!$B$10:$B$69,'Duomenys | Data'!J$10:J$69)</f>
        <v>2429.3866200000002</v>
      </c>
      <c r="J61" s="185">
        <f t="shared" si="1"/>
        <v>8.1355258328992957</v>
      </c>
      <c r="K61" s="186" t="str">
        <f t="shared" si="2"/>
        <v>Ne / No</v>
      </c>
    </row>
    <row r="62" spans="2:11" x14ac:dyDescent="0.25">
      <c r="B62" s="188" t="s">
        <v>82</v>
      </c>
      <c r="C62" s="183">
        <v>51</v>
      </c>
      <c r="D62" s="184" t="str">
        <f>_xlfn.XLOOKUP($C62,'Duomenys | Data'!$B$10:$B$69,'Duomenys | Data'!N$10:N$69)</f>
        <v>9832,6</v>
      </c>
      <c r="E62" s="184">
        <f>_xlfn.XLOOKUP($C62,'Duomenys | Data'!$B$10:$B$69,'Duomenys | Data'!O$10:O$69)</f>
        <v>87496.8</v>
      </c>
      <c r="F62" s="184">
        <f>_xlfn.XLOOKUP($C62,'Duomenys | Data'!$B$10:$B$69,'Duomenys | Data'!S$10:S$69)</f>
        <v>5.0999999999999091</v>
      </c>
      <c r="G62" s="197">
        <f t="shared" si="0"/>
        <v>72.1723199999999</v>
      </c>
      <c r="H62" s="184">
        <f>_xlfn.XLOOKUP($C62,'Duomenys | Data'!$B$10:$B$69,'Duomenys | Data'!I$10:I$69)</f>
        <v>2113.4370199999998</v>
      </c>
      <c r="I62" s="184">
        <f>_xlfn.XLOOKUP($C62,'Duomenys | Data'!$B$10:$B$69,'Duomenys | Data'!J$10:J$69)</f>
        <v>2041.2646999999999</v>
      </c>
      <c r="J62" s="185">
        <f t="shared" si="1"/>
        <v>11.227752392364708</v>
      </c>
      <c r="K62" s="186" t="str">
        <f t="shared" si="2"/>
        <v>Ne / No</v>
      </c>
    </row>
    <row r="63" spans="2:11" x14ac:dyDescent="0.25">
      <c r="B63" s="188" t="s">
        <v>83</v>
      </c>
      <c r="C63" s="183">
        <v>52</v>
      </c>
      <c r="D63" s="184" t="str">
        <f>_xlfn.XLOOKUP($C63,'Duomenys | Data'!$B$10:$B$69,'Duomenys | Data'!N$10:N$69)</f>
        <v>6535,2</v>
      </c>
      <c r="E63" s="184">
        <f>_xlfn.XLOOKUP($C63,'Duomenys | Data'!$B$10:$B$69,'Duomenys | Data'!O$10:O$69)</f>
        <v>85635.1</v>
      </c>
      <c r="F63" s="184">
        <f>_xlfn.XLOOKUP($C63,'Duomenys | Data'!$B$10:$B$69,'Duomenys | Data'!S$10:S$69)</f>
        <v>-62.599999999999454</v>
      </c>
      <c r="G63" s="197">
        <f t="shared" si="0"/>
        <v>22.378330000000005</v>
      </c>
      <c r="H63" s="184">
        <f>_xlfn.XLOOKUP($C63,'Duomenys | Data'!$B$10:$B$69,'Duomenys | Data'!I$10:I$69)</f>
        <v>2340.77396</v>
      </c>
      <c r="I63" s="184">
        <f>_xlfn.XLOOKUP($C63,'Duomenys | Data'!$B$10:$B$69,'Duomenys | Data'!J$10:J$69)</f>
        <v>2318.39563</v>
      </c>
      <c r="J63" s="185">
        <f t="shared" si="1"/>
        <v>7.6350362632731121</v>
      </c>
      <c r="K63" s="186" t="str">
        <f t="shared" si="2"/>
        <v>Ne / No</v>
      </c>
    </row>
    <row r="64" spans="2:11" x14ac:dyDescent="0.25">
      <c r="B64" s="188" t="s">
        <v>84</v>
      </c>
      <c r="C64" s="183">
        <v>53</v>
      </c>
      <c r="D64" s="184" t="str">
        <f>_xlfn.XLOOKUP($C64,'Duomenys | Data'!$B$10:$B$69,'Duomenys | Data'!N$10:N$69)</f>
        <v>3462,1</v>
      </c>
      <c r="E64" s="184">
        <f>_xlfn.XLOOKUP($C64,'Duomenys | Data'!$B$10:$B$69,'Duomenys | Data'!O$10:O$69)</f>
        <v>53002</v>
      </c>
      <c r="F64" s="184">
        <f>_xlfn.XLOOKUP($C64,'Duomenys | Data'!$B$10:$B$69,'Duomenys | Data'!S$10:S$69)</f>
        <v>0</v>
      </c>
      <c r="G64" s="197">
        <f t="shared" si="0"/>
        <v>-11.672259999999824</v>
      </c>
      <c r="H64" s="184">
        <f>_xlfn.XLOOKUP($C64,'Duomenys | Data'!$B$10:$B$69,'Duomenys | Data'!I$10:I$69)</f>
        <v>1362.7321200000001</v>
      </c>
      <c r="I64" s="184">
        <f>_xlfn.XLOOKUP($C64,'Duomenys | Data'!$B$10:$B$69,'Duomenys | Data'!J$10:J$69)</f>
        <v>1374.4043799999999</v>
      </c>
      <c r="J64" s="185">
        <f t="shared" si="1"/>
        <v>6.5334564771650161</v>
      </c>
      <c r="K64" s="186" t="str">
        <f t="shared" si="2"/>
        <v>Ne / No</v>
      </c>
    </row>
    <row r="65" spans="2:11" x14ac:dyDescent="0.25">
      <c r="B65" s="188" t="s">
        <v>85</v>
      </c>
      <c r="C65" s="183">
        <v>54</v>
      </c>
      <c r="D65" s="184" t="str">
        <f>_xlfn.XLOOKUP($C65,'Duomenys | Data'!$B$10:$B$69,'Duomenys | Data'!N$10:N$69)</f>
        <v>3099,0</v>
      </c>
      <c r="E65" s="184">
        <f>_xlfn.XLOOKUP($C65,'Duomenys | Data'!$B$10:$B$69,'Duomenys | Data'!O$10:O$69)</f>
        <v>79561.2</v>
      </c>
      <c r="F65" s="184">
        <f>_xlfn.XLOOKUP($C65,'Duomenys | Data'!$B$10:$B$69,'Duomenys | Data'!S$10:S$69)</f>
        <v>-123.10000000000036</v>
      </c>
      <c r="G65" s="197">
        <f t="shared" si="0"/>
        <v>-1.5354200000001583</v>
      </c>
      <c r="H65" s="184">
        <f>_xlfn.XLOOKUP($C65,'Duomenys | Data'!$B$10:$B$69,'Duomenys | Data'!I$10:I$69)</f>
        <v>2081.7987699999999</v>
      </c>
      <c r="I65" s="184">
        <f>_xlfn.XLOOKUP($C65,'Duomenys | Data'!$B$10:$B$69,'Duomenys | Data'!J$10:J$69)</f>
        <v>2083.33419</v>
      </c>
      <c r="J65" s="185">
        <f t="shared" si="1"/>
        <v>3.9012261121627678</v>
      </c>
      <c r="K65" s="186" t="str">
        <f t="shared" si="2"/>
        <v>Ne / No</v>
      </c>
    </row>
    <row r="66" spans="2:11" x14ac:dyDescent="0.25">
      <c r="B66" s="188" t="s">
        <v>86</v>
      </c>
      <c r="C66" s="183">
        <v>55</v>
      </c>
      <c r="D66" s="184" t="str">
        <f>_xlfn.XLOOKUP($C66,'Duomenys | Data'!$B$10:$B$69,'Duomenys | Data'!N$10:N$69)</f>
        <v>26</v>
      </c>
      <c r="E66" s="184">
        <f>_xlfn.XLOOKUP($C66,'Duomenys | Data'!$B$10:$B$69,'Duomenys | Data'!O$10:O$69)</f>
        <v>242470.3</v>
      </c>
      <c r="F66" s="184">
        <f>_xlfn.XLOOKUP($C66,'Duomenys | Data'!$B$10:$B$69,'Duomenys | Data'!S$10:S$69)</f>
        <v>1450.7999999999997</v>
      </c>
      <c r="G66" s="197">
        <f t="shared" si="0"/>
        <v>197.41859000000022</v>
      </c>
      <c r="H66" s="184">
        <f>_xlfn.XLOOKUP($C66,'Duomenys | Data'!$B$10:$B$69,'Duomenys | Data'!I$10:I$69)</f>
        <v>7339.2312300000003</v>
      </c>
      <c r="I66" s="184">
        <f>_xlfn.XLOOKUP($C66,'Duomenys | Data'!$B$10:$B$69,'Duomenys | Data'!J$10:J$69)</f>
        <v>7141.8126400000001</v>
      </c>
      <c r="J66" s="185">
        <f t="shared" si="1"/>
        <v>1.0650564385763506E-2</v>
      </c>
      <c r="K66" s="186" t="str">
        <f t="shared" si="2"/>
        <v>Ne / No</v>
      </c>
    </row>
    <row r="67" spans="2:11" x14ac:dyDescent="0.25">
      <c r="B67" s="188" t="s">
        <v>87</v>
      </c>
      <c r="C67" s="183">
        <v>56</v>
      </c>
      <c r="D67" s="184">
        <f>_xlfn.XLOOKUP($C67,'Duomenys | Data'!$B$10:$B$69,'Duomenys | Data'!N$10:N$69)</f>
        <v>4627.8</v>
      </c>
      <c r="E67" s="184">
        <f>_xlfn.XLOOKUP($C67,'Duomenys | Data'!$B$10:$B$69,'Duomenys | Data'!O$10:O$69)</f>
        <v>38315.5</v>
      </c>
      <c r="F67" s="184">
        <f>_xlfn.XLOOKUP($C67,'Duomenys | Data'!$B$10:$B$69,'Duomenys | Data'!S$10:S$69)</f>
        <v>-5.6999999999998181</v>
      </c>
      <c r="G67" s="197">
        <f t="shared" si="0"/>
        <v>-13.70069999999987</v>
      </c>
      <c r="H67" s="184">
        <f>_xlfn.XLOOKUP($C67,'Duomenys | Data'!$B$10:$B$69,'Duomenys | Data'!I$10:I$69)</f>
        <v>1024.2477900000001</v>
      </c>
      <c r="I67" s="184">
        <f>_xlfn.XLOOKUP($C67,'Duomenys | Data'!$B$10:$B$69,'Duomenys | Data'!J$10:J$69)</f>
        <v>1037.94849</v>
      </c>
      <c r="J67" s="185">
        <f t="shared" si="1"/>
        <v>12.084259453547009</v>
      </c>
      <c r="K67" s="186" t="str">
        <f t="shared" si="2"/>
        <v>Ne / No</v>
      </c>
    </row>
    <row r="68" spans="2:11" x14ac:dyDescent="0.25">
      <c r="B68" s="188" t="s">
        <v>88</v>
      </c>
      <c r="C68" s="183">
        <v>57</v>
      </c>
      <c r="D68" s="184" t="str">
        <f>_xlfn.XLOOKUP($C68,'Duomenys | Data'!$B$10:$B$69,'Duomenys | Data'!N$10:N$69)</f>
        <v>6102</v>
      </c>
      <c r="E68" s="184">
        <f>_xlfn.XLOOKUP($C68,'Duomenys | Data'!$B$10:$B$69,'Duomenys | Data'!O$10:O$69)</f>
        <v>62716.1</v>
      </c>
      <c r="F68" s="184">
        <f>_xlfn.XLOOKUP($C68,'Duomenys | Data'!$B$10:$B$69,'Duomenys | Data'!S$10:S$69)</f>
        <v>0</v>
      </c>
      <c r="G68" s="197">
        <f t="shared" si="0"/>
        <v>20.031650000000127</v>
      </c>
      <c r="H68" s="184">
        <f>_xlfn.XLOOKUP($C68,'Duomenys | Data'!$B$10:$B$69,'Duomenys | Data'!I$10:I$69)</f>
        <v>1658.2998400000001</v>
      </c>
      <c r="I68" s="184">
        <f>_xlfn.XLOOKUP($C68,'Duomenys | Data'!$B$10:$B$69,'Duomenys | Data'!J$10:J$69)</f>
        <v>1638.26819</v>
      </c>
      <c r="J68" s="185">
        <f t="shared" si="1"/>
        <v>9.7264524278331077</v>
      </c>
      <c r="K68" s="186" t="str">
        <f t="shared" si="2"/>
        <v>Ne / No</v>
      </c>
    </row>
    <row r="69" spans="2:11" x14ac:dyDescent="0.25">
      <c r="B69" s="188" t="s">
        <v>89</v>
      </c>
      <c r="C69" s="183">
        <v>58</v>
      </c>
      <c r="D69" s="184" t="str">
        <f>_xlfn.XLOOKUP($C69,'Duomenys | Data'!$B$10:$B$69,'Duomenys | Data'!N$10:N$69)</f>
        <v>1705,0</v>
      </c>
      <c r="E69" s="184">
        <f>_xlfn.XLOOKUP($C69,'Duomenys | Data'!$B$10:$B$69,'Duomenys | Data'!O$10:O$69)</f>
        <v>25163.3</v>
      </c>
      <c r="F69" s="184">
        <f>_xlfn.XLOOKUP($C69,'Duomenys | Data'!$B$10:$B$69,'Duomenys | Data'!S$10:S$69)</f>
        <v>-1185.2000000000003</v>
      </c>
      <c r="G69" s="197">
        <f t="shared" si="0"/>
        <v>-3.8198300000000245</v>
      </c>
      <c r="H69" s="184">
        <f>_xlfn.XLOOKUP($C69,'Duomenys | Data'!$B$10:$B$69,'Duomenys | Data'!I$10:I$69)</f>
        <v>606.35730000000001</v>
      </c>
      <c r="I69" s="184">
        <f>_xlfn.XLOOKUP($C69,'Duomenys | Data'!$B$10:$B$69,'Duomenys | Data'!J$10:J$69)</f>
        <v>610.17713000000003</v>
      </c>
      <c r="J69" s="185">
        <f t="shared" si="1"/>
        <v>7.1117880825199364</v>
      </c>
      <c r="K69" s="186" t="str">
        <f t="shared" si="2"/>
        <v>Ne / No</v>
      </c>
    </row>
    <row r="70" spans="2:11" x14ac:dyDescent="0.25">
      <c r="B70" s="188" t="s">
        <v>90</v>
      </c>
      <c r="C70" s="183">
        <v>59</v>
      </c>
      <c r="D70" s="184">
        <f>_xlfn.XLOOKUP($C70,'Duomenys | Data'!$B$10:$B$69,'Duomenys | Data'!N$10:N$69)</f>
        <v>2991.2</v>
      </c>
      <c r="E70" s="184">
        <f>_xlfn.XLOOKUP($C70,'Duomenys | Data'!$B$10:$B$69,'Duomenys | Data'!O$10:O$69)</f>
        <v>28506.400000000001</v>
      </c>
      <c r="F70" s="184">
        <f>_xlfn.XLOOKUP($C70,'Duomenys | Data'!$B$10:$B$69,'Duomenys | Data'!S$10:S$69)</f>
        <v>0</v>
      </c>
      <c r="G70" s="197">
        <f t="shared" si="0"/>
        <v>7.74675000000002</v>
      </c>
      <c r="H70" s="184">
        <f>_xlfn.XLOOKUP($C70,'Duomenys | Data'!$B$10:$B$69,'Duomenys | Data'!I$10:I$69)</f>
        <v>645.18965000000003</v>
      </c>
      <c r="I70" s="184">
        <f>_xlfn.XLOOKUP($C70,'Duomenys | Data'!$B$10:$B$69,'Duomenys | Data'!J$10:J$69)</f>
        <v>637.44290000000001</v>
      </c>
      <c r="J70" s="185">
        <f t="shared" si="1"/>
        <v>10.49023148483305</v>
      </c>
      <c r="K70" s="186" t="str">
        <f t="shared" si="2"/>
        <v>Ne / No</v>
      </c>
    </row>
    <row r="71" spans="2:11" x14ac:dyDescent="0.25">
      <c r="B71" s="188" t="s">
        <v>91</v>
      </c>
      <c r="C71" s="183">
        <v>60</v>
      </c>
      <c r="D71" s="184">
        <f>_xlfn.XLOOKUP($C71,'Duomenys | Data'!$B$10:$B$69,'Duomenys | Data'!N$10:N$69)</f>
        <v>3439.6</v>
      </c>
      <c r="E71" s="184">
        <f>_xlfn.XLOOKUP($C71,'Duomenys | Data'!$B$10:$B$69,'Duomenys | Data'!O$10:O$69)</f>
        <v>20988.3</v>
      </c>
      <c r="F71" s="184">
        <f>_xlfn.XLOOKUP($C71,'Duomenys | Data'!$B$10:$B$69,'Duomenys | Data'!S$10:S$69)</f>
        <v>0.70000000000004547</v>
      </c>
      <c r="G71" s="197">
        <f t="shared" si="0"/>
        <v>-4.3442999999999756</v>
      </c>
      <c r="H71" s="184">
        <f>_xlfn.XLOOKUP($C71,'Duomenys | Data'!$B$10:$B$69,'Duomenys | Data'!I$10:I$69)</f>
        <v>476.02782000000002</v>
      </c>
      <c r="I71" s="184">
        <f>_xlfn.XLOOKUP($C71,'Duomenys | Data'!$B$10:$B$69,'Duomenys | Data'!J$10:J$69)</f>
        <v>480.37212</v>
      </c>
      <c r="J71" s="185">
        <f t="shared" si="1"/>
        <v>16.391024228241211</v>
      </c>
      <c r="K71" s="186" t="str">
        <f t="shared" si="2"/>
        <v>Ne / No</v>
      </c>
    </row>
    <row r="72" spans="2:11" x14ac:dyDescent="0.25">
      <c r="B72" s="188" t="s">
        <v>92</v>
      </c>
      <c r="C72" s="183">
        <v>61</v>
      </c>
      <c r="D72" s="184">
        <f>_xlfn.XLOOKUP($C72,'Duomenys | Data'!$B$10:$B$69,'Duomenys | Data'!N$10:N$69)</f>
        <v>1406.2</v>
      </c>
      <c r="E72" s="184">
        <f>_xlfn.XLOOKUP($C72,'Duomenys | Data'!$B$10:$B$69,'Duomenys | Data'!O$10:O$69)</f>
        <v>19915</v>
      </c>
      <c r="F72" s="184">
        <f>_xlfn.XLOOKUP($C72,'Duomenys | Data'!$B$10:$B$69,'Duomenys | Data'!S$10:S$69)</f>
        <v>0</v>
      </c>
      <c r="G72" s="197">
        <f t="shared" si="0"/>
        <v>2.2879499999999098</v>
      </c>
      <c r="H72" s="184">
        <f>_xlfn.XLOOKUP($C72,'Duomenys | Data'!$B$10:$B$69,'Duomenys | Data'!I$10:I$69)</f>
        <v>466.75890999999996</v>
      </c>
      <c r="I72" s="184">
        <f>_xlfn.XLOOKUP($C72,'Duomenys | Data'!$B$10:$B$69,'Duomenys | Data'!J$10:J$69)</f>
        <v>464.47096000000005</v>
      </c>
      <c r="J72" s="185">
        <f t="shared" si="1"/>
        <v>7.0601981732156469</v>
      </c>
      <c r="K72" s="186" t="str">
        <f t="shared" si="2"/>
        <v>Ne / No</v>
      </c>
    </row>
    <row r="74" spans="2:11" ht="24" customHeight="1" thickBot="1" x14ac:dyDescent="0.3">
      <c r="B74" s="159"/>
      <c r="C74" s="68"/>
      <c r="D74" s="68"/>
      <c r="E74" s="68"/>
      <c r="F74" s="68"/>
      <c r="G74" s="68"/>
      <c r="H74" s="68"/>
      <c r="I74" s="68"/>
      <c r="J74" s="69"/>
      <c r="K74" s="69"/>
    </row>
  </sheetData>
  <mergeCells count="13">
    <mergeCell ref="B6:K6"/>
    <mergeCell ref="B7:K7"/>
    <mergeCell ref="T7:AG7"/>
    <mergeCell ref="B9:B10"/>
    <mergeCell ref="C9:C10"/>
    <mergeCell ref="D9:D10"/>
    <mergeCell ref="E9:E10"/>
    <mergeCell ref="F9:F10"/>
    <mergeCell ref="G9:G10"/>
    <mergeCell ref="H9:H10"/>
    <mergeCell ref="I9:I10"/>
    <mergeCell ref="J9:J10"/>
    <mergeCell ref="K9:K10"/>
  </mergeCells>
  <conditionalFormatting sqref="K13:K72">
    <cfRule type="expression" dxfId="0" priority="1">
      <formula>$K13="Taip / Yes"</formula>
    </cfRule>
  </conditionalFormatting>
  <hyperlinks>
    <hyperlink ref="B1" location="'Turinys | Content'!A1" display="↖ atgal į turinį / back to content" xr:uid="{C133BA2E-736A-477D-ADBE-6FEFF421BD4A}"/>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85" zoomScaleNormal="85" workbookViewId="0">
      <selection activeCell="D19" sqref="D19"/>
    </sheetView>
  </sheetViews>
  <sheetFormatPr defaultRowHeight="15" x14ac:dyDescent="0.25"/>
  <cols>
    <col min="1" max="1" width="14.5703125" customWidth="1"/>
    <col min="2" max="2" width="106.85546875" customWidth="1"/>
    <col min="3" max="3" width="18" customWidth="1"/>
    <col min="4" max="4" width="90.5703125" customWidth="1"/>
  </cols>
  <sheetData>
    <row r="1" spans="1:4" x14ac:dyDescent="0.25">
      <c r="A1" s="38"/>
      <c r="B1" s="61" t="s">
        <v>15</v>
      </c>
    </row>
    <row r="2" spans="1:4" ht="15.75" thickBot="1" x14ac:dyDescent="0.3"/>
    <row r="3" spans="1:4" ht="15.75" thickBot="1" x14ac:dyDescent="0.3">
      <c r="A3" s="66" t="s">
        <v>7</v>
      </c>
      <c r="B3" s="66" t="s">
        <v>8</v>
      </c>
      <c r="C3" s="88" t="s">
        <v>9</v>
      </c>
      <c r="D3" s="88" t="s">
        <v>136</v>
      </c>
    </row>
    <row r="4" spans="1:4" ht="15.75" thickBot="1" x14ac:dyDescent="0.3">
      <c r="A4" s="44"/>
    </row>
    <row r="5" spans="1:4" ht="81.599999999999994" customHeight="1" x14ac:dyDescent="0.25">
      <c r="A5" s="163" t="s">
        <v>219</v>
      </c>
      <c r="B5" s="164" t="s">
        <v>220</v>
      </c>
      <c r="C5" s="165" t="s">
        <v>205</v>
      </c>
      <c r="D5" s="166" t="s">
        <v>206</v>
      </c>
    </row>
    <row r="6" spans="1:4" ht="55.15" customHeight="1" x14ac:dyDescent="0.25">
      <c r="A6" s="167" t="s">
        <v>221</v>
      </c>
      <c r="B6" s="168" t="s">
        <v>222</v>
      </c>
      <c r="C6" s="169" t="s">
        <v>207</v>
      </c>
      <c r="D6" s="170" t="s">
        <v>208</v>
      </c>
    </row>
    <row r="7" spans="1:4" ht="70.150000000000006" customHeight="1" x14ac:dyDescent="0.25">
      <c r="A7" s="167" t="s">
        <v>223</v>
      </c>
      <c r="B7" s="168" t="s">
        <v>224</v>
      </c>
      <c r="C7" s="169" t="s">
        <v>209</v>
      </c>
      <c r="D7" s="171" t="s">
        <v>210</v>
      </c>
    </row>
    <row r="8" spans="1:4" ht="161.44999999999999" customHeight="1" x14ac:dyDescent="0.25">
      <c r="A8" s="167" t="s">
        <v>225</v>
      </c>
      <c r="B8" s="168" t="s">
        <v>226</v>
      </c>
      <c r="C8" s="169" t="s">
        <v>211</v>
      </c>
      <c r="D8" s="171" t="s">
        <v>212</v>
      </c>
    </row>
    <row r="9" spans="1:4" ht="104.45" customHeight="1" x14ac:dyDescent="0.25">
      <c r="A9" s="167" t="s">
        <v>227</v>
      </c>
      <c r="B9" s="168" t="s">
        <v>228</v>
      </c>
      <c r="C9" s="169" t="s">
        <v>213</v>
      </c>
      <c r="D9" s="171" t="s">
        <v>214</v>
      </c>
    </row>
    <row r="10" spans="1:4" ht="72.599999999999994" customHeight="1" x14ac:dyDescent="0.25">
      <c r="A10" s="167" t="s">
        <v>229</v>
      </c>
      <c r="B10" s="168" t="s">
        <v>230</v>
      </c>
      <c r="C10" s="169" t="s">
        <v>215</v>
      </c>
      <c r="D10" s="171" t="s">
        <v>216</v>
      </c>
    </row>
    <row r="11" spans="1:4" ht="60.6" customHeight="1" thickBot="1" x14ac:dyDescent="0.3">
      <c r="A11" s="172" t="s">
        <v>231</v>
      </c>
      <c r="B11" s="173" t="s">
        <v>232</v>
      </c>
      <c r="C11" s="174" t="s">
        <v>217</v>
      </c>
      <c r="D11" s="175" t="s">
        <v>218</v>
      </c>
    </row>
    <row r="12" spans="1:4" x14ac:dyDescent="0.25">
      <c r="A12" s="43"/>
      <c r="B12" s="43"/>
      <c r="C12" s="43"/>
    </row>
    <row r="13" spans="1:4" ht="15.75" thickBot="1" x14ac:dyDescent="0.3">
      <c r="B13" s="39"/>
      <c r="C13" s="39"/>
    </row>
    <row r="14" spans="1:4" ht="15.75" thickBot="1" x14ac:dyDescent="0.3">
      <c r="A14" s="66" t="s">
        <v>11</v>
      </c>
      <c r="B14" s="66" t="s">
        <v>137</v>
      </c>
      <c r="C14" s="88" t="s">
        <v>13</v>
      </c>
      <c r="D14" s="88" t="s">
        <v>14</v>
      </c>
    </row>
    <row r="15" spans="1:4" ht="15.75" thickBot="1" x14ac:dyDescent="0.3">
      <c r="A15" s="94"/>
      <c r="B15" s="94"/>
      <c r="C15" s="95"/>
      <c r="D15" s="95"/>
    </row>
    <row r="16" spans="1:4" ht="15.75" thickBot="1" x14ac:dyDescent="0.3">
      <c r="A16" s="62" t="s">
        <v>142</v>
      </c>
      <c r="B16" s="63" t="s">
        <v>141</v>
      </c>
      <c r="C16" s="64" t="s">
        <v>143</v>
      </c>
      <c r="D16" s="65" t="s">
        <v>144</v>
      </c>
    </row>
    <row r="17" spans="2:3" x14ac:dyDescent="0.25">
      <c r="B17" s="40"/>
      <c r="C17" s="40"/>
    </row>
    <row r="18" spans="2:3" x14ac:dyDescent="0.25">
      <c r="B18" s="41"/>
      <c r="C18" s="41"/>
    </row>
    <row r="19" spans="2:3" ht="15.75" x14ac:dyDescent="0.25">
      <c r="B19" s="42"/>
      <c r="C19" s="42"/>
    </row>
    <row r="20" spans="2:3" x14ac:dyDescent="0.25">
      <c r="B20" s="39"/>
      <c r="C20" s="39"/>
    </row>
    <row r="21" spans="2:3" x14ac:dyDescent="0.25">
      <c r="B21" s="39"/>
      <c r="C21" s="39"/>
    </row>
  </sheetData>
  <phoneticPr fontId="56"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ca32cb424d56a78b90a4a7671fe972c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c8b85e1310019e6308bc863f59104972"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D32B1-815F-4742-9DAA-19C650BB64D9}">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customXml/itemProps2.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3.xml><?xml version="1.0" encoding="utf-8"?>
<ds:datastoreItem xmlns:ds="http://schemas.openxmlformats.org/officeDocument/2006/customXml" ds:itemID="{5F43953E-81EE-4B1E-B5BE-172D0422F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Turinys | Content</vt:lpstr>
      <vt:lpstr>Suvestinė | Summary</vt:lpstr>
      <vt:lpstr>Duomenys | Data</vt:lpstr>
      <vt:lpstr>KĮ 5 str. 1 d. | CL 5.1. </vt:lpstr>
      <vt:lpstr>Lankstumas | Flexibility</vt:lpstr>
      <vt:lpstr>Skola | Debt</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2026-06-11T06:50:15Z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