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Šios_darbaknygės"/>
  <xr:revisionPtr revIDLastSave="3353" documentId="113_{AC9AE845-567E-4B5E-9432-8B97F67A5290}" xr6:coauthVersionLast="47" xr6:coauthVersionMax="47" xr10:uidLastSave="{FB62F18F-2CE8-455A-8465-7D087817D220}"/>
  <bookViews>
    <workbookView xWindow="-120" yWindow="-120" windowWidth="29040" windowHeight="15720" tabRatio="761"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7" r:id="rId6"/>
    <sheet name="Garantijos | Guarantees" sheetId="16"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4.2.'!$A$8:$AB$23</definedName>
    <definedName name="_xlnm._FilterDatabase" localSheetId="4" hidden="1">'KĮ str. 4 d. | CL 4.4.'!$AB$1:$AB$84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7" l="1"/>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13" i="7"/>
  <c r="V13" i="7" l="1"/>
  <c r="V14" i="7"/>
  <c r="V15" i="7"/>
  <c r="V16" i="7"/>
  <c r="V17" i="7"/>
  <c r="V18" i="7"/>
  <c r="V19" i="7"/>
  <c r="V20" i="7"/>
  <c r="V21" i="7"/>
  <c r="V22" i="7"/>
  <c r="V23" i="7"/>
  <c r="V24" i="7"/>
  <c r="V25" i="7"/>
  <c r="V26" i="7"/>
  <c r="T26" i="7" s="1"/>
  <c r="V27" i="7"/>
  <c r="T27" i="7" s="1"/>
  <c r="V28" i="7"/>
  <c r="V29" i="7"/>
  <c r="V30" i="7"/>
  <c r="V31" i="7"/>
  <c r="V32" i="7"/>
  <c r="V33" i="7"/>
  <c r="V34" i="7"/>
  <c r="V35" i="7"/>
  <c r="V36" i="7"/>
  <c r="V37" i="7"/>
  <c r="V38" i="7"/>
  <c r="V39" i="7"/>
  <c r="V40" i="7"/>
  <c r="V41" i="7"/>
  <c r="V42" i="7"/>
  <c r="T42" i="7" s="1"/>
  <c r="V43" i="7"/>
  <c r="T43" i="7" s="1"/>
  <c r="V44" i="7"/>
  <c r="V45" i="7"/>
  <c r="V46" i="7"/>
  <c r="V47" i="7"/>
  <c r="V48" i="7"/>
  <c r="V49" i="7"/>
  <c r="V50" i="7"/>
  <c r="V51" i="7"/>
  <c r="V52" i="7"/>
  <c r="V53" i="7"/>
  <c r="V54" i="7"/>
  <c r="V55" i="7"/>
  <c r="V56" i="7"/>
  <c r="V57" i="7"/>
  <c r="V58" i="7"/>
  <c r="T58" i="7" s="1"/>
  <c r="V59" i="7"/>
  <c r="T59" i="7" s="1"/>
  <c r="V60" i="7"/>
  <c r="V61" i="7"/>
  <c r="V62" i="7"/>
  <c r="V63" i="7"/>
  <c r="V64" i="7"/>
  <c r="V65" i="7"/>
  <c r="V66" i="7"/>
  <c r="V67" i="7"/>
  <c r="V68"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13" i="7"/>
  <c r="O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13" i="7"/>
  <c r="M14" i="7"/>
  <c r="N14" i="7"/>
  <c r="M15" i="7"/>
  <c r="N15" i="7"/>
  <c r="M16" i="7"/>
  <c r="N16" i="7"/>
  <c r="M17" i="7"/>
  <c r="N17" i="7"/>
  <c r="M18" i="7"/>
  <c r="N18" i="7"/>
  <c r="M19" i="7"/>
  <c r="N19" i="7"/>
  <c r="M20" i="7"/>
  <c r="N20" i="7"/>
  <c r="M21" i="7"/>
  <c r="N21" i="7"/>
  <c r="M22" i="7"/>
  <c r="N22" i="7"/>
  <c r="M23" i="7"/>
  <c r="N23" i="7"/>
  <c r="M24" i="7"/>
  <c r="N24" i="7"/>
  <c r="M25" i="7"/>
  <c r="N25" i="7"/>
  <c r="M26" i="7"/>
  <c r="N26" i="7"/>
  <c r="M27" i="7"/>
  <c r="N27" i="7"/>
  <c r="M28" i="7"/>
  <c r="N28" i="7"/>
  <c r="M29" i="7"/>
  <c r="N29" i="7"/>
  <c r="M30" i="7"/>
  <c r="N30" i="7"/>
  <c r="M31" i="7"/>
  <c r="N31" i="7"/>
  <c r="M32" i="7"/>
  <c r="N32" i="7"/>
  <c r="M33" i="7"/>
  <c r="N33" i="7"/>
  <c r="M34" i="7"/>
  <c r="N34" i="7"/>
  <c r="M35" i="7"/>
  <c r="N35" i="7"/>
  <c r="M36" i="7"/>
  <c r="N36" i="7"/>
  <c r="M37" i="7"/>
  <c r="N37" i="7"/>
  <c r="M38" i="7"/>
  <c r="N38" i="7"/>
  <c r="M39" i="7"/>
  <c r="N39" i="7"/>
  <c r="M40" i="7"/>
  <c r="N40" i="7"/>
  <c r="M41" i="7"/>
  <c r="N41" i="7"/>
  <c r="M42" i="7"/>
  <c r="N42" i="7"/>
  <c r="M43" i="7"/>
  <c r="N43" i="7"/>
  <c r="M44" i="7"/>
  <c r="N44" i="7"/>
  <c r="M45" i="7"/>
  <c r="N45" i="7"/>
  <c r="M46" i="7"/>
  <c r="N46" i="7"/>
  <c r="M47" i="7"/>
  <c r="N47" i="7"/>
  <c r="M48" i="7"/>
  <c r="N48" i="7"/>
  <c r="M49" i="7"/>
  <c r="N49" i="7"/>
  <c r="M50" i="7"/>
  <c r="N50" i="7"/>
  <c r="M51" i="7"/>
  <c r="N51" i="7"/>
  <c r="M52" i="7"/>
  <c r="N52" i="7"/>
  <c r="M53" i="7"/>
  <c r="N53" i="7"/>
  <c r="M54" i="7"/>
  <c r="N54" i="7"/>
  <c r="M55" i="7"/>
  <c r="N55" i="7"/>
  <c r="M56" i="7"/>
  <c r="N56" i="7"/>
  <c r="M57" i="7"/>
  <c r="N57" i="7"/>
  <c r="M58" i="7"/>
  <c r="N58" i="7"/>
  <c r="M59" i="7"/>
  <c r="N59" i="7"/>
  <c r="M60" i="7"/>
  <c r="N60" i="7"/>
  <c r="M61" i="7"/>
  <c r="N61" i="7"/>
  <c r="M62" i="7"/>
  <c r="N62" i="7"/>
  <c r="M63" i="7"/>
  <c r="N63" i="7"/>
  <c r="M64" i="7"/>
  <c r="N64" i="7"/>
  <c r="M65" i="7"/>
  <c r="N65" i="7"/>
  <c r="M66" i="7"/>
  <c r="N66" i="7"/>
  <c r="M67" i="7"/>
  <c r="N67" i="7"/>
  <c r="M68" i="7"/>
  <c r="N68" i="7"/>
  <c r="N13" i="7"/>
  <c r="M13" i="7"/>
  <c r="J13" i="7"/>
  <c r="V15" i="6"/>
  <c r="V16" i="6"/>
  <c r="V17" i="6"/>
  <c r="V14" i="6"/>
  <c r="U17" i="6"/>
  <c r="U15" i="6"/>
  <c r="U16" i="6"/>
  <c r="U14" i="6"/>
  <c r="P14" i="6"/>
  <c r="L15" i="6"/>
  <c r="L16" i="6"/>
  <c r="L17" i="6"/>
  <c r="L14" i="6"/>
  <c r="N15" i="6"/>
  <c r="N16" i="6"/>
  <c r="N17" i="6"/>
  <c r="N14" i="6"/>
  <c r="M15" i="6"/>
  <c r="M16" i="6"/>
  <c r="M17" i="6"/>
  <c r="M14" i="6"/>
  <c r="J14" i="6"/>
  <c r="I12" i="16"/>
  <c r="H12" i="16"/>
  <c r="G12" i="16"/>
  <c r="D12" i="16"/>
  <c r="I12" i="17"/>
  <c r="H12" i="17"/>
  <c r="G12" i="17"/>
  <c r="D12" i="17"/>
  <c r="T60" i="7" l="1"/>
  <c r="T44" i="7"/>
  <c r="T28" i="7"/>
  <c r="T14" i="6"/>
  <c r="T17" i="6"/>
  <c r="T57" i="7"/>
  <c r="T41" i="7"/>
  <c r="T25" i="7"/>
  <c r="T16" i="6"/>
  <c r="T56" i="7"/>
  <c r="T40" i="7"/>
  <c r="T24" i="7"/>
  <c r="T15" i="6"/>
  <c r="T55" i="7"/>
  <c r="T39" i="7"/>
  <c r="T23" i="7"/>
  <c r="T54" i="7"/>
  <c r="T38" i="7"/>
  <c r="T22" i="7"/>
  <c r="T53" i="7"/>
  <c r="T37" i="7"/>
  <c r="T21" i="7"/>
  <c r="T68" i="7"/>
  <c r="T52" i="7"/>
  <c r="T36" i="7"/>
  <c r="T20" i="7"/>
  <c r="T67" i="7"/>
  <c r="T51" i="7"/>
  <c r="T35" i="7"/>
  <c r="T19" i="7"/>
  <c r="T66" i="7"/>
  <c r="T50" i="7"/>
  <c r="T34" i="7"/>
  <c r="T18" i="7"/>
  <c r="T65" i="7"/>
  <c r="T49" i="7"/>
  <c r="T33" i="7"/>
  <c r="T17" i="7"/>
  <c r="T64" i="7"/>
  <c r="T48" i="7"/>
  <c r="T32" i="7"/>
  <c r="T16" i="7"/>
  <c r="T63" i="7"/>
  <c r="T47" i="7"/>
  <c r="T31" i="7"/>
  <c r="T15" i="7"/>
  <c r="T62" i="7"/>
  <c r="T46" i="7"/>
  <c r="T30" i="7"/>
  <c r="T14" i="7"/>
  <c r="T61" i="7"/>
  <c r="T45" i="7"/>
  <c r="T29" i="7"/>
  <c r="T13" i="7"/>
  <c r="I14" i="17"/>
  <c r="I15" i="17"/>
  <c r="I16" i="17"/>
  <c r="I17" i="17"/>
  <c r="I18" i="17"/>
  <c r="I19" i="17"/>
  <c r="I20" i="17"/>
  <c r="I21" i="17"/>
  <c r="I22" i="17"/>
  <c r="I23" i="17"/>
  <c r="I24" i="17"/>
  <c r="I25" i="17"/>
  <c r="I26" i="17"/>
  <c r="F26" i="17" s="1"/>
  <c r="I27" i="17"/>
  <c r="F27" i="17" s="1"/>
  <c r="J27" i="17" s="1"/>
  <c r="K27" i="17" s="1"/>
  <c r="N27" i="17" s="1"/>
  <c r="R23" i="7" s="1"/>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13" i="17"/>
  <c r="H14" i="17"/>
  <c r="F14" i="17" s="1"/>
  <c r="H15" i="17"/>
  <c r="H16" i="17"/>
  <c r="H17" i="17"/>
  <c r="H18" i="17"/>
  <c r="H19" i="17"/>
  <c r="H20" i="17"/>
  <c r="H21" i="17"/>
  <c r="H22" i="17"/>
  <c r="H23" i="17"/>
  <c r="H24" i="17"/>
  <c r="H25" i="17"/>
  <c r="H26" i="17"/>
  <c r="H27" i="17"/>
  <c r="H28" i="17"/>
  <c r="H29" i="17"/>
  <c r="H30" i="17"/>
  <c r="F30" i="17" s="1"/>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13" i="17"/>
  <c r="G14" i="17"/>
  <c r="G15" i="17"/>
  <c r="G16" i="17"/>
  <c r="G17" i="17"/>
  <c r="G18" i="17"/>
  <c r="F18" i="17" s="1"/>
  <c r="G19" i="17"/>
  <c r="F19" i="17" s="1"/>
  <c r="G20" i="17"/>
  <c r="G21" i="17"/>
  <c r="G22" i="17"/>
  <c r="G23" i="17"/>
  <c r="G24" i="17"/>
  <c r="G25" i="17"/>
  <c r="G26" i="17"/>
  <c r="G27" i="17"/>
  <c r="G28" i="17"/>
  <c r="G29" i="17"/>
  <c r="G30" i="17"/>
  <c r="G31" i="17"/>
  <c r="G32" i="17"/>
  <c r="G33" i="17"/>
  <c r="G34" i="17"/>
  <c r="G35" i="17"/>
  <c r="F35" i="17" s="1"/>
  <c r="G36" i="17"/>
  <c r="G37" i="17"/>
  <c r="G38" i="17"/>
  <c r="G39" i="17"/>
  <c r="G40" i="17"/>
  <c r="G41" i="17"/>
  <c r="G42" i="17"/>
  <c r="G43" i="17"/>
  <c r="G44" i="17"/>
  <c r="G45" i="17"/>
  <c r="G46" i="17"/>
  <c r="G47" i="17"/>
  <c r="G48" i="17"/>
  <c r="G49" i="17"/>
  <c r="G50" i="17"/>
  <c r="F50" i="17" s="1"/>
  <c r="G51" i="17"/>
  <c r="F51" i="17" s="1"/>
  <c r="G52" i="17"/>
  <c r="G53" i="17"/>
  <c r="G54" i="17"/>
  <c r="G55" i="17"/>
  <c r="G56" i="17"/>
  <c r="G57" i="17"/>
  <c r="G58" i="17"/>
  <c r="G59" i="17"/>
  <c r="G60" i="17"/>
  <c r="G61" i="17"/>
  <c r="G62" i="17"/>
  <c r="G63" i="17"/>
  <c r="G64" i="17"/>
  <c r="G65" i="17"/>
  <c r="G66" i="17"/>
  <c r="G67" i="17"/>
  <c r="G68" i="17"/>
  <c r="G69" i="17"/>
  <c r="G70" i="17"/>
  <c r="F70" i="17" s="1"/>
  <c r="G71" i="17"/>
  <c r="G72" i="17"/>
  <c r="G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13" i="17"/>
  <c r="F62" i="17"/>
  <c r="F46" i="17"/>
  <c r="F38" i="17"/>
  <c r="J38" i="17" s="1"/>
  <c r="K38" i="17" s="1"/>
  <c r="N38" i="17" s="1"/>
  <c r="R34" i="7" s="1"/>
  <c r="F22" i="17"/>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13" i="16"/>
  <c r="F33" i="17" l="1"/>
  <c r="F32" i="17"/>
  <c r="F63" i="17"/>
  <c r="F47" i="17"/>
  <c r="F31" i="17"/>
  <c r="F15" i="17"/>
  <c r="J15" i="17" s="1"/>
  <c r="K15" i="17" s="1"/>
  <c r="N15" i="17" s="1"/>
  <c r="R14" i="7" s="1"/>
  <c r="F43" i="17"/>
  <c r="J43" i="17" s="1"/>
  <c r="K43" i="17" s="1"/>
  <c r="N43" i="17" s="1"/>
  <c r="R39" i="7" s="1"/>
  <c r="F59" i="17"/>
  <c r="J59" i="17" s="1"/>
  <c r="K59" i="17" s="1"/>
  <c r="N59" i="17" s="1"/>
  <c r="R55" i="7" s="1"/>
  <c r="J22" i="17"/>
  <c r="K22" i="17" s="1"/>
  <c r="N22" i="17" s="1"/>
  <c r="R19" i="7" s="1"/>
  <c r="F65" i="17"/>
  <c r="F49" i="17"/>
  <c r="F68" i="17"/>
  <c r="F52" i="17"/>
  <c r="J52" i="17" s="1"/>
  <c r="K52" i="17" s="1"/>
  <c r="N52" i="17" s="1"/>
  <c r="R48" i="7" s="1"/>
  <c r="J51" i="17"/>
  <c r="K51" i="17" s="1"/>
  <c r="N51" i="17" s="1"/>
  <c r="R47" i="7" s="1"/>
  <c r="F24" i="17"/>
  <c r="J24" i="17" s="1"/>
  <c r="K24" i="17" s="1"/>
  <c r="N24" i="17" s="1"/>
  <c r="R20" i="7" s="1"/>
  <c r="J31" i="17"/>
  <c r="K31" i="17" s="1"/>
  <c r="N31" i="17" s="1"/>
  <c r="R27" i="7" s="1"/>
  <c r="F39" i="17"/>
  <c r="J39" i="17" s="1"/>
  <c r="K39" i="17" s="1"/>
  <c r="N39" i="17" s="1"/>
  <c r="R35" i="7" s="1"/>
  <c r="F23" i="17"/>
  <c r="J23" i="17" s="1"/>
  <c r="K23" i="17" s="1"/>
  <c r="N23" i="17" s="1"/>
  <c r="R17" i="6" s="1"/>
  <c r="J14" i="17"/>
  <c r="K14" i="17" s="1"/>
  <c r="N14" i="17" s="1"/>
  <c r="R13" i="7" s="1"/>
  <c r="F57" i="17"/>
  <c r="J57" i="17" s="1"/>
  <c r="K57" i="17" s="1"/>
  <c r="N57" i="17" s="1"/>
  <c r="R53" i="7" s="1"/>
  <c r="F41" i="17"/>
  <c r="J19" i="17"/>
  <c r="K19" i="17" s="1"/>
  <c r="N19" i="17" s="1"/>
  <c r="R16" i="7" s="1"/>
  <c r="J18" i="17"/>
  <c r="K18" i="17" s="1"/>
  <c r="N18" i="17" s="1"/>
  <c r="R16" i="6" s="1"/>
  <c r="F48" i="17"/>
  <c r="J48" i="17" s="1"/>
  <c r="K48" i="17" s="1"/>
  <c r="N48" i="17" s="1"/>
  <c r="R44" i="7" s="1"/>
  <c r="F16" i="17"/>
  <c r="J16" i="17" s="1"/>
  <c r="K16" i="17" s="1"/>
  <c r="N16" i="17" s="1"/>
  <c r="R15" i="7" s="1"/>
  <c r="F25" i="17"/>
  <c r="J25" i="17" s="1"/>
  <c r="K25" i="17" s="1"/>
  <c r="N25" i="17" s="1"/>
  <c r="R21" i="7" s="1"/>
  <c r="F60" i="17"/>
  <c r="F72" i="17"/>
  <c r="J72" i="17" s="1"/>
  <c r="K72" i="17" s="1"/>
  <c r="N72" i="17" s="1"/>
  <c r="R68" i="7" s="1"/>
  <c r="F56" i="17"/>
  <c r="J56" i="17" s="1"/>
  <c r="K56" i="17" s="1"/>
  <c r="N56" i="17" s="1"/>
  <c r="R52" i="7" s="1"/>
  <c r="F40" i="17"/>
  <c r="J40" i="17" s="1"/>
  <c r="K40" i="17" s="1"/>
  <c r="N40" i="17" s="1"/>
  <c r="R36" i="7" s="1"/>
  <c r="J35" i="17"/>
  <c r="K35" i="17" s="1"/>
  <c r="N35" i="17" s="1"/>
  <c r="R31" i="7" s="1"/>
  <c r="F58" i="17"/>
  <c r="F42" i="17"/>
  <c r="J42" i="17" s="1"/>
  <c r="K42" i="17" s="1"/>
  <c r="N42" i="17" s="1"/>
  <c r="R38" i="7" s="1"/>
  <c r="J50" i="17"/>
  <c r="K50" i="17" s="1"/>
  <c r="N50" i="17" s="1"/>
  <c r="R46" i="7" s="1"/>
  <c r="J63" i="17"/>
  <c r="K63" i="17" s="1"/>
  <c r="N63" i="17" s="1"/>
  <c r="R59" i="7" s="1"/>
  <c r="J47" i="17"/>
  <c r="K47" i="17" s="1"/>
  <c r="N47" i="17" s="1"/>
  <c r="R43" i="7" s="1"/>
  <c r="J65" i="17"/>
  <c r="K65" i="17" s="1"/>
  <c r="N65" i="17" s="1"/>
  <c r="R61" i="7" s="1"/>
  <c r="F17" i="17"/>
  <c r="J62" i="17"/>
  <c r="K62" i="17" s="1"/>
  <c r="N62" i="17" s="1"/>
  <c r="R58" i="7" s="1"/>
  <c r="F44" i="17"/>
  <c r="J44" i="17" s="1"/>
  <c r="K44" i="17" s="1"/>
  <c r="N44" i="17" s="1"/>
  <c r="R40" i="7" s="1"/>
  <c r="F20" i="17"/>
  <c r="J20" i="17" s="1"/>
  <c r="K20" i="17" s="1"/>
  <c r="N20" i="17" s="1"/>
  <c r="R17" i="7" s="1"/>
  <c r="J26" i="17"/>
  <c r="K26" i="17" s="1"/>
  <c r="N26" i="17" s="1"/>
  <c r="R22" i="7" s="1"/>
  <c r="F34" i="17"/>
  <c r="J34" i="17" s="1"/>
  <c r="K34" i="17" s="1"/>
  <c r="N34" i="17" s="1"/>
  <c r="R30" i="7" s="1"/>
  <c r="J30" i="17"/>
  <c r="K30" i="17" s="1"/>
  <c r="N30" i="17" s="1"/>
  <c r="R26" i="7" s="1"/>
  <c r="J46" i="17"/>
  <c r="K46" i="17" s="1"/>
  <c r="N46" i="17" s="1"/>
  <c r="R42" i="7" s="1"/>
  <c r="F28" i="17"/>
  <c r="J28" i="17" s="1"/>
  <c r="K28" i="17" s="1"/>
  <c r="N28" i="17" s="1"/>
  <c r="R24" i="7" s="1"/>
  <c r="F36" i="17"/>
  <c r="J36" i="17" s="1"/>
  <c r="K36" i="17" s="1"/>
  <c r="N36" i="17" s="1"/>
  <c r="R32" i="7" s="1"/>
  <c r="F67" i="17"/>
  <c r="J67" i="17" s="1"/>
  <c r="K67" i="17" s="1"/>
  <c r="N67" i="17" s="1"/>
  <c r="R63" i="7" s="1"/>
  <c r="J41" i="17"/>
  <c r="K41" i="17" s="1"/>
  <c r="N41" i="17" s="1"/>
  <c r="R37" i="7" s="1"/>
  <c r="F64" i="17"/>
  <c r="J64" i="17" s="1"/>
  <c r="K64" i="17" s="1"/>
  <c r="N64" i="17" s="1"/>
  <c r="R60" i="7" s="1"/>
  <c r="J17" i="17"/>
  <c r="K17" i="17" s="1"/>
  <c r="N17" i="17" s="1"/>
  <c r="R15" i="6" s="1"/>
  <c r="J60" i="17"/>
  <c r="K60" i="17" s="1"/>
  <c r="N60" i="17" s="1"/>
  <c r="R56" i="7" s="1"/>
  <c r="J49" i="17"/>
  <c r="K49" i="17" s="1"/>
  <c r="N49" i="17" s="1"/>
  <c r="R45" i="7" s="1"/>
  <c r="J68" i="17"/>
  <c r="K68" i="17" s="1"/>
  <c r="N68" i="17" s="1"/>
  <c r="R64" i="7" s="1"/>
  <c r="J32" i="17"/>
  <c r="K32" i="17" s="1"/>
  <c r="N32" i="17" s="1"/>
  <c r="R28" i="7" s="1"/>
  <c r="F45" i="17"/>
  <c r="J45" i="17" s="1"/>
  <c r="K45" i="17" s="1"/>
  <c r="N45" i="17" s="1"/>
  <c r="R41" i="7" s="1"/>
  <c r="F29" i="17"/>
  <c r="J29" i="17" s="1"/>
  <c r="K29" i="17" s="1"/>
  <c r="N29" i="17" s="1"/>
  <c r="R25" i="7" s="1"/>
  <c r="F21" i="17"/>
  <c r="J21" i="17" s="1"/>
  <c r="K21" i="17" s="1"/>
  <c r="N21" i="17" s="1"/>
  <c r="R18" i="7" s="1"/>
  <c r="F71" i="17"/>
  <c r="J71" i="17" s="1"/>
  <c r="K71" i="17" s="1"/>
  <c r="N71" i="17" s="1"/>
  <c r="R67" i="7" s="1"/>
  <c r="F55" i="17"/>
  <c r="J55" i="17" s="1"/>
  <c r="K55" i="17" s="1"/>
  <c r="N55" i="17" s="1"/>
  <c r="R51" i="7" s="1"/>
  <c r="F54" i="17"/>
  <c r="J54" i="17" s="1"/>
  <c r="K54" i="17" s="1"/>
  <c r="N54" i="17" s="1"/>
  <c r="R50" i="7" s="1"/>
  <c r="F69" i="17"/>
  <c r="J69" i="17" s="1"/>
  <c r="K69" i="17" s="1"/>
  <c r="N69" i="17" s="1"/>
  <c r="R65" i="7" s="1"/>
  <c r="F61" i="17"/>
  <c r="J61" i="17" s="1"/>
  <c r="K61" i="17" s="1"/>
  <c r="N61" i="17" s="1"/>
  <c r="R57" i="7" s="1"/>
  <c r="F53" i="17"/>
  <c r="J53" i="17" s="1"/>
  <c r="K53" i="17" s="1"/>
  <c r="N53" i="17" s="1"/>
  <c r="R49" i="7" s="1"/>
  <c r="F37" i="17"/>
  <c r="J37" i="17" s="1"/>
  <c r="K37" i="17" s="1"/>
  <c r="N37" i="17" s="1"/>
  <c r="R33" i="7" s="1"/>
  <c r="F13" i="17"/>
  <c r="J13" i="17" s="1"/>
  <c r="K13" i="17" s="1"/>
  <c r="N13" i="17" s="1"/>
  <c r="R14" i="6" s="1"/>
  <c r="F66" i="17"/>
  <c r="J66" i="17" s="1"/>
  <c r="K66" i="17" s="1"/>
  <c r="N66" i="17" s="1"/>
  <c r="R62" i="7" s="1"/>
  <c r="J70" i="17"/>
  <c r="K70" i="17" s="1"/>
  <c r="N70" i="17" s="1"/>
  <c r="R66" i="7" s="1"/>
  <c r="J58" i="17"/>
  <c r="K58" i="17" s="1"/>
  <c r="N58" i="17" s="1"/>
  <c r="R54" i="7" s="1"/>
  <c r="J33" i="17"/>
  <c r="K33" i="17" s="1"/>
  <c r="N33" i="17" s="1"/>
  <c r="R29" i="7" s="1"/>
  <c r="F13" i="16"/>
  <c r="E14" i="16" l="1"/>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13" i="16"/>
  <c r="F66" i="16"/>
  <c r="F62" i="16"/>
  <c r="F51" i="16"/>
  <c r="F50" i="16"/>
  <c r="F49" i="16"/>
  <c r="F45" i="16"/>
  <c r="F25" i="16"/>
  <c r="F24" i="16"/>
  <c r="F20" i="16"/>
  <c r="F17" i="16"/>
  <c r="J24" i="16" l="1"/>
  <c r="K24" i="16" s="1"/>
  <c r="J50" i="16"/>
  <c r="K50" i="16" s="1"/>
  <c r="J51" i="16"/>
  <c r="K51" i="16" s="1"/>
  <c r="J20" i="16"/>
  <c r="K20" i="16" s="1"/>
  <c r="J66" i="16"/>
  <c r="K66" i="16" s="1"/>
  <c r="F65" i="16"/>
  <c r="J65" i="16" s="1"/>
  <c r="K65" i="16" s="1"/>
  <c r="F18" i="16"/>
  <c r="J18" i="16" s="1"/>
  <c r="K18" i="16" s="1"/>
  <c r="F34" i="16"/>
  <c r="J34" i="16" s="1"/>
  <c r="K34" i="16" s="1"/>
  <c r="F39" i="16"/>
  <c r="J39" i="16" s="1"/>
  <c r="K39" i="16" s="1"/>
  <c r="F52" i="16"/>
  <c r="F29" i="16"/>
  <c r="J29" i="16" s="1"/>
  <c r="K29" i="16" s="1"/>
  <c r="F55" i="16"/>
  <c r="J55" i="16" s="1"/>
  <c r="K55" i="16" s="1"/>
  <c r="F71" i="16"/>
  <c r="J71" i="16" s="1"/>
  <c r="K71" i="16" s="1"/>
  <c r="F40" i="16"/>
  <c r="J40" i="16" s="1"/>
  <c r="K40" i="16" s="1"/>
  <c r="F61" i="16"/>
  <c r="J61" i="16" s="1"/>
  <c r="K61" i="16" s="1"/>
  <c r="F30" i="16"/>
  <c r="J30" i="16" s="1"/>
  <c r="K30" i="16" s="1"/>
  <c r="F35" i="16"/>
  <c r="J35" i="16" s="1"/>
  <c r="K35" i="16" s="1"/>
  <c r="F72" i="16"/>
  <c r="F15" i="16"/>
  <c r="F22" i="16"/>
  <c r="J22" i="16" s="1"/>
  <c r="K22" i="16" s="1"/>
  <c r="F42" i="16"/>
  <c r="J42" i="16" s="1"/>
  <c r="K42" i="16" s="1"/>
  <c r="F44" i="16"/>
  <c r="J44" i="16" s="1"/>
  <c r="K44" i="16" s="1"/>
  <c r="F54" i="16"/>
  <c r="J54" i="16" s="1"/>
  <c r="K54" i="16" s="1"/>
  <c r="F64" i="16"/>
  <c r="J64" i="16" s="1"/>
  <c r="K64" i="16" s="1"/>
  <c r="F27" i="16"/>
  <c r="J27" i="16" s="1"/>
  <c r="K27" i="16" s="1"/>
  <c r="F32" i="16"/>
  <c r="J32" i="16" s="1"/>
  <c r="K32" i="16" s="1"/>
  <c r="F37" i="16"/>
  <c r="J37" i="16" s="1"/>
  <c r="K37" i="16" s="1"/>
  <c r="F47" i="16"/>
  <c r="J47" i="16" s="1"/>
  <c r="K47" i="16" s="1"/>
  <c r="F57" i="16"/>
  <c r="J57" i="16" s="1"/>
  <c r="K57" i="16" s="1"/>
  <c r="F59" i="16"/>
  <c r="J59" i="16" s="1"/>
  <c r="K59" i="16" s="1"/>
  <c r="F69" i="16"/>
  <c r="J69" i="16" s="1"/>
  <c r="K69" i="16" s="1"/>
  <c r="F23" i="16"/>
  <c r="J23" i="16" s="1"/>
  <c r="K23" i="16" s="1"/>
  <c r="F67" i="16"/>
  <c r="J67" i="16" s="1"/>
  <c r="K67" i="16" s="1"/>
  <c r="F16" i="16"/>
  <c r="J16" i="16" s="1"/>
  <c r="K16" i="16" s="1"/>
  <c r="F28" i="16"/>
  <c r="J28" i="16" s="1"/>
  <c r="K28" i="16" s="1"/>
  <c r="F33" i="16"/>
  <c r="J33" i="16" s="1"/>
  <c r="K33" i="16" s="1"/>
  <c r="F38" i="16"/>
  <c r="J38" i="16" s="1"/>
  <c r="K38" i="16" s="1"/>
  <c r="F43" i="16"/>
  <c r="J43" i="16" s="1"/>
  <c r="K43" i="16" s="1"/>
  <c r="F48" i="16"/>
  <c r="J48" i="16" s="1"/>
  <c r="K48" i="16" s="1"/>
  <c r="F60" i="16"/>
  <c r="J60" i="16" s="1"/>
  <c r="K60" i="16" s="1"/>
  <c r="F70" i="16"/>
  <c r="J70" i="16" s="1"/>
  <c r="K70" i="16" s="1"/>
  <c r="F14" i="16"/>
  <c r="J14" i="16" s="1"/>
  <c r="K14" i="16" s="1"/>
  <c r="F21" i="16"/>
  <c r="J21" i="16" s="1"/>
  <c r="K21" i="16" s="1"/>
  <c r="F26" i="16"/>
  <c r="J26" i="16" s="1"/>
  <c r="K26" i="16" s="1"/>
  <c r="F31" i="16"/>
  <c r="J31" i="16" s="1"/>
  <c r="K31" i="16" s="1"/>
  <c r="F41" i="16"/>
  <c r="J41" i="16" s="1"/>
  <c r="K41" i="16" s="1"/>
  <c r="F53" i="16"/>
  <c r="J53" i="16" s="1"/>
  <c r="K53" i="16" s="1"/>
  <c r="F58" i="16"/>
  <c r="J58" i="16" s="1"/>
  <c r="K58" i="16" s="1"/>
  <c r="F63" i="16"/>
  <c r="J63" i="16" s="1"/>
  <c r="K63" i="16" s="1"/>
  <c r="F19" i="16"/>
  <c r="J19" i="16" s="1"/>
  <c r="K19" i="16" s="1"/>
  <c r="F36" i="16"/>
  <c r="J36" i="16" s="1"/>
  <c r="K36" i="16" s="1"/>
  <c r="F46" i="16"/>
  <c r="J46" i="16" s="1"/>
  <c r="K46" i="16" s="1"/>
  <c r="F56" i="16"/>
  <c r="J56" i="16" s="1"/>
  <c r="K56" i="16" s="1"/>
  <c r="F68" i="16"/>
  <c r="J68" i="16" s="1"/>
  <c r="K68" i="16" s="1"/>
  <c r="J72" i="16"/>
  <c r="K72" i="16" s="1"/>
  <c r="J17" i="16"/>
  <c r="K17" i="16" s="1"/>
  <c r="J25" i="16"/>
  <c r="K25" i="16" s="1"/>
  <c r="J49" i="16"/>
  <c r="K49" i="16" s="1"/>
  <c r="J62" i="16"/>
  <c r="K62" i="16" s="1"/>
  <c r="J13" i="16"/>
  <c r="K13" i="16" s="1"/>
  <c r="J45" i="16"/>
  <c r="K45" i="16" s="1"/>
  <c r="J15" i="16"/>
  <c r="K15" i="16" s="1"/>
  <c r="J52" i="16"/>
  <c r="K52" i="16" s="1"/>
  <c r="A76" i="7" l="1"/>
  <c r="B75" i="7"/>
  <c r="A74" i="7"/>
  <c r="F76" i="7"/>
  <c r="F75" i="7"/>
  <c r="F74" i="7"/>
  <c r="A24" i="6"/>
  <c r="B23" i="6"/>
  <c r="B22" i="6"/>
  <c r="H24" i="6"/>
  <c r="H23" i="6"/>
  <c r="H22" i="6"/>
  <c r="S14" i="7" l="1"/>
  <c r="P64" i="7" l="1"/>
  <c r="E75" i="7" l="1"/>
  <c r="E76" i="7"/>
  <c r="E74" i="7"/>
  <c r="G23" i="6"/>
  <c r="G24" i="6"/>
  <c r="G22" i="6"/>
  <c r="P13" i="7" l="1"/>
  <c r="Q13" i="7" s="1"/>
  <c r="P14" i="7"/>
  <c r="P15" i="7"/>
  <c r="P15" i="6"/>
  <c r="P16" i="6"/>
  <c r="P16" i="7"/>
  <c r="P17" i="7"/>
  <c r="P18" i="7"/>
  <c r="P19" i="7"/>
  <c r="P17" i="6"/>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5" i="7"/>
  <c r="P66" i="7"/>
  <c r="P67" i="7"/>
  <c r="P68" i="7"/>
  <c r="E60" i="7" l="1"/>
  <c r="E13" i="7" l="1"/>
  <c r="X14" i="6" l="1"/>
  <c r="X15" i="6" l="1"/>
  <c r="X16" i="6"/>
  <c r="X17" i="6"/>
  <c r="G14" i="6" l="1"/>
  <c r="O14" i="6"/>
  <c r="Q14" i="6" s="1"/>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13" i="7"/>
  <c r="S14" i="6"/>
  <c r="O14" i="7"/>
  <c r="Q14" i="7" s="1"/>
  <c r="O15" i="7"/>
  <c r="Q15" i="7" s="1"/>
  <c r="O16" i="7"/>
  <c r="Q16" i="7" s="1"/>
  <c r="O17" i="7"/>
  <c r="Q17" i="7" s="1"/>
  <c r="O18" i="7"/>
  <c r="Q18" i="7" s="1"/>
  <c r="O19" i="7"/>
  <c r="Q19" i="7" s="1"/>
  <c r="O20" i="7"/>
  <c r="Q20" i="7" s="1"/>
  <c r="O21" i="7"/>
  <c r="Q21" i="7" s="1"/>
  <c r="O22" i="7"/>
  <c r="Q22" i="7" s="1"/>
  <c r="O23" i="7"/>
  <c r="Q23" i="7" s="1"/>
  <c r="O24" i="7"/>
  <c r="Q24" i="7" s="1"/>
  <c r="O25" i="7"/>
  <c r="Q25" i="7" s="1"/>
  <c r="O26" i="7"/>
  <c r="Q26" i="7" s="1"/>
  <c r="O27" i="7"/>
  <c r="Q27" i="7" s="1"/>
  <c r="O28" i="7"/>
  <c r="Q28" i="7" s="1"/>
  <c r="O29" i="7"/>
  <c r="Q29" i="7" s="1"/>
  <c r="O30" i="7"/>
  <c r="Q30" i="7" s="1"/>
  <c r="O31" i="7"/>
  <c r="Q31" i="7" s="1"/>
  <c r="O32" i="7"/>
  <c r="Q32" i="7" s="1"/>
  <c r="O33" i="7"/>
  <c r="Q33" i="7" s="1"/>
  <c r="O34" i="7"/>
  <c r="Q34" i="7" s="1"/>
  <c r="O35" i="7"/>
  <c r="Q35" i="7" s="1"/>
  <c r="O36" i="7"/>
  <c r="Q36" i="7" s="1"/>
  <c r="O37" i="7"/>
  <c r="Q37" i="7" s="1"/>
  <c r="O38" i="7"/>
  <c r="Q38" i="7" s="1"/>
  <c r="O39" i="7"/>
  <c r="Q39" i="7" s="1"/>
  <c r="O40" i="7"/>
  <c r="Q40" i="7" s="1"/>
  <c r="O41" i="7"/>
  <c r="Q41" i="7" s="1"/>
  <c r="O42" i="7"/>
  <c r="Q42" i="7" s="1"/>
  <c r="O43" i="7"/>
  <c r="Q43" i="7" s="1"/>
  <c r="O44" i="7"/>
  <c r="Q44" i="7" s="1"/>
  <c r="O45" i="7"/>
  <c r="Q45" i="7" s="1"/>
  <c r="O46" i="7"/>
  <c r="Q46" i="7" s="1"/>
  <c r="O47" i="7"/>
  <c r="Q47" i="7" s="1"/>
  <c r="O48" i="7"/>
  <c r="Q48" i="7" s="1"/>
  <c r="O49" i="7"/>
  <c r="Q49" i="7" s="1"/>
  <c r="O50" i="7"/>
  <c r="Q50" i="7" s="1"/>
  <c r="O51" i="7"/>
  <c r="Q51" i="7" s="1"/>
  <c r="O52" i="7"/>
  <c r="Q52" i="7" s="1"/>
  <c r="O53" i="7"/>
  <c r="Q53" i="7" s="1"/>
  <c r="O54" i="7"/>
  <c r="Q54" i="7" s="1"/>
  <c r="O55" i="7"/>
  <c r="Q55" i="7" s="1"/>
  <c r="O56" i="7"/>
  <c r="Q56" i="7" s="1"/>
  <c r="O57" i="7"/>
  <c r="Q57" i="7" s="1"/>
  <c r="O58" i="7"/>
  <c r="Q58" i="7" s="1"/>
  <c r="O59" i="7"/>
  <c r="Q59" i="7" s="1"/>
  <c r="O60" i="7"/>
  <c r="Q60" i="7" s="1"/>
  <c r="O61" i="7"/>
  <c r="Q61" i="7" s="1"/>
  <c r="O62" i="7"/>
  <c r="Q62" i="7" s="1"/>
  <c r="O63" i="7"/>
  <c r="Q63" i="7" s="1"/>
  <c r="O64" i="7"/>
  <c r="Q64" i="7" s="1"/>
  <c r="O65" i="7"/>
  <c r="Q65" i="7" s="1"/>
  <c r="O66" i="7"/>
  <c r="Q66" i="7" s="1"/>
  <c r="O67" i="7"/>
  <c r="Q67" i="7" s="1"/>
  <c r="O68" i="7"/>
  <c r="Q68" i="7" s="1"/>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I13" i="7"/>
  <c r="H13" i="7"/>
  <c r="G13" i="7"/>
  <c r="S15" i="6"/>
  <c r="S16" i="6"/>
  <c r="S17" i="6"/>
  <c r="O15" i="6"/>
  <c r="Q15" i="6" s="1"/>
  <c r="O16" i="6"/>
  <c r="Q16" i="6" s="1"/>
  <c r="O17" i="6"/>
  <c r="Q17" i="6" s="1"/>
  <c r="G15" i="6"/>
  <c r="H15" i="6"/>
  <c r="I15" i="6"/>
  <c r="J15" i="6"/>
  <c r="G16" i="6"/>
  <c r="H16" i="6"/>
  <c r="I16" i="6"/>
  <c r="J16" i="6"/>
  <c r="G17" i="6"/>
  <c r="H17" i="6"/>
  <c r="I17" i="6"/>
  <c r="J17" i="6"/>
  <c r="H14" i="6"/>
  <c r="I14" i="6"/>
  <c r="E14" i="6"/>
  <c r="E15" i="6"/>
  <c r="E16" i="6"/>
  <c r="E17" i="6"/>
  <c r="X62" i="7" l="1"/>
  <c r="W62" i="7"/>
  <c r="D14" i="6"/>
  <c r="F14" i="6"/>
  <c r="K14" i="6" s="1"/>
  <c r="F13" i="7"/>
  <c r="F16" i="6"/>
  <c r="K16" i="6" s="1"/>
  <c r="F15" i="6"/>
  <c r="K15" i="6" s="1"/>
  <c r="F17" i="6"/>
  <c r="K17" i="6" s="1"/>
  <c r="F47" i="7"/>
  <c r="F62" i="7"/>
  <c r="F53" i="7"/>
  <c r="F63" i="7"/>
  <c r="F55" i="7"/>
  <c r="F61" i="7"/>
  <c r="F21" i="7"/>
  <c r="F37" i="7"/>
  <c r="F29" i="7"/>
  <c r="F32" i="7"/>
  <c r="F39" i="7"/>
  <c r="F46" i="7"/>
  <c r="F45" i="7"/>
  <c r="F64" i="7"/>
  <c r="F56" i="7"/>
  <c r="F48" i="7"/>
  <c r="F40" i="7"/>
  <c r="F54" i="7"/>
  <c r="F38" i="7"/>
  <c r="F24" i="7"/>
  <c r="F15" i="7"/>
  <c r="F31" i="7"/>
  <c r="F23" i="7"/>
  <c r="F30" i="7"/>
  <c r="F22" i="7"/>
  <c r="F19" i="7"/>
  <c r="F68" i="7"/>
  <c r="X68" i="7" s="1"/>
  <c r="F60" i="7"/>
  <c r="K60" i="7" s="1"/>
  <c r="F52" i="7"/>
  <c r="F44" i="7"/>
  <c r="F36" i="7"/>
  <c r="F28" i="7"/>
  <c r="F18" i="7"/>
  <c r="F67" i="7"/>
  <c r="F59" i="7"/>
  <c r="F51" i="7"/>
  <c r="F43" i="7"/>
  <c r="F35" i="7"/>
  <c r="F27" i="7"/>
  <c r="F50" i="7"/>
  <c r="F26" i="7"/>
  <c r="F65" i="7"/>
  <c r="F57" i="7"/>
  <c r="F49" i="7"/>
  <c r="F41" i="7"/>
  <c r="F33" i="7"/>
  <c r="F25" i="7"/>
  <c r="F17" i="7"/>
  <c r="F66" i="7"/>
  <c r="F42" i="7"/>
  <c r="F58" i="7"/>
  <c r="F34" i="7"/>
  <c r="F16" i="7"/>
  <c r="F14" i="7"/>
  <c r="F20" i="7"/>
  <c r="X64" i="7" l="1"/>
  <c r="W60" i="7"/>
  <c r="X13" i="7"/>
  <c r="K13" i="7"/>
  <c r="W13" i="7" s="1"/>
  <c r="K42" i="7"/>
  <c r="K67" i="7"/>
  <c r="K54" i="7"/>
  <c r="K18" i="7"/>
  <c r="K29" i="7"/>
  <c r="K17" i="7"/>
  <c r="K48" i="7"/>
  <c r="K26" i="7"/>
  <c r="K22" i="7"/>
  <c r="K47" i="7"/>
  <c r="K50" i="7"/>
  <c r="K30" i="7"/>
  <c r="K37" i="7"/>
  <c r="K20" i="7"/>
  <c r="K27" i="7"/>
  <c r="K23" i="7"/>
  <c r="K21" i="7"/>
  <c r="K45" i="7"/>
  <c r="K55" i="7"/>
  <c r="K34" i="7"/>
  <c r="K49" i="7"/>
  <c r="K51" i="7"/>
  <c r="K24" i="7"/>
  <c r="K46" i="7"/>
  <c r="K63" i="7"/>
  <c r="K65" i="7"/>
  <c r="K19" i="7"/>
  <c r="K32" i="7"/>
  <c r="K66" i="7"/>
  <c r="K40" i="7"/>
  <c r="K28" i="7"/>
  <c r="K25" i="7"/>
  <c r="K36" i="7"/>
  <c r="K56" i="7"/>
  <c r="K14" i="7"/>
  <c r="K33" i="7"/>
  <c r="K35" i="7"/>
  <c r="K44" i="7"/>
  <c r="K31" i="7"/>
  <c r="K64" i="7"/>
  <c r="K61" i="7"/>
  <c r="K16" i="7"/>
  <c r="K41" i="7"/>
  <c r="K43" i="7"/>
  <c r="K52" i="7"/>
  <c r="K58" i="7"/>
  <c r="K57" i="7"/>
  <c r="K59" i="7"/>
  <c r="K68" i="7"/>
  <c r="K38" i="7"/>
  <c r="K39" i="7"/>
  <c r="K53" i="7"/>
  <c r="K62" i="7"/>
  <c r="K15" i="7"/>
  <c r="W64" i="7" l="1"/>
  <c r="W51" i="7"/>
  <c r="W63" i="7"/>
  <c r="W31" i="7"/>
  <c r="W44" i="7"/>
  <c r="W29" i="7"/>
  <c r="W33" i="7"/>
  <c r="W14" i="7"/>
  <c r="W67" i="7"/>
  <c r="W46" i="7"/>
  <c r="W17" i="7"/>
  <c r="W35" i="7"/>
  <c r="W34" i="7"/>
  <c r="W55" i="7"/>
  <c r="W38" i="7"/>
  <c r="W45" i="7"/>
  <c r="W36" i="7"/>
  <c r="W21" i="7"/>
  <c r="W59" i="7"/>
  <c r="W28" i="7"/>
  <c r="W61" i="7"/>
  <c r="W48" i="7"/>
  <c r="W40" i="7"/>
  <c r="W66" i="7"/>
  <c r="W30" i="7"/>
  <c r="W26" i="7"/>
  <c r="W15" i="7"/>
  <c r="W18" i="7"/>
  <c r="W54" i="7"/>
  <c r="W56" i="7"/>
  <c r="W68" i="7"/>
  <c r="W42" i="7"/>
  <c r="W25" i="7"/>
  <c r="W23" i="7"/>
  <c r="W57" i="7"/>
  <c r="W27" i="7"/>
  <c r="W58" i="7"/>
  <c r="W20" i="7"/>
  <c r="W52" i="7"/>
  <c r="W37" i="7"/>
  <c r="W43" i="7"/>
  <c r="W32" i="7"/>
  <c r="W41" i="7"/>
  <c r="W22" i="7"/>
  <c r="W24" i="7"/>
  <c r="W49" i="7"/>
  <c r="W53" i="7"/>
  <c r="W39" i="7"/>
  <c r="W19" i="7"/>
  <c r="W50" i="7"/>
  <c r="W16" i="7"/>
  <c r="W65" i="7"/>
  <c r="W47" i="7"/>
  <c r="D17" i="6"/>
  <c r="D15" i="6" l="1"/>
  <c r="D16" i="6"/>
  <c r="X16" i="7" l="1"/>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3" i="7"/>
  <c r="X65" i="7"/>
  <c r="X66" i="7"/>
  <c r="X67" i="7"/>
  <c r="X14" i="7" l="1"/>
  <c r="Z14" i="7" s="1"/>
  <c r="Y14" i="7" s="1"/>
  <c r="Z26" i="7"/>
  <c r="Y26" i="7" s="1"/>
  <c r="Z47" i="7"/>
  <c r="Y47" i="7" s="1"/>
  <c r="Z23" i="7"/>
  <c r="Y23" i="7" s="1"/>
  <c r="Z50" i="7"/>
  <c r="Y50" i="7" s="1"/>
  <c r="Z38" i="7"/>
  <c r="Y38" i="7" s="1"/>
  <c r="Z34" i="7"/>
  <c r="Y34" i="7" s="1"/>
  <c r="Z30" i="7"/>
  <c r="Y30" i="7" s="1"/>
  <c r="Z22" i="7"/>
  <c r="Y22" i="7" s="1"/>
  <c r="Z19" i="7"/>
  <c r="Y19" i="7" s="1"/>
  <c r="Z59" i="7"/>
  <c r="Y59" i="7" s="1"/>
  <c r="Z51" i="7"/>
  <c r="Y51" i="7" s="1"/>
  <c r="Z43" i="7"/>
  <c r="Y43" i="7" s="1"/>
  <c r="Z31" i="7"/>
  <c r="Y31" i="7" s="1"/>
  <c r="Z16" i="7"/>
  <c r="Y16" i="7" s="1"/>
  <c r="Z62" i="7"/>
  <c r="Y62" i="7" s="1"/>
  <c r="Z54" i="7"/>
  <c r="Y54" i="7" s="1"/>
  <c r="Z42" i="7"/>
  <c r="Z61" i="7"/>
  <c r="Y61" i="7" s="1"/>
  <c r="Z57" i="7"/>
  <c r="Y57" i="7" s="1"/>
  <c r="Z53" i="7"/>
  <c r="Y53" i="7" s="1"/>
  <c r="Z49" i="7"/>
  <c r="Y49" i="7" s="1"/>
  <c r="Z45" i="7"/>
  <c r="Y45" i="7" s="1"/>
  <c r="Z41" i="7"/>
  <c r="Y41" i="7" s="1"/>
  <c r="Z37" i="7"/>
  <c r="Y37" i="7" s="1"/>
  <c r="Z33" i="7"/>
  <c r="Y33" i="7" s="1"/>
  <c r="Z29" i="7"/>
  <c r="Y29" i="7" s="1"/>
  <c r="Z25" i="7"/>
  <c r="Y25" i="7" s="1"/>
  <c r="Z21" i="7"/>
  <c r="Y21" i="7" s="1"/>
  <c r="Z18" i="7"/>
  <c r="Y18" i="7" s="1"/>
  <c r="Z67" i="7"/>
  <c r="Y67" i="7" s="1"/>
  <c r="Z63" i="7"/>
  <c r="Y63" i="7" s="1"/>
  <c r="Z55" i="7"/>
  <c r="Y55" i="7" s="1"/>
  <c r="Z39" i="7"/>
  <c r="Y39" i="7" s="1"/>
  <c r="Z35" i="7"/>
  <c r="Y35" i="7" s="1"/>
  <c r="Z27" i="7"/>
  <c r="Y27" i="7" s="1"/>
  <c r="Z66" i="7"/>
  <c r="Y66" i="7" s="1"/>
  <c r="Z58" i="7"/>
  <c r="Y58" i="7" s="1"/>
  <c r="Z46" i="7"/>
  <c r="Y46" i="7" s="1"/>
  <c r="Z65" i="7"/>
  <c r="Y65" i="7" s="1"/>
  <c r="Z68" i="7"/>
  <c r="Y68" i="7" s="1"/>
  <c r="Z64" i="7"/>
  <c r="Z60" i="7"/>
  <c r="Y60" i="7" s="1"/>
  <c r="Z56" i="7"/>
  <c r="Y56" i="7" s="1"/>
  <c r="Z52" i="7"/>
  <c r="Y52" i="7" s="1"/>
  <c r="Z48" i="7"/>
  <c r="Y48" i="7" s="1"/>
  <c r="Z44" i="7"/>
  <c r="Y44" i="7" s="1"/>
  <c r="Z40" i="7"/>
  <c r="Y40" i="7" s="1"/>
  <c r="Z36" i="7"/>
  <c r="Z32" i="7"/>
  <c r="Y32" i="7" s="1"/>
  <c r="Z28" i="7"/>
  <c r="Y28" i="7" s="1"/>
  <c r="Z24" i="7"/>
  <c r="Y24" i="7" s="1"/>
  <c r="Z20" i="7"/>
  <c r="Y20" i="7" s="1"/>
  <c r="Z17" i="7"/>
  <c r="X15" i="7"/>
  <c r="Y64" i="7" l="1"/>
  <c r="Y36" i="7"/>
  <c r="Y42" i="7"/>
  <c r="Y17" i="7"/>
  <c r="Z13" i="7"/>
  <c r="Y13" i="7" s="1"/>
  <c r="Z15" i="7"/>
  <c r="Y15" i="7" s="1"/>
  <c r="W17" i="6" l="1"/>
  <c r="Y17" i="6" s="1"/>
  <c r="W16" i="6"/>
  <c r="Y16" i="6" s="1"/>
  <c r="AA16" i="6" s="1"/>
  <c r="AA17" i="6" l="1"/>
  <c r="W15" i="6"/>
  <c r="Y15" i="6" l="1"/>
  <c r="AA15" i="6" s="1"/>
  <c r="Z15" i="6" s="1"/>
  <c r="Z17" i="6"/>
  <c r="Z16" i="6"/>
  <c r="Z69" i="7" l="1"/>
  <c r="W14" i="6" l="1"/>
  <c r="Y14" i="6" l="1"/>
  <c r="AA14" i="6" s="1"/>
  <c r="Z14" i="6" l="1"/>
  <c r="AA18" i="6"/>
</calcChain>
</file>

<file path=xl/sharedStrings.xml><?xml version="1.0" encoding="utf-8"?>
<sst xmlns="http://schemas.openxmlformats.org/spreadsheetml/2006/main" count="819" uniqueCount="365">
  <si>
    <t>APRAŠYMAS / DESCRIPTION</t>
  </si>
  <si>
    <t>KĮ</t>
  </si>
  <si>
    <t>Lietuvos Respublikos fiskalinės sutarties įgyvendinimo konstitucinis įstatymas</t>
  </si>
  <si>
    <t>CL</t>
  </si>
  <si>
    <t>Republic of Lithuania Constitutional Law on the Implementation of the Fiscal Treaty</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</si>
  <si>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</si>
  <si>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</si>
  <si>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</si>
  <si>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</si>
  <si>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</si>
  <si>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</si>
  <si>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</si>
  <si>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</si>
  <si>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</si>
  <si>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</si>
  <si>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</si>
  <si>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</si>
  <si>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</si>
  <si>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</si>
  <si>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</si>
  <si>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</si>
  <si>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</si>
  <si>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</si>
  <si>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</si>
  <si>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</si>
  <si>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</si>
  <si>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</si>
  <si>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</si>
  <si>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</si>
  <si>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</si>
  <si>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</si>
  <si>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</si>
  <si>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</si>
  <si>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</si>
  <si>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</si>
  <si>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</si>
  <si>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</si>
  <si>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</si>
  <si>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</si>
  <si>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</si>
  <si>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</si>
  <si>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</si>
  <si>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</si>
  <si>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</si>
  <si>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</si>
  <si>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</si>
  <si>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</si>
  <si>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</si>
  <si>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</si>
  <si>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</si>
  <si>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</si>
  <si>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</si>
  <si>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</si>
  <si>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</si>
  <si>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</si>
  <si>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</si>
  <si>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</si>
  <si>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</si>
  <si>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</si>
  <si>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</si>
  <si>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</si>
  <si>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</si>
  <si>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</si>
  <si>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</si>
  <si>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</si>
  <si>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Šaltiniai</t>
  </si>
  <si>
    <t>Faktiniai duomenys</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</si>
  <si>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</si>
  <si>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</si>
  <si>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</si>
  <si>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</si>
  <si>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</si>
  <si>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</si>
  <si>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</si>
  <si>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T</t>
    </r>
    <r>
      <rPr>
        <vertAlign val="subscript"/>
        <sz val="10"/>
        <color theme="1"/>
        <rFont val="Arial"/>
        <family val="2"/>
        <charset val="186"/>
      </rPr>
      <t>4</t>
    </r>
  </si>
  <si>
    <r>
      <t xml:space="preserve">Negalioja
</t>
    </r>
    <r>
      <rPr>
        <i/>
        <sz val="10"/>
        <rFont val="Arial"/>
        <family val="2"/>
        <charset val="186"/>
      </rPr>
      <t>Not Valid</t>
    </r>
  </si>
  <si>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</si>
  <si>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t>3=1-2</t>
  </si>
  <si>
    <t>–</t>
  </si>
  <si>
    <t>Sources:</t>
  </si>
  <si>
    <t>Finansų ministerija</t>
  </si>
  <si>
    <t xml:space="preserve">Ministry of Finance </t>
  </si>
  <si>
    <t>Actual data</t>
  </si>
  <si>
    <t>NUORODOS / REFERENCES</t>
  </si>
  <si>
    <t>SUVESTINĖ / SUMMARY</t>
  </si>
  <si>
    <t>BSĮ</t>
  </si>
  <si>
    <t>Lietuvos Respublikos biudžeto sandaros įstatymas</t>
  </si>
  <si>
    <t>BL</t>
  </si>
  <si>
    <t>4 lentelė. Lankstumo taikymas</t>
  </si>
  <si>
    <t>Table 4. Flexibility</t>
  </si>
  <si>
    <t>-</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</si>
  <si>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</si>
  <si>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</si>
  <si>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</si>
  <si>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</si>
  <si>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</si>
  <si>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</si>
  <si>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</si>
  <si>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</si>
  <si>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</si>
  <si>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</si>
  <si>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</si>
  <si>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</si>
  <si>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</si>
  <si>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</si>
  <si>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t>Republic of Lithuania Law on the Budget Structure</t>
  </si>
  <si>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</si>
  <si>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</si>
  <si>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</si>
  <si>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</si>
  <si>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</si>
  <si>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CL Art. 4(5)</t>
  </si>
  <si>
    <t>CL Art. 4(2)</t>
  </si>
  <si>
    <t>CL Art. 4(4)</t>
  </si>
  <si>
    <t>CL Art. 4(6)</t>
  </si>
  <si>
    <t>CL Art. 4(9)</t>
  </si>
  <si>
    <t>CL Art. 4(10)</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</si>
  <si>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</si>
  <si>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</si>
  <si>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r>
      <t xml:space="preserve">Savivaldybė
</t>
    </r>
    <r>
      <rPr>
        <i/>
        <sz val="10"/>
        <color theme="1"/>
        <rFont val="Arial"/>
        <family val="2"/>
        <charset val="186"/>
      </rPr>
      <t>Local government</t>
    </r>
  </si>
  <si>
    <r>
      <t xml:space="preserve">Kodas
</t>
    </r>
    <r>
      <rPr>
        <i/>
        <sz val="10"/>
        <color theme="1"/>
        <rFont val="Arial"/>
        <family val="2"/>
        <charset val="186"/>
      </rPr>
      <t>Code</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</si>
  <si>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</si>
  <si>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</si>
  <si>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</si>
  <si>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</si>
  <si>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</si>
  <si>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r>
      <t xml:space="preserve">* taikoma metams nuo 2025 / </t>
    </r>
    <r>
      <rPr>
        <i/>
        <sz val="10"/>
        <color theme="1"/>
        <rFont val="Arial"/>
        <family val="2"/>
        <charset val="186"/>
      </rPr>
      <t>applied for years from 2025</t>
    </r>
  </si>
  <si>
    <r>
      <t xml:space="preserve">Savivaldybė
</t>
    </r>
    <r>
      <rPr>
        <i/>
        <sz val="10"/>
        <color theme="1"/>
        <rFont val="Arial"/>
        <family val="2"/>
        <charset val="186"/>
      </rPr>
      <t>Municipality</t>
    </r>
  </si>
  <si>
    <r>
      <t xml:space="preserve">Asignavimai, proc. BVP
</t>
    </r>
    <r>
      <rPr>
        <i/>
        <sz val="10"/>
        <color theme="1"/>
        <rFont val="Arial"/>
        <family val="2"/>
        <charset val="186"/>
      </rPr>
      <t>Appropriations, % of GDP</t>
    </r>
  </si>
  <si>
    <r>
      <t xml:space="preserve">Pajamos, tūkst. EUR
</t>
    </r>
    <r>
      <rPr>
        <i/>
        <sz val="10"/>
        <color theme="1"/>
        <rFont val="Arial"/>
        <family val="2"/>
        <charset val="186"/>
      </rPr>
      <t>Revenues, thousand EUR</t>
    </r>
  </si>
  <si>
    <r>
      <t xml:space="preserve">Asignavimų ir pajamų santykis, proc.
</t>
    </r>
    <r>
      <rPr>
        <i/>
        <sz val="10"/>
        <rFont val="Arial"/>
        <family val="2"/>
        <charset val="186"/>
      </rPr>
      <t>Appropriations and revenue balance, %</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</si>
  <si>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</si>
  <si>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</si>
  <si>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t>2.1</t>
  </si>
  <si>
    <t>2.2</t>
  </si>
  <si>
    <t>2.3</t>
  </si>
  <si>
    <t>2.4</t>
  </si>
  <si>
    <t>2=2.1+2.2-2.3+2.4</t>
  </si>
  <si>
    <r>
      <t xml:space="preserve">Ar viršytas garantijų limitas?
</t>
    </r>
    <r>
      <rPr>
        <i/>
        <sz val="10"/>
        <color theme="1"/>
        <rFont val="Arial"/>
        <family val="2"/>
        <charset val="186"/>
      </rPr>
      <t>Is the guarantees limit exceeded?</t>
    </r>
  </si>
  <si>
    <r>
      <t xml:space="preserve">Garantijų ir pajamų santykis
</t>
    </r>
    <r>
      <rPr>
        <i/>
        <sz val="10"/>
        <color theme="1"/>
        <rFont val="Arial"/>
        <family val="2"/>
        <charset val="186"/>
      </rPr>
      <t>Guarantees and revenue ratio</t>
    </r>
  </si>
  <si>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</si>
  <si>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4 str. 7 d.</t>
  </si>
  <si>
    <t>CL Art. 4(7)</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</si>
  <si>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</si>
  <si>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</si>
  <si>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t>Constitutional Law on the Implementation of the Fiscal Treaty</t>
  </si>
  <si>
    <t>Ciklinės komponentės mln. Eur</t>
  </si>
  <si>
    <t>Cyclical components, mil. EUR</t>
  </si>
  <si>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</si>
  <si>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</si>
  <si>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1. DUOMENYS / DATA</t>
  </si>
  <si>
    <t>2. Duomenys / Data</t>
  </si>
  <si>
    <t>2. FISKALINĖS DRAUSMĖS TAISYKLĖS / FISCAL RULES</t>
  </si>
  <si>
    <t>5. Lankstumo taisyklės taikymas pagal 4 str. 5 d./ Flexibility rule application, CL 4.5</t>
  </si>
  <si>
    <t>7. Aktualūs įstatymų straipsniai / Relevant articles of the Law</t>
  </si>
  <si>
    <t>Biudžeto sandaros įstatymas</t>
  </si>
  <si>
    <t>4 lentelė. Garantijų limitai</t>
  </si>
  <si>
    <t>Table 4. Guarantees' limits</t>
  </si>
  <si>
    <t>6. Garantijų limitai pagal KĮ 4 str. 7 d. / Guaratees' limits according to CL 4.7</t>
  </si>
  <si>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</si>
  <si>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</si>
  <si>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</si>
  <si>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Skola, tūkst. EUR
</t>
    </r>
    <r>
      <rPr>
        <i/>
        <sz val="10"/>
        <rFont val="Arial"/>
        <family val="2"/>
        <charset val="186"/>
      </rPr>
      <t>Debt, thousand EUR</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</si>
  <si>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</si>
  <si>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Garantijos, tūkst. EUR
</t>
    </r>
    <r>
      <rPr>
        <i/>
        <sz val="10"/>
        <rFont val="Arial"/>
        <family val="2"/>
        <charset val="186"/>
      </rPr>
      <t>Guarantees, thousand EUR</t>
    </r>
  </si>
  <si>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</si>
  <si>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</si>
  <si>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</si>
  <si>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</si>
  <si>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2. Išlaidos, tūkst. EUR
</t>
    </r>
    <r>
      <rPr>
        <i/>
        <sz val="10"/>
        <color theme="1"/>
        <rFont val="Arial"/>
        <family val="2"/>
        <charset val="186"/>
      </rPr>
      <t>2. Expenditure, thousand EUR</t>
    </r>
  </si>
  <si>
    <r>
      <t xml:space="preserve">FM įsakymo 1K-8 priedas Nr. 10 (61 eilutė)
</t>
    </r>
    <r>
      <rPr>
        <i/>
        <sz val="10"/>
        <rFont val="Arial"/>
        <family val="2"/>
        <charset val="186"/>
      </rPr>
      <t>Order MoF No. 1K-8 annex No. 10 (row 61)</t>
    </r>
  </si>
  <si>
    <r>
      <t xml:space="preserve">SAVIVALDYBIŲ FISKALINĖS DRAUSMĖS TAISYKLIŲ LAIKYMOSI </t>
    </r>
    <r>
      <rPr>
        <i/>
        <sz val="12"/>
        <color rgb="FF00244D"/>
        <rFont val="Arial"/>
        <family val="2"/>
        <charset val="186"/>
      </rPr>
      <t>EX–POST</t>
    </r>
    <r>
      <rPr>
        <sz val="12"/>
        <color rgb="FF00244D"/>
        <rFont val="Arial"/>
        <family val="2"/>
        <charset val="186"/>
      </rPr>
      <t xml:space="preserve"> SKAIČIUOKLĖ / 
SPREADSHEET OF THE COMPLIANCE WITH THE FISCAL DISCIPLINE RULES OF MUNICIPALITIES</t>
    </r>
  </si>
  <si>
    <t xml:space="preserve"> </t>
  </si>
  <si>
    <r>
      <t xml:space="preserve">2. Išlaidos, tūkst. EUR
</t>
    </r>
    <r>
      <rPr>
        <i/>
        <sz val="10"/>
        <rFont val="Arial"/>
        <family val="2"/>
        <charset val="186"/>
      </rPr>
      <t>2. Expenditure, thousand EUR</t>
    </r>
  </si>
  <si>
    <r>
      <t xml:space="preserve">3.1 Materialiojo ir nematerialiojo turto įsigijimo išlaidos, tūkst. EUR
</t>
    </r>
    <r>
      <rPr>
        <i/>
        <sz val="10"/>
        <rFont val="Arial"/>
        <family val="2"/>
        <charset val="186"/>
      </rPr>
      <t>3.1 Acquisition costs of tangible and intangible assets, thousand EUR</t>
    </r>
  </si>
  <si>
    <r>
      <t xml:space="preserve">3.1.4. Ilgalaikio turto finansinės nuomos (lizingo) išlaidos, tūkst. EUR
</t>
    </r>
    <r>
      <rPr>
        <i/>
        <sz val="10"/>
        <rFont val="Arial"/>
        <family val="2"/>
        <charset val="186"/>
      </rPr>
      <t>3.1.4. Expenditure on financial leasing of fixed assets, thousand EUR</t>
    </r>
  </si>
  <si>
    <r>
      <t xml:space="preserve">3.2.1.5.1.1. Akcijos (įsigytos iš rezidentų), tūkst. EUR
</t>
    </r>
    <r>
      <rPr>
        <i/>
        <sz val="10"/>
        <rFont val="Arial"/>
        <family val="2"/>
        <charset val="186"/>
      </rPr>
      <t>3.2.1.5.1.1. Shares (acquired from residents), thousand EUR</t>
    </r>
  </si>
  <si>
    <r>
      <t xml:space="preserve">Balansas, tūkst. EUR
</t>
    </r>
    <r>
      <rPr>
        <i/>
        <sz val="10"/>
        <rFont val="Arial"/>
        <family val="2"/>
        <charset val="186"/>
      </rPr>
      <t>Balance, thousand EUR</t>
    </r>
  </si>
  <si>
    <r>
      <t xml:space="preserve">Savivaldybė
</t>
    </r>
    <r>
      <rPr>
        <i/>
        <sz val="10"/>
        <rFont val="Arial"/>
        <family val="2"/>
        <charset val="186"/>
      </rPr>
      <t>Municipality</t>
    </r>
  </si>
  <si>
    <r>
      <t xml:space="preserve">Asignavimai, proc. BVP 
</t>
    </r>
    <r>
      <rPr>
        <i/>
        <sz val="10"/>
        <rFont val="Arial"/>
        <family val="2"/>
        <charset val="186"/>
      </rPr>
      <t>Appropriations, % of GDP</t>
    </r>
  </si>
  <si>
    <r>
      <t xml:space="preserve">Mokėtinų sumų metinis pokytis,  tūkst. EUR
</t>
    </r>
    <r>
      <rPr>
        <i/>
        <sz val="10"/>
        <rFont val="Arial"/>
        <family val="2"/>
        <charset val="186"/>
      </rPr>
      <t>Change in accounts payable, thousand EUR</t>
    </r>
  </si>
  <si>
    <r>
      <t xml:space="preserve">ES lėšų korekcija,  tūkst. EUR
</t>
    </r>
    <r>
      <rPr>
        <i/>
        <sz val="10"/>
        <rFont val="Arial"/>
        <family val="2"/>
        <charset val="186"/>
      </rPr>
      <t>EU funds correction</t>
    </r>
    <r>
      <rPr>
        <sz val="10"/>
        <rFont val="Arial"/>
        <family val="2"/>
        <charset val="186"/>
      </rPr>
      <t>, thousand EUR</t>
    </r>
  </si>
  <si>
    <r>
      <t xml:space="preserve">Pajamos, tūkst. EUR
</t>
    </r>
    <r>
      <rPr>
        <i/>
        <sz val="10"/>
        <rFont val="Arial"/>
        <family val="2"/>
        <charset val="186"/>
      </rPr>
      <t>Revenues, thousand EUR</t>
    </r>
  </si>
  <si>
    <r>
      <t xml:space="preserve">Asignavimai, tūkst. EUR
</t>
    </r>
    <r>
      <rPr>
        <i/>
        <sz val="10"/>
        <rFont val="Arial"/>
        <family val="2"/>
        <charset val="186"/>
      </rPr>
      <t>Appropriations, thousand EUR</t>
    </r>
  </si>
  <si>
    <r>
      <t xml:space="preserve">Ar taikoma lankstumo taisyklė:
</t>
    </r>
    <r>
      <rPr>
        <i/>
        <sz val="10"/>
        <rFont val="Arial"/>
        <family val="2"/>
        <charset val="186"/>
      </rPr>
      <t>Is flexibility rule applied:</t>
    </r>
  </si>
  <si>
    <r>
      <t xml:space="preserve">Balansas kaupiamuoju principu, tūkst. EUR
</t>
    </r>
    <r>
      <rPr>
        <i/>
        <sz val="10"/>
        <rFont val="Arial"/>
        <family val="2"/>
        <charset val="186"/>
      </rPr>
      <t>Balance on accrual basis, thousand EUR</t>
    </r>
  </si>
  <si>
    <t>Nepanaudota visų praėjusių metų sukaupta pajamų dalis, kuri einamaisiais metais panaudojama asignavimams, tūkst. EUR
Unused part of accrued revenue from all previous years to be used for appropriations, thousand EUR</t>
  </si>
  <si>
    <r>
      <t xml:space="preserve">ES lėšų korekcija = 
ES išlaidos - ES pajamos
</t>
    </r>
    <r>
      <rPr>
        <i/>
        <sz val="10"/>
        <rFont val="Arial"/>
        <family val="2"/>
        <charset val="186"/>
      </rPr>
      <t>EU funds correction = 
Expenditure of EU - Revenue of EU</t>
    </r>
  </si>
  <si>
    <r>
      <t xml:space="preserve">Balansas įvertinus taikytiną lankstumą, tūkst. EUR
</t>
    </r>
    <r>
      <rPr>
        <i/>
        <sz val="10"/>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</si>
  <si>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</si>
  <si>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 xml:space="preserve">Struktūrinis balansas, tūkst. EUR
</t>
    </r>
    <r>
      <rPr>
        <i/>
        <sz val="10"/>
        <rFont val="Arial"/>
        <family val="2"/>
        <charset val="186"/>
      </rPr>
      <t>Structural balance, thousand EUR</t>
    </r>
  </si>
  <si>
    <r>
      <t xml:space="preserve">Ar laikomasi fiskalinės drausmės taisyklės*:
</t>
    </r>
    <r>
      <rPr>
        <i/>
        <sz val="10"/>
        <rFont val="Arial"/>
        <family val="2"/>
        <charset val="186"/>
      </rPr>
      <t>Is the fiscal rule complied with*</t>
    </r>
  </si>
  <si>
    <t>Pajamos, tūkst. EUR
Revenues, thousand EUR</t>
  </si>
  <si>
    <t>Asignavimai, tūkst. EUR
Appropriations, thousand EUR</t>
  </si>
  <si>
    <t>2. Išlaidos, tūkst. EUR
2. Expenditure, thousand EUR</t>
  </si>
  <si>
    <t>3.1 Materialiojo ir nematerialiojo turto įsigijimo išlaidos, tūkst. EUR
3.1 Acquisition costs of tangible and intangible assets, thousand EUR</t>
  </si>
  <si>
    <t>3.1.4. Ilgalaikio turto finansinės nuomos (lizingo) išlaidos, tūkst. EUR
3.1.4. Expenditure on financial leasing of fixed assets, thousand EUR</t>
  </si>
  <si>
    <t>3.2.1.5.1.1. Akcijos (įsigytos iš rezidentų), tūkst. EUR
3.2.1.5.1.1. Shares (acquired from residents), thousand EUR</t>
  </si>
  <si>
    <t>Balansas, tūkst. EUR
Balance, thousand EUR</t>
  </si>
  <si>
    <t>Mokėtinų sumų metinis pokytis,  tūkst. EUR
Change in accounts payable, thousand EUR</t>
  </si>
  <si>
    <t>Iš viso nesilaiko savivaldybių
Total do not comply</t>
  </si>
  <si>
    <r>
      <t xml:space="preserve">Iš viso nesilaiko savivaldybių
</t>
    </r>
    <r>
      <rPr>
        <b/>
        <i/>
        <sz val="10"/>
        <color theme="1"/>
        <rFont val="Arial"/>
        <family val="2"/>
        <charset val="186"/>
      </rPr>
      <t>Total do not comply</t>
    </r>
  </si>
  <si>
    <t>ES išlaidos - ES pajamos</t>
  </si>
  <si>
    <r>
      <t xml:space="preserve">Paskutinių pasibaigusių metų pajamos, tūkst. EUR
</t>
    </r>
    <r>
      <rPr>
        <i/>
        <sz val="10"/>
        <color theme="1"/>
        <rFont val="Arial"/>
        <family val="2"/>
        <charset val="186"/>
      </rPr>
      <t>Last year's revenue, thousand EUR</t>
    </r>
  </si>
  <si>
    <r>
      <t xml:space="preserve">FM įsakymo 1K-8 priedas Nr. 10 (83 eilutė)
</t>
    </r>
    <r>
      <rPr>
        <i/>
        <sz val="10"/>
        <rFont val="Arial"/>
        <family val="2"/>
        <charset val="186"/>
      </rPr>
      <t>Order MoF No. 1K-8 annex No. 10 (row 83)</t>
    </r>
  </si>
  <si>
    <t>1 lentelė. Vertinimui naudojami duomenys (pagal Finansų ministerijai teiktas ataskaitas)</t>
  </si>
  <si>
    <t>Table 1. Data used for assessment (according to reports sent to the Ministry of Finance)</t>
  </si>
  <si>
    <t>* vertinant ex-post naudojama tik realiai panaudota sukaupto likučio dalis. Jei likutis per metus padidėja, vertinat fiskalinės drausmės taisyklių laikymąsi prie pajamų nepridedama jokia suma.</t>
  </si>
  <si>
    <t>Savivaldybių pateikti duomenys</t>
  </si>
  <si>
    <t>Revised data provided by municipalities</t>
  </si>
  <si>
    <r>
      <t xml:space="preserve">Skola (2024 m.), tūkst EUR
</t>
    </r>
    <r>
      <rPr>
        <i/>
        <sz val="10"/>
        <color theme="1"/>
        <rFont val="Arial"/>
        <family val="2"/>
        <charset val="186"/>
      </rPr>
      <t>Debt, thousand EUR</t>
    </r>
  </si>
  <si>
    <r>
      <t xml:space="preserve">Paskutinių pasibaigusių metų (2024 m.) pajamos, tūkst. EUR
</t>
    </r>
    <r>
      <rPr>
        <i/>
        <sz val="10"/>
        <rFont val="Arial"/>
        <family val="2"/>
        <charset val="186"/>
      </rPr>
      <t>Last year's (2024) revenue, thousand EUR</t>
    </r>
  </si>
  <si>
    <r>
      <t xml:space="preserve">Paskutinių pasibaigusių metų (2024 m.) VB dotacijos, ES ir kita tarptautinė finansinė parama, tūkst. EUR
</t>
    </r>
    <r>
      <rPr>
        <i/>
        <sz val="10"/>
        <rFont val="Arial"/>
        <family val="2"/>
        <charset val="186"/>
      </rPr>
      <t>Last year's SB grants, EU and other financial aid, thousand EUR</t>
    </r>
  </si>
  <si>
    <r>
      <t xml:space="preserve">Garantijos (2024 m.), tūkst. EUR
</t>
    </r>
    <r>
      <rPr>
        <i/>
        <sz val="10"/>
        <color theme="1"/>
        <rFont val="Arial"/>
        <family val="2"/>
        <charset val="186"/>
      </rPr>
      <t>Guarantees, thousand EUR</t>
    </r>
  </si>
  <si>
    <t>2024 m. BVP to meto kainomis, mln. EUR</t>
  </si>
  <si>
    <r>
      <t xml:space="preserve">Prognozuojamos GPM pajamos
</t>
    </r>
    <r>
      <rPr>
        <i/>
        <sz val="10"/>
        <color theme="1"/>
        <rFont val="Arial"/>
        <family val="2"/>
        <charset val="186"/>
      </rPr>
      <t>PIT revenue forecast</t>
    </r>
  </si>
  <si>
    <r>
      <t xml:space="preserve">Prognozuojamos (2024 m.) GPM pajamos
</t>
    </r>
    <r>
      <rPr>
        <i/>
        <sz val="10"/>
        <color theme="1"/>
        <rFont val="Arial"/>
        <family val="2"/>
        <charset val="186"/>
      </rPr>
      <t>PIT revenue forecast</t>
    </r>
  </si>
  <si>
    <r>
      <t xml:space="preserve">Valstybės biudžeto ir savivaldybių biudžetų finansinių rodiklių patvirtinimo įstatymas, 5 priedas
</t>
    </r>
    <r>
      <rPr>
        <i/>
        <sz val="10"/>
        <rFont val="Arial"/>
        <family val="2"/>
        <charset val="186"/>
      </rPr>
      <t>Budget Law on the Approval of the Financial Indicators of the State Budget and the Municipal Budgets, annex 5</t>
    </r>
  </si>
  <si>
    <r>
      <t xml:space="preserve">Paskutinių pasibaigusių metų GPM
</t>
    </r>
    <r>
      <rPr>
        <i/>
        <sz val="10"/>
        <color theme="1"/>
        <rFont val="Arial"/>
        <family val="2"/>
        <charset val="186"/>
      </rPr>
      <t>Last year's PIT revenue</t>
    </r>
  </si>
  <si>
    <t>3=1/(2+3)</t>
  </si>
  <si>
    <t>Šaltiniai:</t>
  </si>
  <si>
    <t>3=3.1-3.2-3.3</t>
  </si>
  <si>
    <t>3.1</t>
  </si>
  <si>
    <t>3.2</t>
  </si>
  <si>
    <t>3.3</t>
  </si>
  <si>
    <t>4=1/(2+3)</t>
  </si>
  <si>
    <t>Savivaldybių pagal prašymą pateikti duomenys</t>
  </si>
  <si>
    <t>16 str.</t>
  </si>
  <si>
    <t>Savivaldybių biudžetų sudarymas</t>
  </si>
  <si>
    <t>Municipal budgeting</t>
  </si>
  <si>
    <t>BL Art. 16</t>
  </si>
  <si>
    <t>Valstybės biudžeto ir savivaldybių biudžetų finansinių rodiklių patvirtinimo įstatymas, 5 priedas
Budget Law on the Approval of the Financial Indicators of the State Budget and the Municipal Budgets, annex 5</t>
  </si>
  <si>
    <r>
      <t xml:space="preserve">FM įsakymo Nr. 1K-361 forma Nr. 1-SAV (89 eilutė)
</t>
    </r>
    <r>
      <rPr>
        <i/>
        <sz val="10"/>
        <rFont val="Arial"/>
        <family val="2"/>
        <charset val="186"/>
      </rPr>
      <t>Order MoF No. 1K-361 form No. 1-SAV (row 89)</t>
    </r>
  </si>
  <si>
    <r>
      <t xml:space="preserve">FM įsakymo Nr. 1K-361 forma Nr. 1-SAV (15 eilutė)
</t>
    </r>
    <r>
      <rPr>
        <i/>
        <sz val="10"/>
        <rFont val="Arial"/>
        <family val="2"/>
        <charset val="186"/>
      </rPr>
      <t>Order MoF No. 1K-361 form No. 1-SAV (row 15)</t>
    </r>
  </si>
  <si>
    <r>
      <t xml:space="preserve">Valstybės biudžeto ir savivaldybių biudžetų finansinių rodiklių patvirtinimo įstatymas, 5 priedas
</t>
    </r>
    <r>
      <rPr>
        <i/>
        <sz val="10"/>
        <color theme="1"/>
        <rFont val="Arial"/>
        <family val="2"/>
        <charset val="186"/>
      </rPr>
      <t>Budget Law on the Approval of the Financial Indicators of the State Budget and the Municipal Budgets, annex 5</t>
    </r>
  </si>
  <si>
    <t>1. Savivaldybių biudžetų fiskalinės drausmės taisyklės, 2025 m. / Fiscal discipline rules attributable to local government in 2025</t>
  </si>
  <si>
    <t>3. Savivaldybių 2025 m. biudžetai, kuriems taikoma Konstitucinio įstatymo 4 str. 2 d. / Budgets attributable to local government in 2025, CL 4.2.</t>
  </si>
  <si>
    <t>4. Savivaldybių 2025 m. biudžetai, kuriems taikoma Konstitucinio įstatymo 4 str. 4 d. / Budgets attributable to local governments in 2025, CL 4.4.</t>
  </si>
  <si>
    <t>1 lentelė. Savivaldybių biudžetų fiskalinės drausmės taisyklės, 2025 m.</t>
  </si>
  <si>
    <r>
      <rPr>
        <i/>
        <sz val="10"/>
        <color rgb="FF000000"/>
        <rFont val="Arial"/>
        <family val="2"/>
        <charset val="186"/>
      </rPr>
      <t>SB</t>
    </r>
    <r>
      <rPr>
        <i/>
        <vertAlign val="subscript"/>
        <sz val="10"/>
        <color rgb="FF000000"/>
        <rFont val="Arial"/>
        <family val="2"/>
        <charset val="186"/>
      </rPr>
      <t>j,2025</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</si>
  <si>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2025</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</si>
  <si>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j,2025</t>
    </r>
    <r>
      <rPr>
        <i/>
        <sz val="10"/>
        <color rgb="FF000000"/>
        <rFont val="Arial"/>
        <family val="2"/>
        <charset val="186"/>
      </rPr>
      <t>/SP</t>
    </r>
    <r>
      <rPr>
        <i/>
        <vertAlign val="subscript"/>
        <sz val="10"/>
        <color rgb="FF000000"/>
        <rFont val="Arial"/>
        <family val="2"/>
        <charset val="186"/>
      </rPr>
      <t xml:space="preserve">j,2025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</si>
  <si>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2025</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</si>
  <si>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j,2025</t>
    </r>
    <r>
      <rPr>
        <i/>
        <sz val="10"/>
        <color rgb="FF000000"/>
        <rFont val="Arial"/>
        <family val="2"/>
        <charset val="186"/>
      </rPr>
      <t>/SP</t>
    </r>
    <r>
      <rPr>
        <i/>
        <vertAlign val="subscript"/>
        <sz val="10"/>
        <color rgb="FF000000"/>
        <rFont val="Arial"/>
        <family val="2"/>
        <charset val="186"/>
      </rPr>
      <t xml:space="preserve">j,2025 </t>
    </r>
    <r>
      <rPr>
        <sz val="10"/>
        <color rgb="FF000000"/>
        <rFont val="Calibri"/>
        <family val="2"/>
        <charset val="186"/>
      </rPr>
      <t>≤ 1,015</t>
    </r>
    <r>
      <rPr>
        <sz val="10"/>
        <color rgb="FF000000"/>
        <rFont val="Arial"/>
        <family val="2"/>
        <charset val="186"/>
      </rPr>
      <t xml:space="preserve">
</t>
    </r>
  </si>
  <si>
    <t>Šaltinis – Valstybės kontrolės, kaip nepriklausomos fiskalinės institucijos, skaičiavimai</t>
  </si>
  <si>
    <t>Source – National Audit Office's of Lithuania, as the independent fiscal institution's, calculations</t>
  </si>
  <si>
    <r>
      <t xml:space="preserve">FM įsakymo Nr. 1K-63 forma Nr. 1-sav (89 eilutė)
</t>
    </r>
    <r>
      <rPr>
        <i/>
        <sz val="10"/>
        <rFont val="Arial"/>
        <family val="2"/>
        <charset val="186"/>
      </rPr>
      <t>Order MoF No. 1K-63 form No. 1-sav (row 89)</t>
    </r>
  </si>
  <si>
    <r>
      <t xml:space="preserve">FM įsakymo Nr. 1K-63 forma Nr. 2-sav, I skyrius (1 eilutė)
</t>
    </r>
    <r>
      <rPr>
        <i/>
        <sz val="10"/>
        <rFont val="Arial"/>
        <family val="2"/>
        <charset val="186"/>
      </rPr>
      <t>Order of MoF No. 1K-63 form No. 2-sav, section 1 (row 1)</t>
    </r>
  </si>
  <si>
    <r>
      <t xml:space="preserve">FM įsakymo Nr. 1K-63 forma Nr. 2-sav, I skyrius (72 eilutė)
</t>
    </r>
    <r>
      <rPr>
        <i/>
        <sz val="10"/>
        <rFont val="Arial"/>
        <family val="2"/>
        <charset val="186"/>
      </rPr>
      <t>Order of MoF No. 1K-63 form No.
 2-sav, section 1 (row 72)</t>
    </r>
  </si>
  <si>
    <r>
      <t xml:space="preserve">FM įsakymo Nr. 1K-63 forma Nr. 2-sav, I skyrius (98 eilutė)
</t>
    </r>
    <r>
      <rPr>
        <i/>
        <sz val="10"/>
        <rFont val="Arial"/>
        <family val="2"/>
        <charset val="186"/>
      </rPr>
      <t>Order of MoF No. 1K-63 form No. 2-sav, section 1 (row 98)</t>
    </r>
  </si>
  <si>
    <r>
      <t xml:space="preserve">FM įsakymo Nr. 1K-63 forma Nr. 2-sav, I skyrius (107 eilutė)
</t>
    </r>
    <r>
      <rPr>
        <i/>
        <sz val="10"/>
        <rFont val="Arial"/>
        <family val="2"/>
        <charset val="186"/>
      </rPr>
      <t>Order of MoF No. 1K-63 form No. 2-sav, section 1 (row 107)</t>
    </r>
  </si>
  <si>
    <r>
      <t>Mokėtinų sumų ataskaita (1 e</t>
    </r>
    <r>
      <rPr>
        <sz val="10"/>
        <color theme="1"/>
        <rFont val="Arial"/>
        <family val="2"/>
        <charset val="186"/>
      </rPr>
      <t>ilutė likutis metų pabaigoje - likutis metų pradžioje</t>
    </r>
    <r>
      <rPr>
        <sz val="10"/>
        <rFont val="Arial"/>
        <family val="2"/>
        <charset val="186"/>
      </rPr>
      <t xml:space="preserve">) 
</t>
    </r>
    <r>
      <rPr>
        <i/>
        <sz val="10"/>
        <rFont val="Arial"/>
        <family val="2"/>
        <charset val="186"/>
      </rPr>
      <t>Report on amounts payable (Row 1 balance at the beginning of the year - balance at the end of the year)</t>
    </r>
    <r>
      <rPr>
        <sz val="10"/>
        <rFont val="Arial"/>
        <family val="2"/>
        <charset val="186"/>
      </rPr>
      <t xml:space="preserve">
</t>
    </r>
  </si>
  <si>
    <r>
      <t xml:space="preserve">FM įsakymo Nr. 1K-63 forma Nr. 2-sav, II skyrius (12 eilutė)
</t>
    </r>
    <r>
      <rPr>
        <i/>
        <sz val="10"/>
        <color theme="1"/>
        <rFont val="Arial"/>
        <family val="2"/>
        <charset val="186"/>
      </rPr>
      <t>Order of MoF No. 1K-63 form No. 2-sav, section 2 (row 12)</t>
    </r>
  </si>
  <si>
    <t>Praėjusių metų gruodžio 31 d. buvusi sukaupta nepanaudota pajamų dalis (be ES lėšų likučio)</t>
  </si>
  <si>
    <t>Visas sukauptas nepanaudotas pajamų likutis (be ES lėšų likučio)</t>
  </si>
  <si>
    <r>
      <t xml:space="preserve">FM įsakymo Nr. 1K-63 forma Nr. 1-sav (2025-12-31, 106 eilutė) 
</t>
    </r>
    <r>
      <rPr>
        <i/>
        <sz val="10"/>
        <color theme="1"/>
        <rFont val="Arial"/>
        <family val="2"/>
        <charset val="186"/>
      </rPr>
      <t>Order of MoF No. 1K-63 form No. 1-sav, (2025-12-31, row 106)</t>
    </r>
  </si>
  <si>
    <r>
      <t xml:space="preserve"> FM įsakymo Nr. 1K-63 forma Nr. 1-sav (2026-03-31, 118 eilutė)  
</t>
    </r>
    <r>
      <rPr>
        <i/>
        <sz val="10"/>
        <color theme="1"/>
        <rFont val="Arial"/>
        <family val="2"/>
        <charset val="186"/>
      </rPr>
      <t>Order of MoF No. 1K-63 form No. 1-sav, (2026-03-31, row 118)</t>
    </r>
  </si>
  <si>
    <r>
      <t xml:space="preserve">Savivaldybių apklausoje pateikti duomenys apie ES lėšas
</t>
    </r>
    <r>
      <rPr>
        <i/>
        <sz val="10"/>
        <rFont val="Arial"/>
        <family val="2"/>
        <charset val="186"/>
      </rPr>
      <t>Data on EU funds provided in a survey of municipalities</t>
    </r>
  </si>
  <si>
    <t>2025 m. ES pajamos</t>
  </si>
  <si>
    <t>2025 m. ES išlaidos</t>
  </si>
  <si>
    <r>
      <t xml:space="preserve">FM įsakymo Nr. 1K-361 forma Nr. 1-SAV (3 eilutė)
</t>
    </r>
    <r>
      <rPr>
        <i/>
        <sz val="10"/>
        <rFont val="Arial"/>
        <family val="2"/>
        <charset val="186"/>
      </rPr>
      <t>Order MoF No. 1K-361 form No. 1-SAV (row 3)</t>
    </r>
  </si>
  <si>
    <r>
      <t xml:space="preserve">2025 m. sausio mėn. GPM, tūkst. EUR
</t>
    </r>
    <r>
      <rPr>
        <i/>
        <sz val="10"/>
        <color theme="1"/>
        <rFont val="Arial"/>
        <family val="2"/>
        <charset val="186"/>
      </rPr>
      <t>January 2025 PIT, thousand EUR</t>
    </r>
  </si>
  <si>
    <r>
      <t xml:space="preserve">2026 m. sausio mėn. GPM, tūkst. EUR
</t>
    </r>
    <r>
      <rPr>
        <i/>
        <sz val="10"/>
        <color theme="1"/>
        <rFont val="Arial"/>
        <family val="2"/>
        <charset val="186"/>
      </rPr>
      <t>January 2026 PIT, thousand EUR</t>
    </r>
  </si>
  <si>
    <r>
      <t xml:space="preserve">Mokesčių, rinkliavų ir kitų įplaukų į biudžetus ataskaitos forma (1-VP) 4 priedas
</t>
    </r>
    <r>
      <rPr>
        <i/>
        <sz val="10"/>
        <rFont val="Arial"/>
        <family val="2"/>
        <charset val="186"/>
      </rPr>
      <t>Form for tax, fee, and other budget revenue reports (1-VP)  Appendix 4</t>
    </r>
  </si>
  <si>
    <r>
      <t xml:space="preserve">Mokesčių, rinkliavų ir kitų įplaukų į biudžetus ataskaitos forma (1-VP) 4 priedas
</t>
    </r>
    <r>
      <rPr>
        <i/>
        <sz val="10"/>
        <rFont val="Arial"/>
        <family val="2"/>
        <charset val="186"/>
      </rPr>
      <t>Form for tax, fee, and other budget revenue reports (1-VP) Appendix 4</t>
    </r>
  </si>
  <si>
    <t xml:space="preserve">2025 m. atotrūkis nuo potencialo, proc. pot. BVP </t>
  </si>
  <si>
    <t>Output gap for the year 2025, % pot. GDP</t>
  </si>
  <si>
    <t>2025 m. BVP to meto kainomis, mln. EUR</t>
  </si>
  <si>
    <t>GDP  2025, mil. EUR</t>
  </si>
  <si>
    <t xml:space="preserve">GDP 2024, mil. EUR </t>
  </si>
  <si>
    <r>
      <t xml:space="preserve">Paskutinių pasibaigusių metų (2024 m.) GPM pajamos, tūkst. EUR
</t>
    </r>
    <r>
      <rPr>
        <i/>
        <sz val="10"/>
        <color theme="1"/>
        <rFont val="Arial"/>
        <family val="2"/>
        <charset val="186"/>
      </rPr>
      <t>Last year's (2024) PIT revenue, thousand EUR</t>
    </r>
  </si>
  <si>
    <r>
      <t xml:space="preserve">Sausio mėn. GPM korekcija, tūkst. EUR
</t>
    </r>
    <r>
      <rPr>
        <i/>
        <sz val="10"/>
        <rFont val="Arial"/>
        <family val="2"/>
        <charset val="186"/>
      </rPr>
      <t>January PIT correction</t>
    </r>
    <r>
      <rPr>
        <sz val="10"/>
        <rFont val="Arial"/>
        <family val="2"/>
        <charset val="186"/>
      </rPr>
      <t xml:space="preserve">, </t>
    </r>
    <r>
      <rPr>
        <i/>
        <sz val="10"/>
        <rFont val="Arial"/>
        <family val="2"/>
        <charset val="186"/>
      </rPr>
      <t>thousand EUR</t>
    </r>
  </si>
  <si>
    <r>
      <t xml:space="preserve">2025 m. sausio mėn. GPM, tūkst. EUR
</t>
    </r>
    <r>
      <rPr>
        <i/>
        <sz val="10"/>
        <rFont val="Arial"/>
        <family val="2"/>
        <charset val="186"/>
      </rPr>
      <t>January 2025 PIT, thousand EUR</t>
    </r>
  </si>
  <si>
    <r>
      <t xml:space="preserve">2026 m. sausio mėn. GPM, tūkst. EUR
</t>
    </r>
    <r>
      <rPr>
        <i/>
        <sz val="10"/>
        <rFont val="Arial"/>
        <family val="2"/>
        <charset val="186"/>
      </rPr>
      <t>January 2026 PIT, thousand EUR</t>
    </r>
  </si>
  <si>
    <t>4=4.2-4.1</t>
  </si>
  <si>
    <t>4.1</t>
  </si>
  <si>
    <t>4.2</t>
  </si>
  <si>
    <r>
      <t xml:space="preserve">Praėjusių metų gruodžio 31 d. buvusi sukaupta nepanaudota pajamų dalis (be ES lėšų likučio)
</t>
    </r>
    <r>
      <rPr>
        <i/>
        <sz val="10"/>
        <rFont val="Arial"/>
        <family val="2"/>
        <charset val="186"/>
      </rPr>
      <t>Accumulated unspent revenue carry-over as of 31 December of the preceding year (excluding EU funds)</t>
    </r>
  </si>
  <si>
    <r>
      <t xml:space="preserve">Visas sukauptas nepanaudotas pajamų likutis (be ES lėšų likučio)
</t>
    </r>
    <r>
      <rPr>
        <i/>
        <sz val="10"/>
        <rFont val="Arial"/>
        <family val="2"/>
        <charset val="186"/>
      </rPr>
      <t>Total accumulated unspent revenue (excluding EU funds)</t>
    </r>
  </si>
  <si>
    <t>9.1</t>
  </si>
  <si>
    <t>9.2</t>
  </si>
  <si>
    <t>7=3+4-5+6</t>
  </si>
  <si>
    <t>9=9.1-9.2</t>
  </si>
  <si>
    <t>12=10-11</t>
  </si>
  <si>
    <r>
      <t xml:space="preserve">FM įsakymo Nr. 1K-63 forma Nr. 2-sav, I skyrius (1+72-98+107 eilutės) 
</t>
    </r>
    <r>
      <rPr>
        <i/>
        <sz val="10"/>
        <rFont val="Arial"/>
        <family val="2"/>
        <charset val="186"/>
      </rPr>
      <t>Order of MoF No. 1K-63 form No. 2-sav, section 1 (rows 1+72-98+107)</t>
    </r>
  </si>
  <si>
    <t xml:space="preserve"> 11=((2-5-8-9)/(1+4+6)-1)*100</t>
  </si>
  <si>
    <t>2 lentelė. Savivaldybių 2025 m. biudžetai, kuriems taikoma Konstitucinio įstatymo 4 str. 2 d.</t>
  </si>
  <si>
    <t>Table 2. Budgets attributable to local government in 2025, CL 4.2.</t>
  </si>
  <si>
    <r>
      <t xml:space="preserve">Nepanaudota visų praėjusių metų sukaupta pajamų dalis, kuri 2025 metais panaudota asignavimams, tūkst. EUR*
</t>
    </r>
    <r>
      <rPr>
        <i/>
        <sz val="10"/>
        <rFont val="Arial"/>
        <family val="2"/>
        <charset val="186"/>
      </rPr>
      <t>Unused part of accrued revenue from all previous years to be used for appropriations, thousand EUR*</t>
    </r>
  </si>
  <si>
    <r>
      <t>Iš dalies tenkinama 
Partially v</t>
    </r>
    <r>
      <rPr>
        <i/>
        <sz val="10"/>
        <rFont val="Arial"/>
        <family val="2"/>
        <charset val="186"/>
      </rPr>
      <t>alid</t>
    </r>
  </si>
  <si>
    <t>55 savivaldybės laikėsi FDT, 1 savivaldybė nesilaikė
55 local governments follow the fiscal rule, 1 local government does not follow</t>
  </si>
  <si>
    <t>3 lentelė. Savivaldybių 2025 m. biudžetai, kuriems taikoma Konstitucinio įstatymo 4 str. 4 d.</t>
  </si>
  <si>
    <t>Table 3. Budgets attributable to local governments in 2025, CL 4.4.</t>
  </si>
  <si>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2025 m. produkcijos atotrūkis nuo potencialo neigiamas, tai reiškia, kad nurodytų savivaldybių biudžetų balanso rodikliai turėjo būti vydomi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</si>
  <si>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estmated output gap for the year 2025 is negative, the budgets of the indicated local governments had to be implemented so that appropriations did not exceed the revenue (revenue and appropriations are calculated on accrual basis) by more than 1.5 percent.</t>
  </si>
  <si>
    <t>23833,4</t>
  </si>
  <si>
    <t>20999,0</t>
  </si>
  <si>
    <t>8306,1</t>
  </si>
  <si>
    <t>5311,8</t>
  </si>
  <si>
    <t>1891,6</t>
  </si>
  <si>
    <t>5906,1</t>
  </si>
  <si>
    <t>26663,6</t>
  </si>
  <si>
    <t>15534,3</t>
  </si>
  <si>
    <t>11651,3</t>
  </si>
  <si>
    <t>5583,8</t>
  </si>
  <si>
    <t>4678,4</t>
  </si>
  <si>
    <t>15,6</t>
  </si>
  <si>
    <t>8,8</t>
  </si>
  <si>
    <t>1967,8</t>
  </si>
  <si>
    <t>1805,0</t>
  </si>
  <si>
    <t>15453,1</t>
  </si>
  <si>
    <t>16510,4</t>
  </si>
  <si>
    <t>16583,3</t>
  </si>
  <si>
    <t>4096,8</t>
  </si>
  <si>
    <t>3167,6</t>
  </si>
  <si>
    <t>2582,5</t>
  </si>
  <si>
    <t>2557,9</t>
  </si>
  <si>
    <t>2377,9</t>
  </si>
  <si>
    <t>2140,8</t>
  </si>
  <si>
    <t>8218,6</t>
  </si>
  <si>
    <t>7858,8</t>
  </si>
  <si>
    <t>2227,7</t>
  </si>
  <si>
    <t>1839,6</t>
  </si>
  <si>
    <t>668,3</t>
  </si>
  <si>
    <t>5855,8</t>
  </si>
  <si>
    <t>6602,1</t>
  </si>
  <si>
    <t>2442,2</t>
  </si>
  <si>
    <t>1649,5</t>
  </si>
  <si>
    <t>4605,5</t>
  </si>
  <si>
    <t>3229,5</t>
  </si>
  <si>
    <t>1098,8</t>
  </si>
  <si>
    <t>1150,9</t>
  </si>
  <si>
    <t>6214,2</t>
  </si>
  <si>
    <t>3131,2</t>
  </si>
  <si>
    <t>2009,6</t>
  </si>
  <si>
    <t>2006,3</t>
  </si>
  <si>
    <t>560,6</t>
  </si>
  <si>
    <t>2116,5</t>
  </si>
  <si>
    <t>1158,3</t>
  </si>
  <si>
    <t>2226,4</t>
  </si>
  <si>
    <t>2892,8</t>
  </si>
  <si>
    <t>2625,1</t>
  </si>
  <si>
    <t>2279,7</t>
  </si>
  <si>
    <t>2605,4</t>
  </si>
  <si>
    <t>2895,4</t>
  </si>
  <si>
    <t>1858</t>
  </si>
  <si>
    <t>1018</t>
  </si>
  <si>
    <t>3873,0</t>
  </si>
  <si>
    <t>4584,7</t>
  </si>
  <si>
    <t>1358</t>
  </si>
  <si>
    <t>990,6</t>
  </si>
  <si>
    <t>586,7</t>
  </si>
  <si>
    <t>462,0</t>
  </si>
  <si>
    <t>4090,3</t>
  </si>
  <si>
    <t>4095,4</t>
  </si>
  <si>
    <t xml:space="preserve">4734,2 </t>
  </si>
  <si>
    <t>4671,6</t>
  </si>
  <si>
    <t>2105,4</t>
  </si>
  <si>
    <t>2497,3</t>
  </si>
  <si>
    <t>2374,2</t>
  </si>
  <si>
    <t>2058,4</t>
  </si>
  <si>
    <t>3509,2</t>
  </si>
  <si>
    <t>4807,8</t>
  </si>
  <si>
    <t>2195,8</t>
  </si>
  <si>
    <t>1010,6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</si>
</sst>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3" x14ac:knownFonts="1">
    <font>
      <sz val="11"/>
      <color theme="1"/>
      <name val="Calibri"/>
      <family val="2"/>
      <scheme val="minor"/>
    </font>
    <font>
      <sz val="11"/>
      <color theme="1"/>
      <name val="Arial"/>
      <family val="2"/>
      <charset val="186"/>
    </font>
    <font>
      <sz val="11"/>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
      <u/>
      <sz val="11"/>
      <color theme="5" tint="-0.499984740745262"/>
      <name val="Arial"/>
      <family val="2"/>
      <charset val="186"/>
    </font>
  </fonts>
  <fills count="9">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top style="dashed">
        <color rgb="FF8C6E87"/>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style="medium">
        <color theme="7"/>
      </top>
      <bottom style="medium">
        <color theme="7"/>
      </bottom>
      <diagonal/>
    </border>
    <border>
      <left/>
      <right/>
      <top/>
      <bottom style="medium">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right/>
      <top/>
      <bottom style="thin">
        <color rgb="FF8C6E87"/>
      </bottom>
      <diagonal/>
    </border>
    <border>
      <left style="thin">
        <color theme="7"/>
      </left>
      <right style="thin">
        <color theme="7"/>
      </right>
      <top style="thin">
        <color theme="7"/>
      </top>
      <bottom style="thin">
        <color theme="7"/>
      </bottom>
      <diagonal/>
    </border>
    <border>
      <left/>
      <right style="thin">
        <color rgb="FF8C6E87"/>
      </right>
      <top style="medium">
        <color rgb="FF8C6E87"/>
      </top>
      <bottom style="medium">
        <color rgb="FF8C6E87"/>
      </bottom>
      <diagonal/>
    </border>
    <border>
      <left style="thin">
        <color rgb="FF8C6E87"/>
      </left>
      <right style="thin">
        <color rgb="FF8C6E87"/>
      </right>
      <top style="medium">
        <color rgb="FF8C6E87"/>
      </top>
      <bottom style="medium">
        <color rgb="FF8C6E87"/>
      </bottom>
      <diagonal/>
    </border>
    <border>
      <left style="thin">
        <color rgb="FF8C6E87"/>
      </left>
      <right/>
      <top style="medium">
        <color rgb="FF8C6E87"/>
      </top>
      <bottom style="medium">
        <color rgb="FF8C6E87"/>
      </bottom>
      <diagonal/>
    </border>
    <border>
      <left/>
      <right/>
      <top style="medium">
        <color rgb="FF8C6E87"/>
      </top>
      <bottom style="thin">
        <color rgb="FF8C6E87"/>
      </bottom>
      <diagonal/>
    </border>
    <border>
      <left style="thin">
        <color rgb="FF8C6E87"/>
      </left>
      <right style="thin">
        <color rgb="FF8C6E87"/>
      </right>
      <top style="thin">
        <color rgb="FF8C6E87"/>
      </top>
      <bottom style="thin">
        <color rgb="FF8C6E87"/>
      </bottom>
      <diagonal/>
    </border>
    <border>
      <left style="thin">
        <color rgb="FF8C6E87"/>
      </left>
      <right style="thin">
        <color rgb="FF8C6E87"/>
      </right>
      <top style="thin">
        <color rgb="FF8C6E87"/>
      </top>
      <bottom style="dashed">
        <color rgb="FF8C6E87"/>
      </bottom>
      <diagonal/>
    </border>
    <border>
      <left style="thin">
        <color rgb="FF8C6E87"/>
      </left>
      <right style="thin">
        <color rgb="FF8C6E87"/>
      </right>
      <top style="thin">
        <color rgb="FF8C6E87"/>
      </top>
      <bottom/>
      <diagonal/>
    </border>
    <border>
      <left style="thin">
        <color rgb="FF8C6E87"/>
      </left>
      <right style="thin">
        <color rgb="FF8C6E87"/>
      </right>
      <top/>
      <bottom style="thin">
        <color rgb="FF8C6E87"/>
      </bottom>
      <diagonal/>
    </border>
    <border>
      <left style="thin">
        <color theme="7"/>
      </left>
      <right style="thin">
        <color theme="7"/>
      </right>
      <top/>
      <bottom/>
      <diagonal/>
    </border>
    <border>
      <left style="thin">
        <color theme="7"/>
      </left>
      <right style="thin">
        <color theme="7"/>
      </right>
      <top/>
      <bottom style="dashed">
        <color theme="5"/>
      </bottom>
      <diagonal/>
    </border>
    <border>
      <left style="medium">
        <color theme="7"/>
      </left>
      <right style="thin">
        <color theme="7"/>
      </right>
      <top style="medium">
        <color theme="7"/>
      </top>
      <bottom style="thin">
        <color theme="7"/>
      </bottom>
      <diagonal/>
    </border>
    <border>
      <left style="thin">
        <color theme="7"/>
      </left>
      <right style="thin">
        <color theme="7"/>
      </right>
      <top style="medium">
        <color theme="7"/>
      </top>
      <bottom style="thin">
        <color theme="7"/>
      </bottom>
      <diagonal/>
    </border>
    <border>
      <left style="thin">
        <color theme="7"/>
      </left>
      <right style="medium">
        <color theme="7"/>
      </right>
      <top style="medium">
        <color theme="7"/>
      </top>
      <bottom style="thin">
        <color theme="7"/>
      </bottom>
      <diagonal/>
    </border>
    <border>
      <left style="medium">
        <color theme="7"/>
      </left>
      <right style="thin">
        <color theme="7"/>
      </right>
      <top style="thin">
        <color theme="7"/>
      </top>
      <bottom style="thin">
        <color theme="7"/>
      </bottom>
      <diagonal/>
    </border>
    <border>
      <left style="thin">
        <color theme="7"/>
      </left>
      <right style="medium">
        <color theme="7"/>
      </right>
      <top style="thin">
        <color theme="7"/>
      </top>
      <bottom style="thin">
        <color theme="7"/>
      </bottom>
      <diagonal/>
    </border>
    <border>
      <left style="medium">
        <color theme="7"/>
      </left>
      <right style="thin">
        <color theme="7"/>
      </right>
      <top style="thin">
        <color theme="7"/>
      </top>
      <bottom style="medium">
        <color theme="7"/>
      </bottom>
      <diagonal/>
    </border>
    <border>
      <left style="thin">
        <color theme="7"/>
      </left>
      <right style="thin">
        <color theme="7"/>
      </right>
      <top style="thin">
        <color theme="7"/>
      </top>
      <bottom style="medium">
        <color theme="7"/>
      </bottom>
      <diagonal/>
    </border>
    <border>
      <left style="thin">
        <color theme="7"/>
      </left>
      <right style="medium">
        <color theme="7"/>
      </right>
      <top style="thin">
        <color theme="7"/>
      </top>
      <bottom style="medium">
        <color theme="7"/>
      </bottom>
      <diagonal/>
    </border>
    <border>
      <left style="medium">
        <color theme="7"/>
      </left>
      <right style="thin">
        <color theme="7"/>
      </right>
      <top style="medium">
        <color theme="7"/>
      </top>
      <bottom style="medium">
        <color theme="7"/>
      </bottom>
      <diagonal/>
    </border>
    <border>
      <left style="thin">
        <color theme="7"/>
      </left>
      <right style="thin">
        <color theme="7"/>
      </right>
      <top style="medium">
        <color theme="7"/>
      </top>
      <bottom style="medium">
        <color theme="7"/>
      </bottom>
      <diagonal/>
    </border>
    <border>
      <left style="thin">
        <color theme="7"/>
      </left>
      <right style="medium">
        <color theme="7"/>
      </right>
      <top style="medium">
        <color theme="7"/>
      </top>
      <bottom style="medium">
        <color theme="7"/>
      </bottom>
      <diagonal/>
    </border>
  </borders>
  <cellStyleXfs count="10">
    <xf numFmtId="0" fontId="0" fillId="0" borderId="0"/>
    <xf numFmtId="0" fontId="6" fillId="0" borderId="0" applyNumberFormat="0" applyFill="0" applyBorder="0" applyAlignment="0" applyProtection="0"/>
    <xf numFmtId="0" fontId="9" fillId="0" borderId="0"/>
    <xf numFmtId="0" fontId="12" fillId="0" borderId="0" applyNumberFormat="0" applyFill="0" applyBorder="0" applyAlignment="0" applyProtection="0">
      <alignment vertical="top"/>
      <protection locked="0"/>
    </xf>
    <xf numFmtId="0" fontId="4" fillId="0" borderId="0"/>
    <xf numFmtId="0" fontId="12" fillId="0" borderId="0" applyNumberFormat="0" applyFill="0" applyBorder="0" applyAlignment="0" applyProtection="0">
      <alignment vertical="top"/>
      <protection locked="0"/>
    </xf>
    <xf numFmtId="0" fontId="18" fillId="0" borderId="0" applyNumberFormat="0" applyFill="0" applyBorder="0" applyAlignment="0" applyProtection="0"/>
    <xf numFmtId="0" fontId="5" fillId="0" borderId="0"/>
    <xf numFmtId="0" fontId="3" fillId="0" borderId="0"/>
    <xf numFmtId="164" fontId="5" fillId="0" borderId="0" applyFont="0" applyFill="0" applyBorder="0" applyAlignment="0" applyProtection="0"/>
  </cellStyleXfs>
  <cellXfs count="324">
    <xf numFmtId="0" fontId="0" fillId="0" borderId="0" xfId="0"/>
    <xf numFmtId="0" fontId="11" fillId="0" borderId="0" xfId="0" applyFont="1"/>
    <xf numFmtId="0" fontId="7" fillId="0" borderId="0" xfId="0" applyFont="1"/>
    <xf numFmtId="0" fontId="8" fillId="0" borderId="0" xfId="0" applyFont="1"/>
    <xf numFmtId="0" fontId="15" fillId="0" borderId="0" xfId="0" applyFont="1" applyAlignment="1">
      <alignment horizontal="center" vertical="center"/>
    </xf>
    <xf numFmtId="14" fontId="7" fillId="0" borderId="0" xfId="0" applyNumberFormat="1" applyFont="1"/>
    <xf numFmtId="0" fontId="14" fillId="0" borderId="0" xfId="3" applyFont="1" applyBorder="1" applyAlignment="1" applyProtection="1">
      <alignment horizontal="left" indent="4"/>
    </xf>
    <xf numFmtId="0" fontId="19" fillId="0" borderId="0" xfId="4" applyFont="1"/>
    <xf numFmtId="0" fontId="14" fillId="0" borderId="0" xfId="3" applyFont="1" applyAlignment="1" applyProtection="1"/>
    <xf numFmtId="0" fontId="14" fillId="0" borderId="0" xfId="6" applyFont="1" applyAlignment="1" applyProtection="1"/>
    <xf numFmtId="0" fontId="20" fillId="0" borderId="0" xfId="4" applyFont="1"/>
    <xf numFmtId="0" fontId="21" fillId="0" borderId="0" xfId="4" applyFont="1"/>
    <xf numFmtId="0" fontId="24" fillId="0" borderId="0" xfId="0" applyFont="1"/>
    <xf numFmtId="0" fontId="12" fillId="0" borderId="0" xfId="3" applyBorder="1" applyAlignment="1" applyProtection="1">
      <alignment horizontal="center" wrapText="1"/>
    </xf>
    <xf numFmtId="0" fontId="25" fillId="0" borderId="0" xfId="0" applyFont="1"/>
    <xf numFmtId="0" fontId="27" fillId="0" borderId="0" xfId="0" applyFont="1"/>
    <xf numFmtId="0" fontId="19" fillId="0" borderId="0" xfId="4" applyFont="1" applyAlignment="1" applyProtection="1">
      <alignment wrapText="1"/>
      <protection locked="0"/>
    </xf>
    <xf numFmtId="0" fontId="19" fillId="0" borderId="0" xfId="4" applyFont="1" applyProtection="1">
      <protection locked="0"/>
    </xf>
    <xf numFmtId="0" fontId="14" fillId="0" borderId="0" xfId="3" applyFont="1" applyAlignment="1" applyProtection="1">
      <protection locked="0"/>
    </xf>
    <xf numFmtId="0" fontId="19" fillId="0" borderId="0" xfId="0" applyFont="1" applyProtection="1">
      <protection locked="0"/>
    </xf>
    <xf numFmtId="0" fontId="20" fillId="0" borderId="0" xfId="4" applyFont="1" applyProtection="1">
      <protection locked="0"/>
    </xf>
    <xf numFmtId="0" fontId="22" fillId="0" borderId="0" xfId="4" applyFont="1" applyProtection="1">
      <protection locked="0"/>
    </xf>
    <xf numFmtId="168" fontId="19" fillId="0" borderId="0" xfId="4" applyNumberFormat="1" applyFont="1" applyProtection="1">
      <protection locked="0"/>
    </xf>
    <xf numFmtId="0" fontId="23" fillId="0" borderId="0" xfId="4" applyFont="1" applyAlignment="1">
      <alignment wrapText="1"/>
    </xf>
    <xf numFmtId="0" fontId="35" fillId="0" borderId="0" xfId="4" applyFont="1"/>
    <xf numFmtId="0" fontId="14" fillId="0" borderId="0" xfId="3" applyFont="1" applyBorder="1" applyAlignment="1" applyProtection="1">
      <alignment horizontal="center" wrapText="1"/>
    </xf>
    <xf numFmtId="0" fontId="19" fillId="0" borderId="0" xfId="4" applyFont="1" applyAlignment="1">
      <alignment horizontal="left" vertical="center"/>
    </xf>
    <xf numFmtId="0" fontId="19" fillId="0" borderId="0" xfId="4" applyFont="1" applyAlignment="1">
      <alignment vertical="top"/>
    </xf>
    <xf numFmtId="0" fontId="14" fillId="0" borderId="0" xfId="1" applyFont="1" applyAlignment="1" applyProtection="1"/>
    <xf numFmtId="0" fontId="21" fillId="0" borderId="0" xfId="4" applyFont="1" applyAlignment="1" applyProtection="1">
      <alignment vertical="top"/>
      <protection locked="0"/>
    </xf>
    <xf numFmtId="0" fontId="34" fillId="0" borderId="0" xfId="0" applyFont="1" applyAlignment="1" applyProtection="1">
      <alignment vertical="center" wrapText="1"/>
      <protection locked="0"/>
    </xf>
    <xf numFmtId="0" fontId="36" fillId="0" borderId="0" xfId="4" applyFont="1" applyAlignment="1" applyProtection="1">
      <alignment vertical="top"/>
      <protection locked="0"/>
    </xf>
    <xf numFmtId="0" fontId="36" fillId="0" borderId="0" xfId="4" applyFont="1" applyAlignment="1">
      <alignment vertical="top"/>
    </xf>
    <xf numFmtId="0" fontId="38" fillId="0" borderId="0" xfId="4" applyFont="1" applyAlignment="1">
      <alignment horizontal="left"/>
    </xf>
    <xf numFmtId="0" fontId="38" fillId="0" borderId="0" xfId="4" applyFont="1"/>
    <xf numFmtId="0" fontId="38" fillId="0" borderId="0" xfId="4" applyFont="1" applyAlignment="1" applyProtection="1">
      <alignment horizontal="left" vertical="top" wrapText="1"/>
      <protection locked="0"/>
    </xf>
    <xf numFmtId="0" fontId="19" fillId="0" borderId="1" xfId="4" applyFont="1" applyBorder="1"/>
    <xf numFmtId="171" fontId="41" fillId="0" borderId="0" xfId="9" applyNumberFormat="1" applyFont="1"/>
    <xf numFmtId="0" fontId="42" fillId="0" borderId="0" xfId="0" applyFont="1"/>
    <xf numFmtId="0" fontId="43" fillId="0" borderId="0" xfId="0" applyFont="1"/>
    <xf numFmtId="0" fontId="44" fillId="0" borderId="0" xfId="0" applyFont="1"/>
    <xf numFmtId="3" fontId="44" fillId="0" borderId="0" xfId="0" applyNumberFormat="1" applyFont="1"/>
    <xf numFmtId="3" fontId="19" fillId="0" borderId="0" xfId="4" applyNumberFormat="1" applyFont="1"/>
    <xf numFmtId="173" fontId="0" fillId="0" borderId="0" xfId="9" applyNumberFormat="1" applyFont="1"/>
    <xf numFmtId="0" fontId="14" fillId="0" borderId="0" xfId="1" applyFont="1" applyBorder="1" applyAlignment="1" applyProtection="1">
      <alignment horizontal="left" indent="4"/>
    </xf>
    <xf numFmtId="0" fontId="0" fillId="0" borderId="0" xfId="0" applyAlignment="1">
      <alignment horizontal="center"/>
    </xf>
    <xf numFmtId="0" fontId="41" fillId="0" borderId="0" xfId="0" applyFont="1" applyAlignment="1">
      <alignment wrapText="1"/>
    </xf>
    <xf numFmtId="0" fontId="39" fillId="0" borderId="0" xfId="4" applyFont="1" applyAlignment="1">
      <alignment horizontal="left" vertical="center" wrapText="1"/>
    </xf>
    <xf numFmtId="0" fontId="46" fillId="0" borderId="0" xfId="1" applyFont="1" applyFill="1" applyBorder="1" applyAlignment="1" applyProtection="1"/>
    <xf numFmtId="0" fontId="49" fillId="0" borderId="0" xfId="0" applyFont="1" applyAlignment="1">
      <alignment horizontal="justify" vertical="center" wrapText="1"/>
    </xf>
    <xf numFmtId="0" fontId="50" fillId="0" borderId="0" xfId="0" applyFont="1" applyAlignment="1">
      <alignment vertical="center" wrapText="1"/>
    </xf>
    <xf numFmtId="0" fontId="6" fillId="0" borderId="0" xfId="1" applyAlignment="1">
      <alignment horizontal="justify" vertical="center" wrapText="1"/>
    </xf>
    <xf numFmtId="0" fontId="44" fillId="0" borderId="0" xfId="0" applyFont="1" applyAlignment="1">
      <alignment vertical="center" wrapText="1"/>
    </xf>
    <xf numFmtId="0" fontId="23" fillId="0" borderId="0" xfId="4" applyFont="1" applyAlignment="1">
      <alignment vertical="center" wrapText="1"/>
    </xf>
    <xf numFmtId="0" fontId="47" fillId="0" borderId="0" xfId="0" applyFont="1"/>
    <xf numFmtId="0" fontId="47" fillId="0" borderId="2" xfId="0" applyFont="1" applyBorder="1"/>
    <xf numFmtId="0" fontId="35" fillId="0" borderId="0" xfId="4" applyFont="1" applyProtection="1">
      <protection locked="0"/>
    </xf>
    <xf numFmtId="0" fontId="28" fillId="0" borderId="0" xfId="0" applyFont="1" applyAlignment="1">
      <alignment vertical="center"/>
    </xf>
    <xf numFmtId="0" fontId="21" fillId="0" borderId="3" xfId="0" applyFont="1" applyBorder="1" applyAlignment="1">
      <alignment vertical="top"/>
    </xf>
    <xf numFmtId="0" fontId="26" fillId="0" borderId="3" xfId="0" applyFont="1" applyBorder="1" applyAlignment="1">
      <alignment vertical="center" wrapText="1"/>
    </xf>
    <xf numFmtId="0" fontId="36" fillId="0" borderId="0" xfId="0" applyFont="1" applyAlignment="1">
      <alignment vertical="top"/>
    </xf>
    <xf numFmtId="0" fontId="26" fillId="0" borderId="0" xfId="0" applyFont="1" applyAlignment="1">
      <alignment vertical="center" wrapText="1"/>
    </xf>
    <xf numFmtId="0" fontId="28" fillId="0" borderId="3" xfId="0" applyFont="1" applyBorder="1" applyAlignment="1">
      <alignment horizontal="center" vertical="center" wrapText="1"/>
    </xf>
    <xf numFmtId="0" fontId="11" fillId="0" borderId="6" xfId="0" applyFont="1" applyBorder="1"/>
    <xf numFmtId="0" fontId="7" fillId="0" borderId="7" xfId="0" applyFont="1" applyBorder="1"/>
    <xf numFmtId="0" fontId="10" fillId="3" borderId="7" xfId="0" applyFont="1" applyFill="1" applyBorder="1"/>
    <xf numFmtId="0" fontId="13" fillId="0" borderId="6" xfId="2" applyFont="1" applyBorder="1" applyAlignment="1">
      <alignment horizontal="left" indent="2"/>
    </xf>
    <xf numFmtId="0" fontId="13" fillId="0" borderId="0" xfId="2" applyFont="1" applyAlignment="1">
      <alignment horizontal="left" indent="2"/>
    </xf>
    <xf numFmtId="0" fontId="10" fillId="0" borderId="7" xfId="0" applyFont="1" applyBorder="1"/>
    <xf numFmtId="0" fontId="11" fillId="0" borderId="8" xfId="0" applyFont="1" applyBorder="1"/>
    <xf numFmtId="0" fontId="11" fillId="0" borderId="9" xfId="0" applyFont="1" applyBorder="1"/>
    <xf numFmtId="0" fontId="7" fillId="0" borderId="10" xfId="0" applyFont="1" applyBorder="1"/>
    <xf numFmtId="0" fontId="8" fillId="0" borderId="6" xfId="0" applyFont="1" applyBorder="1"/>
    <xf numFmtId="0" fontId="53" fillId="0" borderId="0" xfId="1" applyFont="1" applyAlignment="1" applyProtection="1"/>
    <xf numFmtId="0" fontId="21" fillId="0" borderId="14" xfId="4" applyFont="1" applyBorder="1" applyAlignment="1">
      <alignment vertical="top"/>
    </xf>
    <xf numFmtId="0" fontId="39" fillId="0" borderId="0" xfId="4" applyFont="1" applyAlignment="1">
      <alignment vertical="center" wrapText="1"/>
    </xf>
    <xf numFmtId="0" fontId="19" fillId="0" borderId="15" xfId="4" applyFont="1" applyBorder="1"/>
    <xf numFmtId="0" fontId="0" fillId="0" borderId="15" xfId="0" applyBorder="1"/>
    <xf numFmtId="0" fontId="0" fillId="0" borderId="15" xfId="0" applyBorder="1" applyAlignment="1">
      <alignment horizontal="center"/>
    </xf>
    <xf numFmtId="0" fontId="21" fillId="0" borderId="16" xfId="4" applyFont="1" applyBorder="1" applyAlignment="1">
      <alignment vertical="top"/>
    </xf>
    <xf numFmtId="0" fontId="23" fillId="0" borderId="16" xfId="4" applyFont="1" applyBorder="1" applyAlignment="1">
      <alignment wrapText="1"/>
    </xf>
    <xf numFmtId="0" fontId="24" fillId="0" borderId="0" xfId="4" applyFont="1" applyProtection="1">
      <protection locked="0"/>
    </xf>
    <xf numFmtId="0" fontId="24" fillId="0" borderId="0" xfId="4" applyFont="1"/>
    <xf numFmtId="0" fontId="37" fillId="0" borderId="0" xfId="4" applyFont="1" applyProtection="1">
      <protection locked="0"/>
    </xf>
    <xf numFmtId="0" fontId="24" fillId="0" borderId="0" xfId="4" applyFont="1" applyAlignment="1">
      <alignment vertical="top"/>
    </xf>
    <xf numFmtId="0" fontId="55" fillId="0" borderId="0" xfId="4" applyFont="1"/>
    <xf numFmtId="0" fontId="24" fillId="0" borderId="0" xfId="4" applyFont="1" applyAlignment="1">
      <alignment horizontal="right" vertical="center"/>
    </xf>
    <xf numFmtId="0" fontId="37" fillId="0" borderId="0" xfId="4" applyFont="1" applyAlignment="1">
      <alignment horizontal="left"/>
    </xf>
    <xf numFmtId="0" fontId="24" fillId="0" borderId="0" xfId="4" applyFont="1" applyAlignment="1">
      <alignment horizontal="right" vertical="center" wrapText="1"/>
    </xf>
    <xf numFmtId="0" fontId="37" fillId="0" borderId="0" xfId="4" applyFont="1"/>
    <xf numFmtId="0" fontId="24" fillId="0" borderId="0" xfId="4" applyFont="1" applyAlignment="1">
      <alignment horizontal="right"/>
    </xf>
    <xf numFmtId="0" fontId="21" fillId="0" borderId="16" xfId="4" applyFont="1" applyBorder="1" applyAlignment="1" applyProtection="1">
      <alignment vertical="top"/>
      <protection locked="0"/>
    </xf>
    <xf numFmtId="0" fontId="19" fillId="0" borderId="16" xfId="4" applyFont="1" applyBorder="1" applyProtection="1">
      <protection locked="0"/>
    </xf>
    <xf numFmtId="0" fontId="34" fillId="0" borderId="16" xfId="0" applyFont="1" applyBorder="1" applyAlignment="1" applyProtection="1">
      <alignment vertical="center" wrapText="1"/>
      <protection locked="0"/>
    </xf>
    <xf numFmtId="0" fontId="19" fillId="0" borderId="16" xfId="4" applyFont="1" applyBorder="1" applyAlignment="1" applyProtection="1">
      <alignment wrapText="1"/>
      <protection locked="0"/>
    </xf>
    <xf numFmtId="0" fontId="19" fillId="0" borderId="15" xfId="4" applyFont="1" applyBorder="1" applyProtection="1">
      <protection locked="0"/>
    </xf>
    <xf numFmtId="0" fontId="58" fillId="0" borderId="0" xfId="4" applyFont="1" applyProtection="1">
      <protection locked="0"/>
    </xf>
    <xf numFmtId="169" fontId="24" fillId="0" borderId="0" xfId="4" applyNumberFormat="1" applyFont="1" applyProtection="1">
      <protection locked="0"/>
    </xf>
    <xf numFmtId="0" fontId="9" fillId="0" borderId="0" xfId="4" applyFont="1" applyProtection="1">
      <protection locked="0"/>
    </xf>
    <xf numFmtId="0" fontId="24" fillId="0" borderId="0" xfId="0" applyFont="1" applyProtection="1">
      <protection locked="0"/>
    </xf>
    <xf numFmtId="0" fontId="24" fillId="0" borderId="0" xfId="4" applyFont="1" applyAlignment="1" applyProtection="1">
      <alignment horizontal="right"/>
      <protection locked="0"/>
    </xf>
    <xf numFmtId="169" fontId="24" fillId="0" borderId="0" xfId="7" applyNumberFormat="1" applyFont="1" applyAlignment="1">
      <alignment vertical="center"/>
    </xf>
    <xf numFmtId="0" fontId="24" fillId="0" borderId="0" xfId="4" applyFont="1" applyAlignment="1">
      <alignment vertical="center"/>
    </xf>
    <xf numFmtId="169" fontId="9" fillId="0" borderId="0" xfId="4" applyNumberFormat="1" applyFont="1" applyProtection="1">
      <protection locked="0"/>
    </xf>
    <xf numFmtId="0" fontId="30" fillId="0" borderId="0" xfId="0" applyFont="1" applyAlignment="1">
      <alignment horizontal="center" vertical="center" wrapText="1"/>
    </xf>
    <xf numFmtId="0" fontId="9" fillId="0" borderId="0" xfId="0" applyFont="1" applyAlignment="1">
      <alignment horizontal="center" vertical="center" wrapText="1"/>
    </xf>
    <xf numFmtId="0" fontId="28" fillId="0" borderId="0" xfId="0" applyFont="1" applyAlignment="1">
      <alignment horizontal="center" vertical="center" wrapText="1"/>
    </xf>
    <xf numFmtId="165" fontId="19" fillId="0" borderId="0" xfId="0" applyNumberFormat="1" applyFont="1" applyProtection="1">
      <protection locked="0"/>
    </xf>
    <xf numFmtId="165" fontId="19" fillId="0" borderId="0" xfId="4" applyNumberFormat="1" applyFont="1" applyProtection="1">
      <protection locked="0"/>
    </xf>
    <xf numFmtId="0" fontId="51" fillId="0" borderId="0" xfId="0" applyFont="1"/>
    <xf numFmtId="0" fontId="36" fillId="0" borderId="14" xfId="4" applyFont="1" applyBorder="1" applyAlignment="1">
      <alignment vertical="top"/>
    </xf>
    <xf numFmtId="169" fontId="24" fillId="5" borderId="21" xfId="7" applyNumberFormat="1" applyFont="1" applyFill="1" applyBorder="1" applyAlignment="1">
      <alignment vertical="center"/>
    </xf>
    <xf numFmtId="169" fontId="9" fillId="6" borderId="21" xfId="7" applyNumberFormat="1" applyFont="1" applyFill="1" applyBorder="1" applyAlignment="1">
      <alignment vertical="center"/>
    </xf>
    <xf numFmtId="166" fontId="9" fillId="5" borderId="21" xfId="7" applyNumberFormat="1" applyFont="1" applyFill="1" applyBorder="1" applyAlignment="1">
      <alignment horizontal="center" vertical="center"/>
    </xf>
    <xf numFmtId="166" fontId="9" fillId="6" borderId="21" xfId="7" applyNumberFormat="1" applyFont="1" applyFill="1" applyBorder="1" applyAlignment="1">
      <alignment horizontal="center" vertical="center"/>
    </xf>
    <xf numFmtId="0" fontId="21" fillId="0" borderId="15" xfId="4" applyFont="1" applyBorder="1" applyAlignment="1">
      <alignment vertical="top"/>
    </xf>
    <xf numFmtId="0" fontId="36" fillId="0" borderId="15" xfId="4" applyFont="1" applyBorder="1" applyAlignment="1">
      <alignment vertical="top"/>
    </xf>
    <xf numFmtId="0" fontId="60" fillId="0" borderId="6" xfId="0" applyFont="1" applyBorder="1"/>
    <xf numFmtId="0" fontId="23" fillId="0" borderId="0" xfId="4" applyFont="1" applyProtection="1">
      <protection locked="0"/>
    </xf>
    <xf numFmtId="169" fontId="24" fillId="0" borderId="0" xfId="4" applyNumberFormat="1" applyFont="1" applyAlignment="1" applyProtection="1">
      <alignment vertical="center"/>
      <protection locked="0"/>
    </xf>
    <xf numFmtId="170" fontId="56" fillId="0" borderId="0" xfId="4" applyNumberFormat="1" applyFont="1" applyAlignment="1" applyProtection="1">
      <alignment vertical="top" wrapText="1"/>
      <protection locked="0"/>
    </xf>
    <xf numFmtId="0" fontId="55" fillId="0" borderId="0" xfId="0" applyFont="1" applyProtection="1">
      <protection locked="0"/>
    </xf>
    <xf numFmtId="0" fontId="55" fillId="0" borderId="0" xfId="4" applyFont="1" applyProtection="1">
      <protection locked="0"/>
    </xf>
    <xf numFmtId="0" fontId="61" fillId="0" borderId="0" xfId="4" applyFont="1" applyAlignment="1">
      <alignment horizontal="left"/>
    </xf>
    <xf numFmtId="169" fontId="9" fillId="5" borderId="21" xfId="7" applyNumberFormat="1" applyFont="1" applyFill="1" applyBorder="1" applyAlignment="1">
      <alignment vertical="center"/>
    </xf>
    <xf numFmtId="169" fontId="9" fillId="2" borderId="21" xfId="7" applyNumberFormat="1" applyFont="1" applyFill="1" applyBorder="1" applyAlignment="1">
      <alignment vertical="center"/>
    </xf>
    <xf numFmtId="0" fontId="9" fillId="0" borderId="0" xfId="4" applyFont="1" applyAlignment="1">
      <alignment vertical="top"/>
    </xf>
    <xf numFmtId="169" fontId="9" fillId="5" borderId="17" xfId="7" applyNumberFormat="1" applyFont="1" applyFill="1" applyBorder="1" applyAlignment="1">
      <alignment vertical="center"/>
    </xf>
    <xf numFmtId="169" fontId="9" fillId="7" borderId="21" xfId="7" applyNumberFormat="1" applyFont="1" applyFill="1" applyBorder="1" applyAlignment="1">
      <alignment horizontal="right" vertical="center"/>
    </xf>
    <xf numFmtId="0" fontId="21" fillId="0" borderId="0" xfId="4" applyFont="1" applyProtection="1">
      <protection locked="0"/>
    </xf>
    <xf numFmtId="0" fontId="23" fillId="0" borderId="16" xfId="4" applyFont="1" applyBorder="1" applyProtection="1">
      <protection locked="0"/>
    </xf>
    <xf numFmtId="0" fontId="23" fillId="0" borderId="16" xfId="4" applyFont="1" applyBorder="1" applyAlignment="1" applyProtection="1">
      <alignment wrapText="1"/>
      <protection locked="0"/>
    </xf>
    <xf numFmtId="14" fontId="21" fillId="0" borderId="0" xfId="4" applyNumberFormat="1" applyFont="1" applyAlignment="1" applyProtection="1">
      <alignment vertical="top"/>
      <protection locked="0"/>
    </xf>
    <xf numFmtId="0" fontId="23" fillId="0" borderId="0" xfId="4" applyFont="1" applyAlignment="1" applyProtection="1">
      <alignment wrapText="1"/>
      <protection locked="0"/>
    </xf>
    <xf numFmtId="0" fontId="39" fillId="0" borderId="0" xfId="4" applyFont="1" applyAlignment="1" applyProtection="1">
      <alignment horizontal="left" vertical="top" wrapText="1"/>
      <protection locked="0"/>
    </xf>
    <xf numFmtId="14" fontId="39" fillId="0" borderId="0" xfId="4" applyNumberFormat="1" applyFont="1" applyAlignment="1" applyProtection="1">
      <alignment horizontal="left" vertical="top" wrapText="1"/>
      <protection locked="0"/>
    </xf>
    <xf numFmtId="14" fontId="23" fillId="0" borderId="0" xfId="4" applyNumberFormat="1" applyFont="1" applyProtection="1">
      <protection locked="0"/>
    </xf>
    <xf numFmtId="165" fontId="0" fillId="0" borderId="0" xfId="0" applyNumberFormat="1"/>
    <xf numFmtId="0" fontId="37" fillId="0" borderId="0" xfId="4" applyFont="1" applyAlignment="1">
      <alignment vertical="top"/>
    </xf>
    <xf numFmtId="0" fontId="37" fillId="0" borderId="0" xfId="4" applyFont="1" applyAlignment="1">
      <alignment vertical="center"/>
    </xf>
    <xf numFmtId="14" fontId="35" fillId="0" borderId="0" xfId="4" applyNumberFormat="1" applyFont="1" applyProtection="1">
      <protection locked="0"/>
    </xf>
    <xf numFmtId="0" fontId="21" fillId="0" borderId="16" xfId="8" applyFont="1" applyBorder="1" applyAlignment="1">
      <alignment vertical="top"/>
    </xf>
    <xf numFmtId="0" fontId="23" fillId="0" borderId="16" xfId="8" applyFont="1" applyBorder="1" applyAlignment="1">
      <alignment wrapText="1"/>
    </xf>
    <xf numFmtId="0" fontId="23" fillId="0" borderId="16" xfId="8" applyFont="1" applyBorder="1" applyAlignment="1">
      <alignment horizontal="center" wrapText="1"/>
    </xf>
    <xf numFmtId="0" fontId="23" fillId="0" borderId="0" xfId="8" applyFont="1" applyAlignment="1">
      <alignment wrapText="1"/>
    </xf>
    <xf numFmtId="0" fontId="2" fillId="0" borderId="0" xfId="8" applyFont="1"/>
    <xf numFmtId="0" fontId="36" fillId="0" borderId="0" xfId="8" applyFont="1" applyAlignment="1">
      <alignment vertical="top"/>
    </xf>
    <xf numFmtId="0" fontId="23" fillId="0" borderId="0" xfId="8" applyFont="1" applyAlignment="1">
      <alignment horizontal="center" wrapText="1"/>
    </xf>
    <xf numFmtId="0" fontId="23" fillId="0" borderId="0" xfId="8" applyFont="1" applyAlignment="1">
      <alignment vertical="center" wrapText="1"/>
    </xf>
    <xf numFmtId="0" fontId="39" fillId="0" borderId="0" xfId="8" applyFont="1" applyAlignment="1">
      <alignment vertical="center" wrapText="1"/>
    </xf>
    <xf numFmtId="0" fontId="39" fillId="0" borderId="0" xfId="8" applyFont="1" applyAlignment="1">
      <alignment horizontal="left" vertical="center" wrapText="1"/>
    </xf>
    <xf numFmtId="0" fontId="45" fillId="0" borderId="0" xfId="8" applyFont="1" applyAlignment="1">
      <alignment horizontal="left" vertical="center" wrapText="1"/>
    </xf>
    <xf numFmtId="0" fontId="24" fillId="0" borderId="0" xfId="8" applyFont="1" applyAlignment="1">
      <alignment horizontal="right" vertical="center"/>
    </xf>
    <xf numFmtId="0" fontId="24" fillId="0" borderId="0" xfId="8" applyFont="1"/>
    <xf numFmtId="0" fontId="37" fillId="0" borderId="0" xfId="8" applyFont="1" applyAlignment="1">
      <alignment horizontal="left"/>
    </xf>
    <xf numFmtId="0" fontId="37" fillId="0" borderId="0" xfId="8" applyFont="1"/>
    <xf numFmtId="0" fontId="24" fillId="0" borderId="15" xfId="8" applyFont="1" applyBorder="1"/>
    <xf numFmtId="0" fontId="41" fillId="0" borderId="0" xfId="0" applyFont="1"/>
    <xf numFmtId="0" fontId="1" fillId="0" borderId="0" xfId="8" applyFont="1"/>
    <xf numFmtId="0" fontId="24" fillId="0" borderId="0" xfId="8" applyFont="1" applyAlignment="1">
      <alignment horizontal="right"/>
    </xf>
    <xf numFmtId="169" fontId="24" fillId="7" borderId="21" xfId="7" applyNumberFormat="1" applyFont="1" applyFill="1" applyBorder="1" applyAlignment="1">
      <alignment horizontal="right" vertical="center"/>
    </xf>
    <xf numFmtId="0" fontId="37" fillId="0" borderId="0" xfId="8" applyFont="1" applyAlignment="1">
      <alignment vertical="center"/>
    </xf>
    <xf numFmtId="0" fontId="24" fillId="0" borderId="0" xfId="4" applyFont="1" applyAlignment="1">
      <alignment horizontal="left" vertical="center" wrapText="1"/>
    </xf>
    <xf numFmtId="0" fontId="62" fillId="0" borderId="0" xfId="1" applyFont="1" applyBorder="1" applyAlignment="1" applyProtection="1"/>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justify" vertical="center" wrapText="1"/>
    </xf>
    <xf numFmtId="0" fontId="28" fillId="0" borderId="25" xfId="0" applyFont="1" applyBorder="1" applyAlignment="1">
      <alignment horizontal="center" vertical="center" wrapText="1"/>
    </xf>
    <xf numFmtId="0" fontId="24" fillId="0" borderId="25" xfId="0" applyFont="1" applyBorder="1" applyAlignment="1">
      <alignment horizontal="center" vertical="center" wrapText="1"/>
    </xf>
    <xf numFmtId="0" fontId="9" fillId="0" borderId="26" xfId="4" applyFont="1" applyBorder="1" applyAlignment="1" applyProtection="1">
      <alignment horizontal="center" vertical="center" wrapText="1"/>
      <protection locked="0"/>
    </xf>
    <xf numFmtId="0" fontId="9" fillId="0" borderId="26"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26" xfId="4" applyFont="1" applyBorder="1" applyAlignment="1" applyProtection="1">
      <alignment horizontal="center" vertical="center"/>
      <protection locked="0"/>
    </xf>
    <xf numFmtId="0" fontId="9" fillId="0" borderId="26" xfId="8" applyFont="1" applyBorder="1" applyAlignment="1" applyProtection="1">
      <alignment horizontal="center" vertical="center" wrapText="1"/>
      <protection locked="0"/>
    </xf>
    <xf numFmtId="0" fontId="24" fillId="0" borderId="26" xfId="4" applyFont="1" applyBorder="1" applyAlignment="1">
      <alignment horizontal="right" vertical="center"/>
    </xf>
    <xf numFmtId="0" fontId="24" fillId="0" borderId="26" xfId="4" applyFont="1" applyBorder="1" applyAlignment="1" applyProtection="1">
      <alignment vertical="center"/>
      <protection locked="0"/>
    </xf>
    <xf numFmtId="169" fontId="9" fillId="0" borderId="26" xfId="4" applyNumberFormat="1" applyFont="1" applyBorder="1" applyAlignment="1">
      <alignment horizontal="right" vertical="center"/>
    </xf>
    <xf numFmtId="169" fontId="24" fillId="0" borderId="26" xfId="4" applyNumberFormat="1" applyFont="1" applyBorder="1" applyAlignment="1">
      <alignment horizontal="right" vertical="center"/>
    </xf>
    <xf numFmtId="0" fontId="24" fillId="0" borderId="26" xfId="4" applyFont="1" applyBorder="1" applyAlignment="1">
      <alignment vertical="center"/>
    </xf>
    <xf numFmtId="169" fontId="9" fillId="0" borderId="27" xfId="4" applyNumberFormat="1" applyFont="1" applyBorder="1" applyAlignment="1">
      <alignment horizontal="right" vertical="center"/>
    </xf>
    <xf numFmtId="0" fontId="9" fillId="8" borderId="26" xfId="4" applyFont="1" applyFill="1" applyBorder="1" applyAlignment="1" applyProtection="1">
      <alignment horizontal="center" vertical="center" wrapText="1"/>
      <protection locked="0"/>
    </xf>
    <xf numFmtId="0" fontId="24" fillId="8" borderId="26" xfId="4" applyFont="1" applyFill="1" applyBorder="1" applyAlignment="1">
      <alignment horizontal="center" vertical="center" wrapText="1"/>
    </xf>
    <xf numFmtId="0" fontId="9" fillId="0" borderId="26" xfId="4" applyFont="1" applyBorder="1" applyAlignment="1" applyProtection="1">
      <alignment horizontal="center" vertical="center"/>
      <protection locked="0"/>
    </xf>
    <xf numFmtId="0" fontId="55" fillId="0" borderId="26" xfId="4" applyFont="1" applyBorder="1" applyAlignment="1" applyProtection="1">
      <alignment horizontal="center" vertical="center" wrapText="1"/>
      <protection locked="0"/>
    </xf>
    <xf numFmtId="0" fontId="9" fillId="0" borderId="26" xfId="4" applyFont="1" applyBorder="1" applyAlignment="1" applyProtection="1">
      <alignment vertical="center"/>
      <protection locked="0"/>
    </xf>
    <xf numFmtId="0" fontId="55" fillId="0" borderId="26" xfId="4" applyFont="1" applyBorder="1" applyAlignment="1" applyProtection="1">
      <alignment horizontal="center" vertical="center"/>
      <protection locked="0"/>
    </xf>
    <xf numFmtId="2" fontId="24" fillId="0" borderId="26" xfId="4" applyNumberFormat="1" applyFont="1" applyBorder="1" applyAlignment="1">
      <alignment horizontal="right" vertical="center"/>
    </xf>
    <xf numFmtId="169" fontId="9" fillId="2" borderId="26" xfId="4" applyNumberFormat="1" applyFont="1" applyFill="1" applyBorder="1" applyAlignment="1">
      <alignment horizontal="right" vertical="center"/>
    </xf>
    <xf numFmtId="165" fontId="24" fillId="0" borderId="26" xfId="4" applyNumberFormat="1" applyFont="1" applyBorder="1" applyAlignment="1" applyProtection="1">
      <alignment vertical="center"/>
      <protection locked="0"/>
    </xf>
    <xf numFmtId="169" fontId="24" fillId="6" borderId="26" xfId="4" applyNumberFormat="1" applyFont="1" applyFill="1" applyBorder="1" applyAlignment="1">
      <alignment horizontal="right" vertical="center"/>
    </xf>
    <xf numFmtId="169" fontId="9" fillId="2" borderId="26" xfId="4" applyNumberFormat="1" applyFont="1" applyFill="1" applyBorder="1" applyAlignment="1">
      <alignment horizontal="right" indent="1"/>
    </xf>
    <xf numFmtId="170" fontId="24" fillId="0" borderId="26" xfId="4" applyNumberFormat="1" applyFont="1" applyBorder="1" applyAlignment="1">
      <alignment horizontal="center" vertical="center"/>
    </xf>
    <xf numFmtId="169" fontId="24" fillId="2" borderId="26" xfId="4" applyNumberFormat="1" applyFont="1" applyFill="1" applyBorder="1" applyAlignment="1">
      <alignment horizontal="right" vertical="center"/>
    </xf>
    <xf numFmtId="169" fontId="24" fillId="8" borderId="26" xfId="4" applyNumberFormat="1" applyFont="1" applyFill="1" applyBorder="1" applyAlignment="1">
      <alignment horizontal="right" vertical="center"/>
    </xf>
    <xf numFmtId="169" fontId="24" fillId="5" borderId="26" xfId="4" applyNumberFormat="1" applyFont="1" applyFill="1" applyBorder="1" applyAlignment="1">
      <alignment horizontal="right" vertical="center"/>
    </xf>
    <xf numFmtId="2" fontId="24" fillId="0" borderId="26" xfId="4" applyNumberFormat="1" applyFont="1" applyBorder="1" applyAlignment="1">
      <alignment horizontal="center" vertical="center"/>
    </xf>
    <xf numFmtId="2" fontId="9" fillId="0" borderId="26" xfId="4" applyNumberFormat="1" applyFont="1" applyBorder="1" applyAlignment="1">
      <alignment horizontal="center" vertical="center"/>
    </xf>
    <xf numFmtId="0" fontId="24" fillId="0" borderId="26" xfId="4" applyFont="1" applyBorder="1" applyAlignment="1">
      <alignment horizontal="center" vertical="center"/>
    </xf>
    <xf numFmtId="169" fontId="9" fillId="6" borderId="26" xfId="4" applyNumberFormat="1" applyFont="1" applyFill="1" applyBorder="1" applyAlignment="1">
      <alignment horizontal="right" vertical="center"/>
    </xf>
    <xf numFmtId="0" fontId="24" fillId="0" borderId="21"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1" xfId="4" applyFont="1" applyBorder="1" applyAlignment="1" applyProtection="1">
      <alignment horizontal="center" vertical="center" wrapText="1"/>
      <protection locked="0"/>
    </xf>
    <xf numFmtId="0" fontId="24" fillId="0" borderId="21" xfId="4" applyFont="1" applyBorder="1" applyAlignment="1">
      <alignment horizontal="center" vertical="center"/>
    </xf>
    <xf numFmtId="0" fontId="24" fillId="0" borderId="21" xfId="4" applyFont="1" applyBorder="1" applyAlignment="1">
      <alignment horizontal="right" indent="1"/>
    </xf>
    <xf numFmtId="0" fontId="24" fillId="0" borderId="21" xfId="4" applyFont="1" applyBorder="1"/>
    <xf numFmtId="172" fontId="24" fillId="0" borderId="21" xfId="4" applyNumberFormat="1" applyFont="1" applyBorder="1" applyAlignment="1">
      <alignment horizontal="right" indent="1"/>
    </xf>
    <xf numFmtId="169" fontId="9" fillId="2" borderId="21" xfId="4" applyNumberFormat="1" applyFont="1" applyFill="1" applyBorder="1" applyAlignment="1">
      <alignment horizontal="right" indent="1"/>
    </xf>
    <xf numFmtId="165" fontId="24" fillId="0" borderId="21" xfId="4" applyNumberFormat="1" applyFont="1" applyBorder="1" applyProtection="1">
      <protection locked="0"/>
    </xf>
    <xf numFmtId="169" fontId="24" fillId="0" borderId="21" xfId="4" applyNumberFormat="1" applyFont="1" applyBorder="1" applyAlignment="1">
      <alignment horizontal="right" indent="1"/>
    </xf>
    <xf numFmtId="165" fontId="24" fillId="0" borderId="21" xfId="4" applyNumberFormat="1" applyFont="1" applyBorder="1" applyAlignment="1">
      <alignment horizontal="right" indent="1"/>
    </xf>
    <xf numFmtId="169" fontId="24" fillId="0" borderId="21" xfId="4" applyNumberFormat="1" applyFont="1" applyBorder="1" applyAlignment="1">
      <alignment horizontal="center"/>
    </xf>
    <xf numFmtId="169" fontId="9" fillId="0" borderId="21" xfId="4" applyNumberFormat="1" applyFont="1" applyBorder="1" applyAlignment="1">
      <alignment horizontal="right" indent="1"/>
    </xf>
    <xf numFmtId="0" fontId="24" fillId="0" borderId="21" xfId="4" applyFont="1" applyBorder="1" applyAlignment="1">
      <alignment horizontal="center"/>
    </xf>
    <xf numFmtId="169" fontId="9" fillId="6" borderId="21" xfId="4" applyNumberFormat="1" applyFont="1" applyFill="1" applyBorder="1" applyAlignment="1">
      <alignment horizontal="right" indent="1"/>
    </xf>
    <xf numFmtId="0" fontId="24" fillId="0" borderId="21" xfId="8" applyFont="1" applyBorder="1" applyAlignment="1">
      <alignment horizontal="center" vertical="center" wrapText="1"/>
    </xf>
    <xf numFmtId="0" fontId="24" fillId="0" borderId="21" xfId="8" applyFont="1" applyBorder="1" applyAlignment="1">
      <alignment horizontal="center" vertical="center"/>
    </xf>
    <xf numFmtId="0" fontId="9" fillId="0" borderId="21" xfId="8" applyFont="1" applyBorder="1" applyAlignment="1">
      <alignment horizontal="center" vertical="center"/>
    </xf>
    <xf numFmtId="0" fontId="24" fillId="0" borderId="21" xfId="0" applyFont="1" applyBorder="1" applyAlignment="1">
      <alignment horizontal="center" wrapText="1"/>
    </xf>
    <xf numFmtId="0" fontId="54" fillId="0" borderId="21" xfId="0" applyFont="1" applyBorder="1" applyAlignment="1">
      <alignment horizontal="center" vertical="center"/>
    </xf>
    <xf numFmtId="0" fontId="24" fillId="0" borderId="21" xfId="8" applyFont="1" applyBorder="1" applyProtection="1">
      <protection locked="0"/>
    </xf>
    <xf numFmtId="0" fontId="24" fillId="0" borderId="21" xfId="8" applyFont="1" applyBorder="1" applyAlignment="1">
      <alignment horizontal="right" indent="1"/>
    </xf>
    <xf numFmtId="169" fontId="9" fillId="2" borderId="21" xfId="8" applyNumberFormat="1" applyFont="1" applyFill="1" applyBorder="1" applyAlignment="1">
      <alignment horizontal="right" indent="1"/>
    </xf>
    <xf numFmtId="169" fontId="9" fillId="0" borderId="21" xfId="8" applyNumberFormat="1" applyFont="1" applyBorder="1" applyAlignment="1">
      <alignment horizontal="right" indent="1"/>
    </xf>
    <xf numFmtId="169" fontId="9" fillId="0" borderId="21" xfId="8" applyNumberFormat="1" applyFont="1" applyBorder="1" applyAlignment="1">
      <alignment horizontal="right"/>
    </xf>
    <xf numFmtId="169" fontId="9" fillId="0" borderId="21" xfId="8" applyNumberFormat="1" applyFont="1" applyBorder="1" applyAlignment="1">
      <alignment horizontal="center"/>
    </xf>
    <xf numFmtId="169" fontId="9" fillId="0" borderId="21" xfId="8" applyNumberFormat="1" applyFont="1" applyBorder="1" applyAlignment="1">
      <alignment horizontal="center" vertical="center"/>
    </xf>
    <xf numFmtId="0" fontId="24" fillId="0" borderId="21" xfId="8" applyFont="1" applyBorder="1"/>
    <xf numFmtId="0" fontId="47" fillId="0" borderId="32" xfId="0" applyFont="1" applyBorder="1" applyAlignment="1">
      <alignment horizontal="center" vertical="center"/>
    </xf>
    <xf numFmtId="0" fontId="47" fillId="0" borderId="33" xfId="0" applyFont="1" applyBorder="1" applyAlignment="1">
      <alignment horizontal="left" vertical="center" wrapText="1"/>
    </xf>
    <xf numFmtId="0" fontId="37" fillId="0" borderId="33" xfId="0" applyFont="1" applyBorder="1" applyAlignment="1">
      <alignment horizontal="left" vertical="center" wrapText="1"/>
    </xf>
    <xf numFmtId="0" fontId="52" fillId="0" borderId="34" xfId="0" applyFont="1" applyBorder="1" applyAlignment="1">
      <alignment horizontal="left" vertical="center" wrapText="1"/>
    </xf>
    <xf numFmtId="0" fontId="47" fillId="0" borderId="35" xfId="0" applyFont="1" applyBorder="1" applyAlignment="1">
      <alignment horizontal="center" vertical="center"/>
    </xf>
    <xf numFmtId="0" fontId="47" fillId="0" borderId="21" xfId="0" applyFont="1" applyBorder="1" applyAlignment="1">
      <alignment horizontal="left" vertical="center" wrapText="1"/>
    </xf>
    <xf numFmtId="0" fontId="37" fillId="0" borderId="21" xfId="0" applyFont="1" applyBorder="1" applyAlignment="1">
      <alignment horizontal="left" vertical="center" wrapText="1"/>
    </xf>
    <xf numFmtId="0" fontId="52" fillId="0" borderId="36" xfId="0" applyFont="1" applyBorder="1" applyAlignment="1">
      <alignment horizontal="left" vertical="center" wrapText="1"/>
    </xf>
    <xf numFmtId="0" fontId="52" fillId="0" borderId="36" xfId="0" applyFont="1" applyBorder="1" applyAlignment="1">
      <alignment wrapText="1"/>
    </xf>
    <xf numFmtId="0" fontId="47" fillId="0" borderId="37" xfId="0" applyFont="1" applyBorder="1" applyAlignment="1">
      <alignment horizontal="center" vertical="center"/>
    </xf>
    <xf numFmtId="0" fontId="47" fillId="0" borderId="38" xfId="0" applyFont="1" applyBorder="1" applyAlignment="1">
      <alignment horizontal="left" vertical="center" wrapText="1"/>
    </xf>
    <xf numFmtId="0" fontId="37" fillId="0" borderId="38" xfId="0" applyFont="1" applyBorder="1" applyAlignment="1">
      <alignment horizontal="left" vertical="center" wrapText="1"/>
    </xf>
    <xf numFmtId="0" fontId="52" fillId="0" borderId="39" xfId="0" applyFont="1" applyBorder="1" applyAlignment="1">
      <alignment wrapText="1"/>
    </xf>
    <xf numFmtId="0" fontId="47" fillId="0" borderId="40" xfId="0" applyFont="1" applyBorder="1" applyAlignment="1">
      <alignment horizontal="center" vertical="center"/>
    </xf>
    <xf numFmtId="0" fontId="47" fillId="0" borderId="41" xfId="0" applyFont="1" applyBorder="1" applyAlignment="1">
      <alignment horizontal="left" vertical="center" wrapText="1"/>
    </xf>
    <xf numFmtId="0" fontId="37" fillId="0" borderId="41" xfId="0" applyFont="1" applyBorder="1" applyAlignment="1">
      <alignment horizontal="left" vertical="center" wrapText="1"/>
    </xf>
    <xf numFmtId="0" fontId="52" fillId="0" borderId="42" xfId="0" applyFont="1" applyBorder="1" applyAlignment="1">
      <alignment wrapText="1"/>
    </xf>
    <xf numFmtId="169" fontId="9" fillId="8" borderId="26" xfId="4" applyNumberFormat="1" applyFont="1" applyFill="1" applyBorder="1" applyAlignment="1">
      <alignment horizontal="right" vertical="center"/>
    </xf>
    <xf numFmtId="169" fontId="9" fillId="8" borderId="21" xfId="4" applyNumberFormat="1" applyFont="1" applyFill="1" applyBorder="1" applyAlignment="1">
      <alignment horizontal="right" indent="1"/>
    </xf>
    <xf numFmtId="169" fontId="24" fillId="6" borderId="21" xfId="4" applyNumberFormat="1" applyFont="1" applyFill="1" applyBorder="1" applyAlignment="1">
      <alignment horizontal="right" indent="1"/>
    </xf>
    <xf numFmtId="169" fontId="9" fillId="6" borderId="21" xfId="8" applyNumberFormat="1" applyFont="1" applyFill="1" applyBorder="1" applyAlignment="1">
      <alignment horizontal="right" indent="1"/>
    </xf>
    <xf numFmtId="169" fontId="24" fillId="7" borderId="26" xfId="4" applyNumberFormat="1" applyFont="1" applyFill="1" applyBorder="1" applyAlignment="1">
      <alignment horizontal="right" vertical="center"/>
    </xf>
    <xf numFmtId="169" fontId="9" fillId="7" borderId="21" xfId="4" applyNumberFormat="1" applyFont="1" applyFill="1" applyBorder="1" applyAlignment="1">
      <alignment horizontal="right" indent="1"/>
    </xf>
    <xf numFmtId="167" fontId="24" fillId="0" borderId="26" xfId="4" applyNumberFormat="1" applyFont="1" applyBorder="1" applyAlignment="1">
      <alignment horizontal="right" vertical="center"/>
    </xf>
    <xf numFmtId="167" fontId="24" fillId="7" borderId="26" xfId="4" applyNumberFormat="1" applyFont="1" applyFill="1" applyBorder="1" applyAlignment="1">
      <alignment horizontal="right" vertical="center"/>
    </xf>
    <xf numFmtId="167" fontId="9" fillId="0" borderId="26" xfId="4" applyNumberFormat="1" applyFont="1" applyBorder="1" applyAlignment="1">
      <alignment horizontal="right" vertical="center"/>
    </xf>
    <xf numFmtId="0" fontId="24" fillId="0" borderId="26" xfId="4" applyFont="1" applyBorder="1" applyAlignment="1">
      <alignment horizontal="center" vertical="center" wrapText="1"/>
    </xf>
    <xf numFmtId="0" fontId="24" fillId="0" borderId="0" xfId="4" applyFont="1" applyAlignment="1">
      <alignment horizontal="left" vertical="center" wrapText="1"/>
    </xf>
    <xf numFmtId="0" fontId="24" fillId="0" borderId="0" xfId="4" applyFont="1" applyAlignment="1">
      <alignment horizontal="right" vertical="center" wrapText="1"/>
    </xf>
    <xf numFmtId="0" fontId="9" fillId="0" borderId="26" xfId="4" applyFont="1" applyBorder="1" applyAlignment="1" applyProtection="1">
      <alignment horizontal="center" vertical="center" wrapText="1"/>
      <protection locked="0"/>
    </xf>
    <xf numFmtId="0" fontId="9" fillId="8" borderId="26" xfId="4" applyFont="1" applyFill="1" applyBorder="1" applyAlignment="1" applyProtection="1">
      <alignment horizontal="center" vertical="center" wrapText="1"/>
      <protection locked="0"/>
    </xf>
    <xf numFmtId="0" fontId="24" fillId="8" borderId="26" xfId="4" applyFont="1" applyFill="1" applyBorder="1" applyAlignment="1" applyProtection="1">
      <alignment horizontal="center" vertical="center" wrapText="1"/>
      <protection locked="0"/>
    </xf>
    <xf numFmtId="0" fontId="9" fillId="0" borderId="26" xfId="4" applyFont="1" applyBorder="1" applyAlignment="1">
      <alignment horizontal="center" vertical="center" wrapText="1"/>
    </xf>
    <xf numFmtId="0" fontId="24" fillId="0" borderId="26" xfId="4" applyFont="1" applyBorder="1" applyAlignment="1" applyProtection="1">
      <alignment horizontal="center" vertical="center" wrapText="1"/>
      <protection locked="0"/>
    </xf>
    <xf numFmtId="0" fontId="24" fillId="0" borderId="26" xfId="8" applyFont="1" applyBorder="1" applyAlignment="1">
      <alignment horizontal="center" vertical="center" wrapText="1"/>
    </xf>
    <xf numFmtId="0" fontId="9" fillId="8" borderId="26" xfId="4" applyFont="1" applyFill="1" applyBorder="1" applyAlignment="1">
      <alignment horizontal="center" vertical="center" wrapText="1"/>
    </xf>
    <xf numFmtId="0" fontId="24" fillId="8" borderId="26" xfId="4" applyFont="1" applyFill="1" applyBorder="1" applyAlignment="1">
      <alignment horizontal="center" vertical="center" wrapText="1"/>
    </xf>
    <xf numFmtId="0" fontId="24" fillId="0" borderId="0" xfId="4" applyFont="1" applyAlignment="1">
      <alignment horizontal="right" vertical="center"/>
    </xf>
    <xf numFmtId="0" fontId="24" fillId="0" borderId="0" xfId="4" applyFont="1" applyAlignment="1">
      <alignment horizontal="right"/>
    </xf>
    <xf numFmtId="0" fontId="24" fillId="0" borderId="0" xfId="8" applyFont="1" applyAlignment="1">
      <alignment horizontal="right" vertical="center" wrapText="1"/>
    </xf>
    <xf numFmtId="0" fontId="13" fillId="3" borderId="6" xfId="2" applyFont="1" applyFill="1" applyBorder="1" applyAlignment="1">
      <alignment horizontal="left" vertical="center" indent="2"/>
    </xf>
    <xf numFmtId="0" fontId="13" fillId="3" borderId="0" xfId="2" applyFont="1" applyFill="1" applyAlignment="1">
      <alignment horizontal="left" vertical="center" indent="2"/>
    </xf>
    <xf numFmtId="0" fontId="13" fillId="3" borderId="7" xfId="2" applyFont="1" applyFill="1" applyBorder="1" applyAlignment="1">
      <alignment horizontal="left" vertical="center" indent="2"/>
    </xf>
    <xf numFmtId="0" fontId="8" fillId="4" borderId="11" xfId="0" applyFont="1" applyFill="1" applyBorder="1" applyAlignment="1">
      <alignment horizontal="center"/>
    </xf>
    <xf numFmtId="0" fontId="8" fillId="4" borderId="12" xfId="0" applyFont="1" applyFill="1" applyBorder="1" applyAlignment="1">
      <alignment horizontal="center"/>
    </xf>
    <xf numFmtId="0" fontId="8" fillId="4" borderId="13" xfId="0" applyFont="1" applyFill="1" applyBorder="1" applyAlignment="1">
      <alignment horizontal="center"/>
    </xf>
    <xf numFmtId="0" fontId="13" fillId="3" borderId="6" xfId="0" applyFont="1" applyFill="1" applyBorder="1" applyAlignment="1">
      <alignment horizontal="left" indent="2"/>
    </xf>
    <xf numFmtId="0" fontId="13" fillId="3" borderId="0" xfId="0" applyFont="1" applyFill="1" applyAlignment="1">
      <alignment horizontal="left" indent="2"/>
    </xf>
    <xf numFmtId="0" fontId="13" fillId="3" borderId="6" xfId="2" applyFont="1" applyFill="1" applyBorder="1" applyAlignment="1">
      <alignment horizontal="center" wrapText="1"/>
    </xf>
    <xf numFmtId="0" fontId="13" fillId="3" borderId="0" xfId="2" applyFont="1" applyFill="1" applyAlignment="1">
      <alignment horizontal="center" wrapText="1"/>
    </xf>
    <xf numFmtId="0" fontId="13" fillId="3" borderId="7" xfId="2" applyFont="1" applyFill="1" applyBorder="1" applyAlignment="1">
      <alignment horizontal="center" wrapText="1"/>
    </xf>
    <xf numFmtId="14" fontId="17" fillId="0" borderId="6" xfId="2" applyNumberFormat="1" applyFont="1" applyBorder="1" applyAlignment="1">
      <alignment horizontal="center"/>
    </xf>
    <xf numFmtId="0" fontId="17" fillId="0" borderId="0" xfId="2" applyFont="1" applyAlignment="1">
      <alignment horizontal="center"/>
    </xf>
    <xf numFmtId="0" fontId="17" fillId="0" borderId="7" xfId="2" applyFont="1" applyBorder="1" applyAlignment="1">
      <alignment horizontal="center"/>
    </xf>
    <xf numFmtId="0" fontId="11" fillId="0" borderId="0" xfId="3" applyFont="1" applyBorder="1" applyAlignment="1" applyProtection="1">
      <alignment horizontal="left" vertical="top" wrapText="1"/>
    </xf>
    <xf numFmtId="0" fontId="11" fillId="0" borderId="7" xfId="3" applyFont="1" applyBorder="1" applyAlignment="1" applyProtection="1">
      <alignment horizontal="left" vertical="top" wrapText="1"/>
    </xf>
    <xf numFmtId="0" fontId="30" fillId="0" borderId="4" xfId="0" applyFont="1" applyBorder="1" applyAlignment="1">
      <alignment horizontal="justify" vertical="center" wrapText="1"/>
    </xf>
    <xf numFmtId="0" fontId="28" fillId="0" borderId="4" xfId="0" applyFont="1" applyBorder="1" applyAlignment="1">
      <alignment horizontal="justify"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20" xfId="0" applyFont="1" applyBorder="1" applyAlignment="1">
      <alignment horizontal="center" vertical="center" wrapText="1"/>
    </xf>
    <xf numFmtId="0" fontId="28" fillId="0" borderId="0" xfId="0" applyFont="1" applyAlignment="1">
      <alignment horizontal="justify" vertical="center" wrapText="1"/>
    </xf>
    <xf numFmtId="0" fontId="28" fillId="0" borderId="20" xfId="0" applyFont="1" applyBorder="1" applyAlignment="1">
      <alignment horizontal="justify" vertical="center" wrapText="1"/>
    </xf>
    <xf numFmtId="0" fontId="30" fillId="0" borderId="0" xfId="0" applyFont="1" applyAlignment="1">
      <alignment horizontal="center" vertical="center" wrapText="1"/>
    </xf>
    <xf numFmtId="0" fontId="9" fillId="0" borderId="0" xfId="0" applyFont="1" applyAlignment="1">
      <alignment horizontal="center" vertical="center" wrapText="1"/>
    </xf>
    <xf numFmtId="0" fontId="28" fillId="0" borderId="0" xfId="0" applyFont="1" applyAlignment="1">
      <alignment horizontal="center" vertical="center" wrapText="1"/>
    </xf>
    <xf numFmtId="0" fontId="28" fillId="0" borderId="20" xfId="0" applyFont="1" applyBorder="1" applyAlignment="1">
      <alignment horizontal="center" vertical="center" wrapText="1"/>
    </xf>
    <xf numFmtId="0" fontId="9" fillId="0" borderId="20" xfId="0" applyFont="1" applyBorder="1" applyAlignment="1">
      <alignment horizontal="center" vertical="center" wrapText="1"/>
    </xf>
    <xf numFmtId="167" fontId="9" fillId="0" borderId="26" xfId="4" applyNumberFormat="1" applyFont="1" applyBorder="1" applyAlignment="1" applyProtection="1">
      <alignment horizontal="center" vertical="center" wrapText="1"/>
      <protection locked="0"/>
    </xf>
    <xf numFmtId="0" fontId="24" fillId="0" borderId="0" xfId="4" applyFont="1" applyAlignment="1" applyProtection="1">
      <alignment horizontal="left" vertical="center" wrapText="1"/>
      <protection locked="0"/>
    </xf>
    <xf numFmtId="0" fontId="24" fillId="0" borderId="26" xfId="4" applyFont="1" applyBorder="1" applyAlignment="1" applyProtection="1">
      <alignment horizontal="center" vertical="center"/>
      <protection locked="0"/>
    </xf>
    <xf numFmtId="0" fontId="37" fillId="0" borderId="0" xfId="4" applyFont="1" applyAlignment="1" applyProtection="1">
      <alignment horizontal="left" vertical="center" wrapText="1"/>
      <protection locked="0"/>
    </xf>
    <xf numFmtId="0" fontId="9" fillId="0" borderId="26" xfId="4" applyFont="1" applyBorder="1" applyAlignment="1" applyProtection="1">
      <alignment horizontal="center" vertical="center"/>
      <protection locked="0"/>
    </xf>
    <xf numFmtId="0" fontId="24" fillId="0" borderId="28" xfId="4" applyFont="1" applyBorder="1" applyAlignment="1">
      <alignment horizontal="center" vertical="center" wrapText="1"/>
    </xf>
    <xf numFmtId="0" fontId="24" fillId="0" borderId="29" xfId="4" applyFont="1" applyBorder="1" applyAlignment="1">
      <alignment horizontal="center" vertical="center" wrapText="1"/>
    </xf>
    <xf numFmtId="170" fontId="56" fillId="0" borderId="28" xfId="4" applyNumberFormat="1" applyFont="1" applyBorder="1" applyAlignment="1" applyProtection="1">
      <alignment horizontal="center" vertical="center" wrapText="1"/>
      <protection locked="0"/>
    </xf>
    <xf numFmtId="170" fontId="56" fillId="0" borderId="29" xfId="4" applyNumberFormat="1" applyFont="1" applyBorder="1" applyAlignment="1" applyProtection="1">
      <alignment horizontal="center" vertical="center" wrapText="1"/>
      <protection locked="0"/>
    </xf>
    <xf numFmtId="0" fontId="9" fillId="0" borderId="21" xfId="4" applyFont="1" applyBorder="1" applyAlignment="1" applyProtection="1">
      <alignment horizontal="center" vertical="center" wrapText="1"/>
      <protection locked="0"/>
    </xf>
    <xf numFmtId="0" fontId="24" fillId="0" borderId="21" xfId="4" applyFont="1" applyBorder="1" applyAlignment="1">
      <alignment horizontal="center" vertical="center" wrapText="1"/>
    </xf>
    <xf numFmtId="0" fontId="24" fillId="0" borderId="21" xfId="4" applyFont="1" applyBorder="1" applyAlignment="1">
      <alignment horizontal="center" vertical="center"/>
    </xf>
    <xf numFmtId="0" fontId="9" fillId="0" borderId="21" xfId="4" applyFont="1" applyBorder="1" applyAlignment="1">
      <alignment horizontal="center" vertical="center" wrapText="1"/>
    </xf>
    <xf numFmtId="0" fontId="24" fillId="0" borderId="0" xfId="4" applyFont="1" applyAlignment="1">
      <alignment horizontal="right" vertical="top" wrapText="1"/>
    </xf>
    <xf numFmtId="0" fontId="37" fillId="0" borderId="0" xfId="4" applyFont="1" applyAlignment="1">
      <alignment horizontal="left"/>
    </xf>
    <xf numFmtId="0" fontId="9" fillId="0" borderId="0" xfId="4" applyFont="1" applyAlignment="1">
      <alignment horizontal="left" vertical="center" wrapText="1"/>
    </xf>
    <xf numFmtId="0" fontId="40" fillId="0" borderId="0" xfId="4" applyFont="1" applyAlignment="1">
      <alignment horizontal="left" vertical="center" wrapText="1"/>
    </xf>
    <xf numFmtId="0" fontId="56" fillId="0" borderId="31" xfId="4" applyFont="1" applyBorder="1" applyAlignment="1">
      <alignment horizontal="center" vertical="center" wrapText="1"/>
    </xf>
    <xf numFmtId="0" fontId="56" fillId="0" borderId="19" xfId="4" applyFont="1" applyBorder="1" applyAlignment="1">
      <alignment vertical="center" wrapText="1"/>
    </xf>
    <xf numFmtId="0" fontId="56" fillId="0" borderId="30" xfId="0" applyFont="1" applyBorder="1" applyAlignment="1">
      <alignment horizontal="center" vertical="center" wrapText="1"/>
    </xf>
    <xf numFmtId="0" fontId="56" fillId="0" borderId="18" xfId="0" applyFont="1" applyBorder="1" applyAlignment="1">
      <alignment horizontal="center" vertical="center"/>
    </xf>
    <xf numFmtId="0" fontId="24" fillId="0" borderId="21" xfId="8" applyFont="1" applyBorder="1" applyAlignment="1">
      <alignment horizontal="center" vertical="center" wrapText="1"/>
    </xf>
    <xf numFmtId="0" fontId="24" fillId="0" borderId="21" xfId="8" applyFont="1" applyBorder="1" applyAlignment="1">
      <alignment horizontal="center" vertical="center"/>
    </xf>
    <xf numFmtId="0" fontId="9" fillId="0" borderId="0" xfId="8" applyFont="1" applyAlignment="1">
      <alignment horizontal="left" vertical="center" wrapText="1"/>
    </xf>
    <xf numFmtId="0" fontId="40" fillId="0" borderId="0" xfId="8" applyFont="1" applyAlignment="1">
      <alignment horizontal="left" vertical="center" wrapText="1"/>
    </xf>
    <xf numFmtId="0" fontId="23" fillId="0" borderId="0" xfId="8" applyFont="1" applyAlignment="1">
      <alignment horizontal="left" vertical="center" wrapText="1"/>
    </xf>
    <xf numFmtId="0" fontId="9" fillId="0" borderId="21" xfId="8" applyFont="1" applyBorder="1" applyAlignment="1">
      <alignment horizontal="center" vertical="center" wrapText="1"/>
    </xf>
    <xf numFmtId="0" fontId="9" fillId="0" borderId="21" xfId="8" applyFont="1" applyBorder="1" applyAlignment="1">
      <alignment horizontal="center" vertical="center"/>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7">
    <dxf>
      <fill>
        <patternFill>
          <bgColor theme="2" tint="0.59996337778862885"/>
        </patternFill>
      </fill>
    </dxf>
    <dxf>
      <fill>
        <patternFill>
          <bgColor theme="2" tint="0.59996337778862885"/>
        </patternFill>
      </fill>
    </dxf>
    <dxf>
      <fill>
        <patternFill>
          <bgColor rgb="FFD1D1D1"/>
        </patternFill>
      </fill>
    </dxf>
    <dxf>
      <fill>
        <patternFill>
          <bgColor rgb="FFB5DDF0"/>
        </patternFill>
      </fill>
    </dxf>
    <dxf>
      <fill>
        <patternFill>
          <bgColor rgb="FFD1D1D1"/>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D1D1D1"/>
      <color rgb="FFF5EBEB"/>
      <color rgb="FFB5DDF0"/>
      <color rgb="FF8C6E87"/>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108462</xdr:colOff>
      <xdr:row>0</xdr:row>
      <xdr:rowOff>205740</xdr:rowOff>
    </xdr:from>
    <xdr:to>
      <xdr:col>2</xdr:col>
      <xdr:colOff>2120343</xdr:colOff>
      <xdr:row>0</xdr:row>
      <xdr:rowOff>1264920</xdr:rowOff>
    </xdr:to>
    <xdr:pic>
      <xdr:nvPicPr>
        <xdr:cNvPr id="3" name="Paveikslėlis 2">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1038102" y="205740"/>
          <a:ext cx="2011881"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lt/TAD/6be2c020699a11e48710f0162bf7b9c5/JYbUVtfpEk?jfwid=-kqs67ykxk" TargetMode="External"/><Relationship Id="rId2" Type="http://schemas.openxmlformats.org/officeDocument/2006/relationships/hyperlink" Target="https://e-seimas.lrs.lt/portal/legalAct/lt/TAD/TAIS.428/pRVOSTLzFM?jfwid=-kqs67ykte" TargetMode="External"/><Relationship Id="rId1" Type="http://schemas.openxmlformats.org/officeDocument/2006/relationships/hyperlink" Target="https://e-seimas.lrs.lt/portal/legalAct/lt/TAD/6be2c020699a11e48710f0162bf7b9c5/JYbUVtfpEk?jfwid=-kqs67ykx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pRVOSTLzFM?jfwid=-kqs67yk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A1:F35"/>
  <sheetViews>
    <sheetView showGridLines="0" showRowColHeaders="0" tabSelected="1" zoomScaleNormal="100" workbookViewId="0">
      <selection activeCell="B5" sqref="B5:D5"/>
    </sheetView>
  </sheetViews>
  <sheetFormatPr defaultColWidth="10" defaultRowHeight="15" x14ac:dyDescent="0.25"/>
  <cols>
    <col min="1" max="1" width="9" style="2" customWidth="1"/>
    <col min="2" max="2" width="4.5703125" style="3" customWidth="1"/>
    <col min="3" max="3" width="103.140625" style="3" customWidth="1"/>
    <col min="4" max="4" width="44.5703125" style="2" customWidth="1"/>
    <col min="5" max="5" width="10" style="2"/>
    <col min="6" max="6" width="10.5703125" style="2" customWidth="1"/>
    <col min="7" max="16384" width="10" style="2"/>
  </cols>
  <sheetData>
    <row r="1" spans="1:6" ht="109.9" customHeight="1" thickBot="1" x14ac:dyDescent="0.3">
      <c r="A1" s="2" t="s">
        <v>172</v>
      </c>
      <c r="B1" s="271"/>
      <c r="C1" s="272"/>
      <c r="D1" s="273"/>
      <c r="F1" s="109"/>
    </row>
    <row r="2" spans="1:6" ht="9.6" customHeight="1" x14ac:dyDescent="0.25">
      <c r="B2" s="72"/>
      <c r="D2" s="64"/>
    </row>
    <row r="3" spans="1:6" ht="30.6" customHeight="1" x14ac:dyDescent="0.25">
      <c r="B3" s="276" t="s">
        <v>171</v>
      </c>
      <c r="C3" s="277"/>
      <c r="D3" s="278"/>
    </row>
    <row r="4" spans="1:6" ht="9.6" customHeight="1" x14ac:dyDescent="0.25">
      <c r="B4" s="63"/>
      <c r="C4" s="1"/>
      <c r="D4" s="64"/>
    </row>
    <row r="5" spans="1:6" x14ac:dyDescent="0.25">
      <c r="B5" s="279">
        <v>46184</v>
      </c>
      <c r="C5" s="280"/>
      <c r="D5" s="281"/>
      <c r="F5" s="5"/>
    </row>
    <row r="6" spans="1:6" ht="9.6" customHeight="1" x14ac:dyDescent="0.25">
      <c r="B6" s="63"/>
      <c r="C6" s="1"/>
      <c r="D6" s="64"/>
    </row>
    <row r="7" spans="1:6" ht="18.75" x14ac:dyDescent="0.3">
      <c r="B7" s="274" t="s">
        <v>0</v>
      </c>
      <c r="C7" s="275"/>
      <c r="D7" s="65"/>
    </row>
    <row r="8" spans="1:6" ht="9.6" customHeight="1" x14ac:dyDescent="0.25">
      <c r="B8" s="63"/>
      <c r="C8" s="1"/>
      <c r="D8" s="64"/>
    </row>
    <row r="9" spans="1:6" ht="143.25" customHeight="1" x14ac:dyDescent="0.25">
      <c r="B9" s="63"/>
      <c r="C9" s="282" t="s">
        <v>149</v>
      </c>
      <c r="D9" s="283"/>
    </row>
    <row r="10" spans="1:6" ht="9.6" customHeight="1" x14ac:dyDescent="0.25">
      <c r="B10" s="63"/>
      <c r="C10" s="1"/>
      <c r="D10" s="64"/>
    </row>
    <row r="11" spans="1:6" ht="18" customHeight="1" x14ac:dyDescent="0.25">
      <c r="B11" s="268" t="s">
        <v>84</v>
      </c>
      <c r="C11" s="269"/>
      <c r="D11" s="270"/>
    </row>
    <row r="12" spans="1:6" ht="9.6" customHeight="1" x14ac:dyDescent="0.3">
      <c r="B12" s="66"/>
      <c r="C12" s="67"/>
      <c r="D12" s="68"/>
    </row>
    <row r="13" spans="1:6" ht="13.5" customHeight="1" x14ac:dyDescent="0.25">
      <c r="B13" s="63"/>
      <c r="C13" s="44" t="s">
        <v>235</v>
      </c>
      <c r="D13" s="64"/>
    </row>
    <row r="14" spans="1:6" ht="13.5" customHeight="1" x14ac:dyDescent="0.25">
      <c r="B14" s="63"/>
      <c r="C14" s="44"/>
      <c r="D14" s="64"/>
    </row>
    <row r="15" spans="1:6" ht="18" customHeight="1" x14ac:dyDescent="0.25">
      <c r="B15" s="268" t="s">
        <v>150</v>
      </c>
      <c r="C15" s="269"/>
      <c r="D15" s="270"/>
    </row>
    <row r="16" spans="1:6" ht="13.5" customHeight="1" x14ac:dyDescent="0.25">
      <c r="B16" s="63"/>
      <c r="C16" s="44"/>
      <c r="D16" s="64"/>
    </row>
    <row r="17" spans="2:4" ht="13.5" customHeight="1" x14ac:dyDescent="0.25">
      <c r="B17" s="63"/>
      <c r="C17" s="44" t="s">
        <v>151</v>
      </c>
      <c r="D17" s="64"/>
    </row>
    <row r="18" spans="2:4" ht="13.5" customHeight="1" x14ac:dyDescent="0.25">
      <c r="B18" s="63"/>
      <c r="C18" s="44"/>
      <c r="D18" s="64"/>
    </row>
    <row r="19" spans="2:4" ht="18" customHeight="1" x14ac:dyDescent="0.25">
      <c r="B19" s="268" t="s">
        <v>152</v>
      </c>
      <c r="C19" s="269"/>
      <c r="D19" s="270"/>
    </row>
    <row r="20" spans="2:4" ht="9.6" customHeight="1" x14ac:dyDescent="0.25">
      <c r="B20" s="63"/>
      <c r="C20" s="44"/>
      <c r="D20" s="64"/>
    </row>
    <row r="21" spans="2:4" x14ac:dyDescent="0.25">
      <c r="B21" s="63"/>
      <c r="C21" s="44" t="s">
        <v>236</v>
      </c>
      <c r="D21" s="64"/>
    </row>
    <row r="22" spans="2:4" x14ac:dyDescent="0.25">
      <c r="B22" s="63"/>
      <c r="C22" s="44" t="s">
        <v>237</v>
      </c>
      <c r="D22" s="64"/>
    </row>
    <row r="23" spans="2:4" x14ac:dyDescent="0.25">
      <c r="B23" s="63"/>
      <c r="C23" s="44" t="s">
        <v>153</v>
      </c>
      <c r="D23" s="64"/>
    </row>
    <row r="24" spans="2:4" x14ac:dyDescent="0.25">
      <c r="B24" s="63"/>
      <c r="C24" s="44" t="s">
        <v>158</v>
      </c>
      <c r="D24" s="64"/>
    </row>
    <row r="25" spans="2:4" x14ac:dyDescent="0.25">
      <c r="B25" s="63"/>
      <c r="C25" s="44" t="s">
        <v>154</v>
      </c>
      <c r="D25" s="64"/>
    </row>
    <row r="26" spans="2:4" ht="13.5" customHeight="1" x14ac:dyDescent="0.25">
      <c r="B26" s="63"/>
      <c r="C26" s="6"/>
      <c r="D26" s="64"/>
    </row>
    <row r="27" spans="2:4" ht="18" customHeight="1" x14ac:dyDescent="0.25">
      <c r="B27" s="268" t="s">
        <v>83</v>
      </c>
      <c r="C27" s="269"/>
      <c r="D27" s="270"/>
    </row>
    <row r="28" spans="2:4" ht="9.6" customHeight="1" x14ac:dyDescent="0.25">
      <c r="B28" s="63"/>
      <c r="C28" s="1"/>
      <c r="D28" s="64"/>
    </row>
    <row r="29" spans="2:4" x14ac:dyDescent="0.25">
      <c r="B29" s="63" t="s">
        <v>1</v>
      </c>
      <c r="C29" s="163" t="s">
        <v>2</v>
      </c>
      <c r="D29" s="64"/>
    </row>
    <row r="30" spans="2:4" x14ac:dyDescent="0.25">
      <c r="B30" s="117" t="s">
        <v>3</v>
      </c>
      <c r="C30" s="163" t="s">
        <v>4</v>
      </c>
      <c r="D30" s="64"/>
    </row>
    <row r="31" spans="2:4" x14ac:dyDescent="0.25">
      <c r="B31" s="63" t="s">
        <v>85</v>
      </c>
      <c r="C31" s="163" t="s">
        <v>86</v>
      </c>
      <c r="D31" s="64"/>
    </row>
    <row r="32" spans="2:4" x14ac:dyDescent="0.25">
      <c r="B32" s="117" t="s">
        <v>87</v>
      </c>
      <c r="C32" s="163" t="s">
        <v>105</v>
      </c>
      <c r="D32" s="64"/>
    </row>
    <row r="33" spans="2:4" ht="9.6" customHeight="1" thickBot="1" x14ac:dyDescent="0.3">
      <c r="B33" s="69"/>
      <c r="C33" s="70"/>
      <c r="D33" s="71"/>
    </row>
    <row r="34" spans="2:4" x14ac:dyDescent="0.25">
      <c r="B34" s="1"/>
      <c r="C34" s="1"/>
    </row>
    <row r="35" spans="2:4" ht="27" x14ac:dyDescent="0.25">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13" location="'Suvestinė | Summary'!A1" display="1. Savivaldybių biudžetų fiskalinės drausmės taisyklės, 2025 m. / Fiscal discipline rules attributable to local government in 2025" xr:uid="{AC9C67CC-7D23-4533-9623-F35C9F3CB226}"/>
    <hyperlink ref="C21" location="'KĮ 4 str. 2 d. | CL 4.2.'!A1" display="3. Savivaldybių 2025 m. biudžetai, kuriems taikoma Konstitucinio įstatymo 4 str. 2 d. / Budgets attributable to local government in 2025, CL 4.2." xr:uid="{DF4654E7-1E79-4E35-BE61-98F6A28AB661}"/>
    <hyperlink ref="C22" location="'KĮ str. 4 d. | CL 4.4.'!A1" display="4. Savivaldybių 2025 m. biudžetai, kuriems taikoma Konstitucinio įstatymo 4 str. 4 d. / Budgets attributable to local governments in 2025, CL 4.4." xr:uid="{159AEEF8-DAEC-4F1B-899F-EC6BCF15C535}"/>
    <hyperlink ref="C30" r:id="rId3" xr:uid="{1DFC456D-6C11-44C8-937D-B2EE6D2F8F13}"/>
    <hyperlink ref="C32" r:id="rId4"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election activeCell="G13" sqref="G13"/>
    </sheetView>
  </sheetViews>
  <sheetFormatPr defaultRowHeight="15" x14ac:dyDescent="0.25"/>
  <cols>
    <col min="2" max="2" width="16.140625" customWidth="1"/>
    <col min="3" max="3" width="59.28515625" customWidth="1"/>
    <col min="4" max="4" width="23" customWidth="1"/>
    <col min="5" max="5" width="22.28515625" customWidth="1"/>
    <col min="6" max="6" width="17.28515625" customWidth="1"/>
    <col min="7" max="7" width="23.7109375" customWidth="1"/>
    <col min="8" max="9" width="21.140625" customWidth="1"/>
  </cols>
  <sheetData>
    <row r="1" spans="1:5" ht="13.9" customHeight="1" x14ac:dyDescent="0.25">
      <c r="B1" s="73" t="s">
        <v>67</v>
      </c>
    </row>
    <row r="2" spans="1:5" ht="16.5" customHeight="1" x14ac:dyDescent="0.25">
      <c r="B2" s="9"/>
      <c r="C2" s="13"/>
      <c r="D2" s="12"/>
      <c r="E2" s="12"/>
    </row>
    <row r="3" spans="1:5" ht="16.5" customHeight="1" thickBot="1" x14ac:dyDescent="0.3">
      <c r="B3" s="25"/>
      <c r="C3" s="13"/>
      <c r="D3" s="12"/>
      <c r="E3" s="12"/>
    </row>
    <row r="4" spans="1:5" ht="23.25" customHeight="1" x14ac:dyDescent="0.25">
      <c r="A4" s="14"/>
      <c r="B4" s="58" t="s">
        <v>238</v>
      </c>
      <c r="C4" s="59"/>
      <c r="D4" s="59"/>
      <c r="E4" s="59"/>
    </row>
    <row r="5" spans="1:5" ht="23.25" customHeight="1" thickBot="1" x14ac:dyDescent="0.3">
      <c r="A5" s="14"/>
      <c r="B5" s="60" t="s">
        <v>68</v>
      </c>
      <c r="C5" s="61"/>
      <c r="D5" s="61"/>
      <c r="E5" s="61"/>
    </row>
    <row r="6" spans="1:5" ht="39.6" customHeight="1" thickBot="1" x14ac:dyDescent="0.3">
      <c r="A6" s="15"/>
      <c r="B6" s="164" t="s">
        <v>69</v>
      </c>
      <c r="C6" s="165" t="s">
        <v>70</v>
      </c>
      <c r="D6" s="165" t="s">
        <v>71</v>
      </c>
      <c r="E6" s="166" t="s">
        <v>72</v>
      </c>
    </row>
    <row r="7" spans="1:5" ht="194.45" customHeight="1" x14ac:dyDescent="0.25">
      <c r="B7" s="62" t="s">
        <v>73</v>
      </c>
      <c r="C7" s="167" t="s">
        <v>104</v>
      </c>
      <c r="D7" s="168" t="s">
        <v>239</v>
      </c>
      <c r="E7" s="169" t="s">
        <v>148</v>
      </c>
    </row>
    <row r="8" spans="1:5" ht="14.25" customHeight="1" x14ac:dyDescent="0.25">
      <c r="B8" s="286" t="s">
        <v>74</v>
      </c>
      <c r="C8" s="289" t="s">
        <v>106</v>
      </c>
      <c r="D8" s="291" t="s">
        <v>240</v>
      </c>
      <c r="E8" s="292" t="s">
        <v>75</v>
      </c>
    </row>
    <row r="9" spans="1:5" x14ac:dyDescent="0.25">
      <c r="B9" s="287"/>
      <c r="C9" s="289"/>
      <c r="D9" s="291"/>
      <c r="E9" s="292"/>
    </row>
    <row r="10" spans="1:5" ht="102" customHeight="1" x14ac:dyDescent="0.25">
      <c r="B10" s="287"/>
      <c r="C10" s="289"/>
      <c r="D10" s="104" t="s">
        <v>241</v>
      </c>
      <c r="E10" s="105" t="s">
        <v>90</v>
      </c>
    </row>
    <row r="11" spans="1:5" ht="27.6" customHeight="1" x14ac:dyDescent="0.25">
      <c r="B11" s="287"/>
      <c r="C11" s="289"/>
      <c r="D11" s="106" t="s">
        <v>242</v>
      </c>
      <c r="E11" s="105" t="s">
        <v>289</v>
      </c>
    </row>
    <row r="12" spans="1:5" ht="45" customHeight="1" x14ac:dyDescent="0.25">
      <c r="B12" s="287"/>
      <c r="C12" s="289"/>
      <c r="D12" s="293" t="s">
        <v>243</v>
      </c>
      <c r="E12" s="292" t="s">
        <v>290</v>
      </c>
    </row>
    <row r="13" spans="1:5" ht="57" customHeight="1" x14ac:dyDescent="0.25">
      <c r="B13" s="288"/>
      <c r="C13" s="290"/>
      <c r="D13" s="294"/>
      <c r="E13" s="295"/>
    </row>
    <row r="14" spans="1:5" ht="14.25" customHeight="1" x14ac:dyDescent="0.25">
      <c r="B14" s="289" t="s">
        <v>244</v>
      </c>
      <c r="C14" s="289"/>
      <c r="D14" s="289"/>
      <c r="E14" s="289"/>
    </row>
    <row r="15" spans="1:5" ht="15" customHeight="1" thickBot="1" x14ac:dyDescent="0.3">
      <c r="B15" s="284" t="s">
        <v>245</v>
      </c>
      <c r="C15" s="285"/>
      <c r="D15" s="285"/>
      <c r="E15" s="285"/>
    </row>
    <row r="16" spans="1:5" x14ac:dyDescent="0.25">
      <c r="B16" s="12"/>
      <c r="C16" s="12"/>
      <c r="D16" s="12"/>
      <c r="E16" s="12"/>
    </row>
    <row r="17" spans="2:5" x14ac:dyDescent="0.25">
      <c r="B17" s="12"/>
      <c r="C17" s="12"/>
      <c r="D17" s="12"/>
      <c r="E17" s="12"/>
    </row>
    <row r="18" spans="2:5" x14ac:dyDescent="0.25">
      <c r="B18" s="12"/>
      <c r="C18" s="12"/>
      <c r="D18" s="12"/>
      <c r="E18" s="12"/>
    </row>
    <row r="19" spans="2:5" x14ac:dyDescent="0.25">
      <c r="B19" s="12"/>
      <c r="C19" s="12"/>
      <c r="D19" s="12"/>
      <c r="E19" s="12"/>
    </row>
    <row r="20" spans="2:5" x14ac:dyDescent="0.25">
      <c r="B20" s="12"/>
      <c r="C20" s="12"/>
      <c r="D20" s="12"/>
      <c r="E20" s="12"/>
    </row>
  </sheetData>
  <mergeCells count="8">
    <mergeCell ref="B15:E15"/>
    <mergeCell ref="B8:B13"/>
    <mergeCell ref="C8:C13"/>
    <mergeCell ref="D8:D9"/>
    <mergeCell ref="E8:E9"/>
    <mergeCell ref="B14:E14"/>
    <mergeCell ref="D12:D13"/>
    <mergeCell ref="E12: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Y91"/>
  <sheetViews>
    <sheetView showGridLines="0" showRowColHeaders="0" topLeftCell="O1" zoomScale="49" zoomScaleNormal="49" workbookViewId="0">
      <selection activeCell="W23" sqref="K23:W23"/>
    </sheetView>
  </sheetViews>
  <sheetFormatPr defaultColWidth="9.140625" defaultRowHeight="14.25" x14ac:dyDescent="0.2"/>
  <cols>
    <col min="1" max="1" width="9.140625" style="17"/>
    <col min="2" max="2" width="7.7109375" style="17" customWidth="1"/>
    <col min="3" max="3" width="18.7109375" style="17" customWidth="1"/>
    <col min="4" max="4" width="17" style="17" customWidth="1"/>
    <col min="5" max="6" width="15.42578125" style="17" customWidth="1"/>
    <col min="7" max="7" width="21.28515625" style="17" customWidth="1"/>
    <col min="8" max="8" width="19.7109375" style="17" customWidth="1"/>
    <col min="9" max="9" width="28.85546875" style="17" customWidth="1"/>
    <col min="10" max="10" width="29.5703125" style="17" customWidth="1"/>
    <col min="11" max="11" width="28.85546875" style="17" customWidth="1"/>
    <col min="12" max="14" width="27" style="17" customWidth="1"/>
    <col min="15" max="17" width="23.42578125" style="17" customWidth="1"/>
    <col min="18" max="18" width="15.85546875" style="17" customWidth="1"/>
    <col min="19" max="19" width="20.140625" style="17" customWidth="1"/>
    <col min="20" max="21" width="14.5703125" style="17" customWidth="1"/>
    <col min="22" max="22" width="12.7109375" style="17" customWidth="1"/>
    <col min="23" max="23" width="11" style="17" customWidth="1"/>
    <col min="24" max="16384" width="9.140625" style="17"/>
  </cols>
  <sheetData>
    <row r="1" spans="1:23" ht="13.9" customHeight="1" x14ac:dyDescent="0.2">
      <c r="B1" s="73" t="s">
        <v>67</v>
      </c>
      <c r="C1" s="19"/>
      <c r="D1" s="19"/>
    </row>
    <row r="2" spans="1:23" x14ac:dyDescent="0.2">
      <c r="A2" s="81"/>
      <c r="B2" s="18"/>
      <c r="D2" s="118"/>
      <c r="E2" s="118"/>
      <c r="F2" s="118"/>
      <c r="G2" s="118"/>
      <c r="H2" s="118"/>
      <c r="I2" s="118"/>
      <c r="J2" s="118"/>
      <c r="K2" s="118"/>
      <c r="L2" s="118"/>
      <c r="M2" s="118"/>
      <c r="N2" s="118"/>
      <c r="O2" s="118"/>
      <c r="P2" s="118"/>
      <c r="Q2" s="118"/>
      <c r="R2" s="118"/>
      <c r="S2" s="118"/>
      <c r="T2" s="118"/>
    </row>
    <row r="3" spans="1:23" s="20" customFormat="1" ht="15.75" thickBot="1" x14ac:dyDescent="0.3">
      <c r="D3" s="129"/>
      <c r="E3" s="129"/>
      <c r="F3" s="129"/>
      <c r="G3" s="129"/>
      <c r="H3" s="129"/>
      <c r="I3" s="129"/>
      <c r="J3" s="129"/>
      <c r="K3" s="129"/>
      <c r="L3" s="129"/>
      <c r="M3" s="129"/>
      <c r="N3" s="129"/>
      <c r="O3" s="129"/>
      <c r="P3" s="129"/>
      <c r="Q3" s="129"/>
      <c r="R3" s="129"/>
      <c r="S3" s="129"/>
      <c r="T3" s="129"/>
    </row>
    <row r="4" spans="1:23" ht="14.25" customHeight="1" x14ac:dyDescent="0.2">
      <c r="A4" s="21"/>
      <c r="B4" s="91" t="s">
        <v>205</v>
      </c>
      <c r="C4" s="91"/>
      <c r="D4" s="91"/>
      <c r="E4" s="91"/>
      <c r="F4" s="91"/>
      <c r="G4" s="91"/>
      <c r="H4" s="91"/>
      <c r="I4" s="91"/>
      <c r="J4" s="91"/>
      <c r="K4" s="91"/>
      <c r="L4" s="130"/>
      <c r="M4" s="130"/>
      <c r="N4" s="130"/>
      <c r="O4" s="131"/>
      <c r="P4" s="131"/>
      <c r="Q4" s="131"/>
      <c r="R4" s="131"/>
      <c r="S4" s="130"/>
      <c r="T4" s="130"/>
      <c r="U4" s="130"/>
      <c r="V4" s="130"/>
      <c r="W4" s="130"/>
    </row>
    <row r="5" spans="1:23" ht="14.25" customHeight="1" x14ac:dyDescent="0.2">
      <c r="A5" s="21"/>
      <c r="B5" s="31" t="s">
        <v>206</v>
      </c>
      <c r="C5" s="29"/>
      <c r="D5" s="29"/>
      <c r="E5" s="29"/>
      <c r="F5" s="29"/>
      <c r="G5" s="29"/>
      <c r="H5" s="29"/>
      <c r="I5" s="132"/>
      <c r="J5" s="132"/>
      <c r="K5" s="132"/>
      <c r="L5" s="118"/>
      <c r="M5" s="118"/>
      <c r="N5" s="118"/>
      <c r="O5" s="118"/>
      <c r="P5" s="118"/>
      <c r="Q5" s="118"/>
      <c r="R5" s="133"/>
      <c r="S5" s="118"/>
      <c r="T5" s="118"/>
    </row>
    <row r="6" spans="1:23" x14ac:dyDescent="0.2">
      <c r="A6" s="21"/>
      <c r="B6" s="35"/>
      <c r="C6" s="35"/>
      <c r="D6" s="134"/>
      <c r="E6" s="134"/>
      <c r="F6" s="134"/>
      <c r="G6" s="134"/>
      <c r="H6" s="134"/>
      <c r="I6" s="135"/>
      <c r="J6" s="135"/>
      <c r="K6" s="135"/>
      <c r="L6" s="134"/>
      <c r="M6" s="134"/>
      <c r="N6" s="134"/>
      <c r="O6" s="140"/>
      <c r="P6" s="140"/>
      <c r="Q6" s="140"/>
      <c r="R6" s="118"/>
      <c r="S6" s="118"/>
      <c r="T6" s="136"/>
    </row>
    <row r="7" spans="1:23" ht="98.25" customHeight="1" x14ac:dyDescent="0.2">
      <c r="A7" s="81"/>
      <c r="B7" s="261" t="s">
        <v>120</v>
      </c>
      <c r="C7" s="261" t="s">
        <v>127</v>
      </c>
      <c r="D7" s="259" t="s">
        <v>129</v>
      </c>
      <c r="E7" s="259" t="s">
        <v>169</v>
      </c>
      <c r="F7" s="259" t="s">
        <v>166</v>
      </c>
      <c r="G7" s="259" t="s">
        <v>167</v>
      </c>
      <c r="H7" s="259" t="s">
        <v>168</v>
      </c>
      <c r="I7" s="258" t="s">
        <v>159</v>
      </c>
      <c r="J7" s="264" t="s">
        <v>261</v>
      </c>
      <c r="K7" s="264" t="s">
        <v>262</v>
      </c>
      <c r="L7" s="258" t="s">
        <v>160</v>
      </c>
      <c r="M7" s="263" t="s">
        <v>253</v>
      </c>
      <c r="N7" s="263" t="s">
        <v>254</v>
      </c>
      <c r="O7" s="261" t="s">
        <v>210</v>
      </c>
      <c r="P7" s="262" t="s">
        <v>216</v>
      </c>
      <c r="Q7" s="261" t="s">
        <v>270</v>
      </c>
      <c r="R7" s="260" t="s">
        <v>211</v>
      </c>
      <c r="S7" s="260" t="s">
        <v>212</v>
      </c>
      <c r="T7" s="254" t="s">
        <v>213</v>
      </c>
      <c r="U7" s="254" t="s">
        <v>258</v>
      </c>
      <c r="V7" s="254" t="s">
        <v>259</v>
      </c>
      <c r="W7" s="254" t="s">
        <v>202</v>
      </c>
    </row>
    <row r="8" spans="1:23" ht="78.75" customHeight="1" x14ac:dyDescent="0.2">
      <c r="A8" s="81"/>
      <c r="B8" s="261"/>
      <c r="C8" s="261"/>
      <c r="D8" s="259"/>
      <c r="E8" s="259"/>
      <c r="F8" s="259"/>
      <c r="G8" s="259"/>
      <c r="H8" s="259"/>
      <c r="I8" s="258"/>
      <c r="J8" s="264"/>
      <c r="K8" s="264"/>
      <c r="L8" s="258"/>
      <c r="M8" s="263"/>
      <c r="N8" s="263"/>
      <c r="O8" s="261"/>
      <c r="P8" s="262"/>
      <c r="Q8" s="261"/>
      <c r="R8" s="260"/>
      <c r="S8" s="260"/>
      <c r="T8" s="254"/>
      <c r="U8" s="254"/>
      <c r="V8" s="254"/>
      <c r="W8" s="254"/>
    </row>
    <row r="9" spans="1:23" ht="154.5" customHeight="1" x14ac:dyDescent="0.2">
      <c r="A9" s="81"/>
      <c r="B9" s="173" t="s">
        <v>172</v>
      </c>
      <c r="C9" s="173"/>
      <c r="D9" s="170" t="s">
        <v>246</v>
      </c>
      <c r="E9" s="170" t="s">
        <v>247</v>
      </c>
      <c r="F9" s="170" t="s">
        <v>248</v>
      </c>
      <c r="G9" s="170" t="s">
        <v>249</v>
      </c>
      <c r="H9" s="170" t="s">
        <v>250</v>
      </c>
      <c r="I9" s="170" t="s">
        <v>251</v>
      </c>
      <c r="J9" s="181" t="s">
        <v>263</v>
      </c>
      <c r="K9" s="181" t="s">
        <v>264</v>
      </c>
      <c r="L9" s="172" t="s">
        <v>252</v>
      </c>
      <c r="M9" s="182" t="s">
        <v>255</v>
      </c>
      <c r="N9" s="182" t="s">
        <v>256</v>
      </c>
      <c r="O9" s="170" t="s">
        <v>170</v>
      </c>
      <c r="P9" s="174" t="s">
        <v>217</v>
      </c>
      <c r="Q9" s="170" t="s">
        <v>260</v>
      </c>
      <c r="R9" s="170" t="s">
        <v>232</v>
      </c>
      <c r="S9" s="170" t="s">
        <v>233</v>
      </c>
      <c r="T9" s="170" t="s">
        <v>204</v>
      </c>
      <c r="U9" s="257" t="s">
        <v>257</v>
      </c>
      <c r="V9" s="257"/>
      <c r="W9" s="257"/>
    </row>
    <row r="10" spans="1:23" ht="15" customHeight="1" x14ac:dyDescent="0.2">
      <c r="A10" s="81"/>
      <c r="B10" s="175">
        <v>1</v>
      </c>
      <c r="C10" s="176" t="s">
        <v>5</v>
      </c>
      <c r="D10" s="177">
        <v>1570708.7</v>
      </c>
      <c r="E10" s="177">
        <v>1391626.5</v>
      </c>
      <c r="F10" s="177">
        <v>187977.60000000001</v>
      </c>
      <c r="G10" s="177">
        <v>0</v>
      </c>
      <c r="H10" s="177">
        <v>8</v>
      </c>
      <c r="I10" s="177">
        <v>-9795.2000000000007</v>
      </c>
      <c r="J10" s="177">
        <v>39493.43722</v>
      </c>
      <c r="K10" s="177">
        <v>40323.86924</v>
      </c>
      <c r="L10" s="175">
        <v>5599.1</v>
      </c>
      <c r="M10" s="178">
        <v>142042.9</v>
      </c>
      <c r="N10" s="251">
        <v>153868.4</v>
      </c>
      <c r="O10" s="177">
        <v>251480.6</v>
      </c>
      <c r="P10" s="177">
        <v>623510</v>
      </c>
      <c r="Q10" s="177">
        <v>677133.4</v>
      </c>
      <c r="R10" s="177">
        <v>1383512.5</v>
      </c>
      <c r="S10" s="177">
        <v>493177.59999999998</v>
      </c>
      <c r="T10" s="177">
        <v>10858.3</v>
      </c>
      <c r="U10" s="253" t="s">
        <v>295</v>
      </c>
      <c r="V10" s="253" t="s">
        <v>296</v>
      </c>
      <c r="W10" s="177">
        <v>-2834.4000000000015</v>
      </c>
    </row>
    <row r="11" spans="1:23" ht="15" customHeight="1" x14ac:dyDescent="0.2">
      <c r="A11" s="81"/>
      <c r="B11" s="175">
        <v>2</v>
      </c>
      <c r="C11" s="179" t="s">
        <v>6</v>
      </c>
      <c r="D11" s="177">
        <v>127048</v>
      </c>
      <c r="E11" s="177">
        <v>104897.1</v>
      </c>
      <c r="F11" s="177">
        <v>18474.8</v>
      </c>
      <c r="G11" s="177">
        <v>126.6</v>
      </c>
      <c r="H11" s="177">
        <v>0</v>
      </c>
      <c r="I11" s="177">
        <v>93.5</v>
      </c>
      <c r="J11" s="177">
        <v>2980.0128399999999</v>
      </c>
      <c r="K11" s="177">
        <v>2971.4359399999998</v>
      </c>
      <c r="L11" s="175">
        <v>2511.1999999999998</v>
      </c>
      <c r="M11" s="178">
        <v>11792.900000000001</v>
      </c>
      <c r="N11" s="251">
        <v>15691.9</v>
      </c>
      <c r="O11" s="177">
        <v>5160.3999999999996</v>
      </c>
      <c r="P11" s="177">
        <v>50539</v>
      </c>
      <c r="Q11" s="177">
        <v>54265.2</v>
      </c>
      <c r="R11" s="177">
        <v>113365.2</v>
      </c>
      <c r="S11" s="177">
        <v>48484.9</v>
      </c>
      <c r="T11" s="177">
        <v>790.3</v>
      </c>
      <c r="U11" s="253" t="s">
        <v>297</v>
      </c>
      <c r="V11" s="253" t="s">
        <v>298</v>
      </c>
      <c r="W11" s="177">
        <v>-2994.3</v>
      </c>
    </row>
    <row r="12" spans="1:23" ht="15" customHeight="1" x14ac:dyDescent="0.2">
      <c r="A12" s="81"/>
      <c r="B12" s="175">
        <v>3</v>
      </c>
      <c r="C12" s="179" t="s">
        <v>7</v>
      </c>
      <c r="D12" s="177">
        <v>17516.099999999999</v>
      </c>
      <c r="E12" s="177">
        <v>15976.7</v>
      </c>
      <c r="F12" s="177">
        <v>2067.6</v>
      </c>
      <c r="G12" s="177">
        <v>0</v>
      </c>
      <c r="H12" s="177">
        <v>0</v>
      </c>
      <c r="I12" s="177">
        <v>-333.8</v>
      </c>
      <c r="J12" s="177">
        <v>514.87751000000003</v>
      </c>
      <c r="K12" s="177">
        <v>506.87796999999995</v>
      </c>
      <c r="L12" s="251">
        <v>0</v>
      </c>
      <c r="M12" s="178">
        <v>1454.6</v>
      </c>
      <c r="N12" s="251">
        <v>926.4</v>
      </c>
      <c r="O12" s="177">
        <v>2688.8</v>
      </c>
      <c r="P12" s="177">
        <v>8965</v>
      </c>
      <c r="Q12" s="177">
        <v>9620.4</v>
      </c>
      <c r="R12" s="177">
        <v>16289.5</v>
      </c>
      <c r="S12" s="177">
        <v>4179.3</v>
      </c>
      <c r="T12" s="177">
        <v>174.7</v>
      </c>
      <c r="U12" s="253">
        <v>253.5</v>
      </c>
      <c r="V12" s="253">
        <v>396.5</v>
      </c>
      <c r="W12" s="177">
        <v>143</v>
      </c>
    </row>
    <row r="13" spans="1:23" ht="15" customHeight="1" x14ac:dyDescent="0.2">
      <c r="A13" s="81"/>
      <c r="B13" s="175">
        <v>4</v>
      </c>
      <c r="C13" s="179" t="s">
        <v>8</v>
      </c>
      <c r="D13" s="177">
        <v>52832.1</v>
      </c>
      <c r="E13" s="177">
        <v>46640.5</v>
      </c>
      <c r="F13" s="177">
        <v>9210.9</v>
      </c>
      <c r="G13" s="177">
        <v>0</v>
      </c>
      <c r="H13" s="177">
        <v>0</v>
      </c>
      <c r="I13" s="177">
        <v>-35.600000000000023</v>
      </c>
      <c r="J13" s="177">
        <v>1305.9993300000001</v>
      </c>
      <c r="K13" s="177">
        <v>1311.56196</v>
      </c>
      <c r="L13" s="175">
        <v>408.2</v>
      </c>
      <c r="M13" s="178">
        <v>3547.2</v>
      </c>
      <c r="N13" s="251">
        <v>3978.6</v>
      </c>
      <c r="O13" s="177">
        <v>4543.8999999999996</v>
      </c>
      <c r="P13" s="177">
        <v>22029</v>
      </c>
      <c r="Q13" s="177">
        <v>23686.7</v>
      </c>
      <c r="R13" s="177">
        <v>47308.4</v>
      </c>
      <c r="S13" s="177">
        <v>16041.2</v>
      </c>
      <c r="T13" s="177">
        <v>0</v>
      </c>
      <c r="U13" s="253" t="s">
        <v>299</v>
      </c>
      <c r="V13" s="253" t="s">
        <v>300</v>
      </c>
      <c r="W13" s="177">
        <v>4014.5000000000005</v>
      </c>
    </row>
    <row r="14" spans="1:23" x14ac:dyDescent="0.2">
      <c r="A14" s="81"/>
      <c r="B14" s="175">
        <v>5</v>
      </c>
      <c r="C14" s="176" t="s">
        <v>9</v>
      </c>
      <c r="D14" s="177">
        <v>757705.7</v>
      </c>
      <c r="E14" s="177">
        <v>585167.9</v>
      </c>
      <c r="F14" s="177">
        <v>183737.1</v>
      </c>
      <c r="G14" s="177">
        <v>0</v>
      </c>
      <c r="H14" s="177">
        <v>1583.2</v>
      </c>
      <c r="I14" s="177">
        <v>554.69999999999891</v>
      </c>
      <c r="J14" s="177">
        <v>19541.435870000001</v>
      </c>
      <c r="K14" s="177">
        <v>19608.17081</v>
      </c>
      <c r="L14" s="175">
        <v>10786.7</v>
      </c>
      <c r="M14" s="178">
        <v>71849</v>
      </c>
      <c r="N14" s="251">
        <v>64853.7</v>
      </c>
      <c r="O14" s="177">
        <v>66078.2</v>
      </c>
      <c r="P14" s="177">
        <v>321340</v>
      </c>
      <c r="Q14" s="177">
        <v>346587.5</v>
      </c>
      <c r="R14" s="177">
        <v>679358.8</v>
      </c>
      <c r="S14" s="177">
        <v>249060.8</v>
      </c>
      <c r="T14" s="177">
        <v>2003</v>
      </c>
      <c r="U14" s="253" t="s">
        <v>301</v>
      </c>
      <c r="V14" s="253" t="s">
        <v>301</v>
      </c>
      <c r="W14" s="177">
        <v>0</v>
      </c>
    </row>
    <row r="15" spans="1:23" x14ac:dyDescent="0.2">
      <c r="A15" s="81"/>
      <c r="B15" s="175">
        <v>6</v>
      </c>
      <c r="C15" s="176" t="s">
        <v>10</v>
      </c>
      <c r="D15" s="177">
        <v>421116.1</v>
      </c>
      <c r="E15" s="177">
        <v>370743.1</v>
      </c>
      <c r="F15" s="177">
        <v>58082.5</v>
      </c>
      <c r="G15" s="177">
        <v>0</v>
      </c>
      <c r="H15" s="177">
        <v>470</v>
      </c>
      <c r="I15" s="177">
        <v>-194.19999999999982</v>
      </c>
      <c r="J15" s="177">
        <v>10499.811009999999</v>
      </c>
      <c r="K15" s="177">
        <v>10502.762199999999</v>
      </c>
      <c r="L15" s="175">
        <v>957.1</v>
      </c>
      <c r="M15" s="249">
        <v>41029.9</v>
      </c>
      <c r="N15" s="252">
        <v>29809.8</v>
      </c>
      <c r="O15" s="177">
        <v>12153.4</v>
      </c>
      <c r="P15" s="177">
        <v>171554</v>
      </c>
      <c r="Q15" s="177">
        <v>185313.8</v>
      </c>
      <c r="R15" s="177">
        <v>369601.4</v>
      </c>
      <c r="S15" s="177">
        <v>134171.9</v>
      </c>
      <c r="T15" s="177">
        <v>0</v>
      </c>
      <c r="U15" s="253" t="s">
        <v>302</v>
      </c>
      <c r="V15" s="253" t="s">
        <v>303</v>
      </c>
      <c r="W15" s="177">
        <v>-3883</v>
      </c>
    </row>
    <row r="16" spans="1:23" x14ac:dyDescent="0.2">
      <c r="A16" s="81"/>
      <c r="B16" s="175">
        <v>7</v>
      </c>
      <c r="C16" s="179" t="s">
        <v>11</v>
      </c>
      <c r="D16" s="177">
        <v>124388.7</v>
      </c>
      <c r="E16" s="177">
        <v>102176.5</v>
      </c>
      <c r="F16" s="177">
        <v>17380.3</v>
      </c>
      <c r="G16" s="177">
        <v>170.9</v>
      </c>
      <c r="H16" s="177">
        <v>5486.3</v>
      </c>
      <c r="I16" s="177">
        <v>-98.600000000000023</v>
      </c>
      <c r="J16" s="177">
        <v>3112.42506</v>
      </c>
      <c r="K16" s="177">
        <v>3118.4661099999998</v>
      </c>
      <c r="L16" s="175">
        <v>6976.9</v>
      </c>
      <c r="M16" s="178">
        <v>5167.7</v>
      </c>
      <c r="N16" s="251">
        <v>4640.8</v>
      </c>
      <c r="O16" s="177">
        <v>7578.8</v>
      </c>
      <c r="P16" s="177">
        <v>52251</v>
      </c>
      <c r="Q16" s="177">
        <v>56087.5</v>
      </c>
      <c r="R16" s="177">
        <v>110382.1</v>
      </c>
      <c r="S16" s="177">
        <v>44710.9</v>
      </c>
      <c r="T16" s="177">
        <v>1827.9</v>
      </c>
      <c r="U16" s="253" t="s">
        <v>304</v>
      </c>
      <c r="V16" s="253" t="s">
        <v>305</v>
      </c>
      <c r="W16" s="177">
        <v>-905.40000000000055</v>
      </c>
    </row>
    <row r="17" spans="1:77" x14ac:dyDescent="0.2">
      <c r="A17" s="81"/>
      <c r="B17" s="175">
        <v>8</v>
      </c>
      <c r="C17" s="179" t="s">
        <v>12</v>
      </c>
      <c r="D17" s="177">
        <v>23049</v>
      </c>
      <c r="E17" s="177">
        <v>17596</v>
      </c>
      <c r="F17" s="177">
        <v>3192.6</v>
      </c>
      <c r="G17" s="177">
        <v>0</v>
      </c>
      <c r="H17" s="177">
        <v>0</v>
      </c>
      <c r="I17" s="177">
        <v>403.20000000000005</v>
      </c>
      <c r="J17" s="177">
        <v>665.36759999999992</v>
      </c>
      <c r="K17" s="177">
        <v>659.86146999999994</v>
      </c>
      <c r="L17" s="175">
        <v>8.8000000000000007</v>
      </c>
      <c r="M17" s="178">
        <v>3258.5</v>
      </c>
      <c r="N17" s="251">
        <v>5430.1</v>
      </c>
      <c r="O17" s="177">
        <v>489.8</v>
      </c>
      <c r="P17" s="177">
        <v>11099</v>
      </c>
      <c r="Q17" s="177">
        <v>11974.3</v>
      </c>
      <c r="R17" s="177">
        <v>21118.400000000001</v>
      </c>
      <c r="S17" s="177">
        <v>2416.3000000000002</v>
      </c>
      <c r="T17" s="177">
        <v>0</v>
      </c>
      <c r="U17" s="253" t="s">
        <v>306</v>
      </c>
      <c r="V17" s="253" t="s">
        <v>307</v>
      </c>
      <c r="W17" s="177">
        <v>-6.7999999999999989</v>
      </c>
    </row>
    <row r="18" spans="1:77" x14ac:dyDescent="0.2">
      <c r="A18" s="81"/>
      <c r="B18" s="175">
        <v>9</v>
      </c>
      <c r="C18" s="179" t="s">
        <v>13</v>
      </c>
      <c r="D18" s="177">
        <v>69708</v>
      </c>
      <c r="E18" s="177">
        <v>59733.2</v>
      </c>
      <c r="F18" s="177">
        <v>10517.6</v>
      </c>
      <c r="G18" s="177">
        <v>190.2</v>
      </c>
      <c r="H18" s="177">
        <v>300</v>
      </c>
      <c r="I18" s="177">
        <v>129.39999999999998</v>
      </c>
      <c r="J18" s="177">
        <v>1564.20921</v>
      </c>
      <c r="K18" s="177">
        <v>1576.0777499999999</v>
      </c>
      <c r="L18" s="175">
        <v>737.3</v>
      </c>
      <c r="M18" s="178">
        <v>10153.300000000001</v>
      </c>
      <c r="N18" s="251">
        <v>8607.4</v>
      </c>
      <c r="O18" s="177">
        <v>4983.2</v>
      </c>
      <c r="P18" s="177">
        <v>26019</v>
      </c>
      <c r="Q18" s="177">
        <v>28305.4</v>
      </c>
      <c r="R18" s="177">
        <v>64847.9</v>
      </c>
      <c r="S18" s="177">
        <v>17474.3</v>
      </c>
      <c r="T18" s="177">
        <v>1617.9</v>
      </c>
      <c r="U18" s="253" t="s">
        <v>308</v>
      </c>
      <c r="V18" s="253" t="s">
        <v>309</v>
      </c>
      <c r="W18" s="177">
        <v>-162.79999999999995</v>
      </c>
    </row>
    <row r="19" spans="1:77" x14ac:dyDescent="0.2">
      <c r="A19" s="81"/>
      <c r="B19" s="175">
        <v>10</v>
      </c>
      <c r="C19" s="179" t="s">
        <v>14</v>
      </c>
      <c r="D19" s="177">
        <v>201181</v>
      </c>
      <c r="E19" s="177">
        <v>175128.7</v>
      </c>
      <c r="F19" s="177">
        <v>34953.4</v>
      </c>
      <c r="G19" s="177">
        <v>13.3</v>
      </c>
      <c r="H19" s="177">
        <v>300</v>
      </c>
      <c r="I19" s="177">
        <v>-551.70000000000005</v>
      </c>
      <c r="J19" s="177">
        <v>4910.3233200000004</v>
      </c>
      <c r="K19" s="177">
        <v>4922.6460199999992</v>
      </c>
      <c r="L19" s="175">
        <v>7348.7</v>
      </c>
      <c r="M19" s="178">
        <v>15591.7</v>
      </c>
      <c r="N19" s="251">
        <v>9199.9</v>
      </c>
      <c r="O19" s="177">
        <v>4437.7</v>
      </c>
      <c r="P19" s="177">
        <v>82380</v>
      </c>
      <c r="Q19" s="177">
        <v>88449.3</v>
      </c>
      <c r="R19" s="177">
        <v>185872.4</v>
      </c>
      <c r="S19" s="177">
        <v>83808.600000000006</v>
      </c>
      <c r="T19" s="177">
        <v>0</v>
      </c>
      <c r="U19" s="253" t="s">
        <v>310</v>
      </c>
      <c r="V19" s="253" t="s">
        <v>310</v>
      </c>
      <c r="W19" s="177">
        <v>0</v>
      </c>
    </row>
    <row r="20" spans="1:77" x14ac:dyDescent="0.2">
      <c r="A20" s="81"/>
      <c r="B20" s="175">
        <v>11</v>
      </c>
      <c r="C20" s="176" t="s">
        <v>15</v>
      </c>
      <c r="D20" s="177">
        <v>276201.7</v>
      </c>
      <c r="E20" s="177">
        <v>233729.7</v>
      </c>
      <c r="F20" s="177">
        <v>53787.3</v>
      </c>
      <c r="G20" s="177">
        <v>0</v>
      </c>
      <c r="H20" s="177">
        <v>0</v>
      </c>
      <c r="I20" s="177">
        <v>796.5</v>
      </c>
      <c r="J20" s="177">
        <v>6360.9888099999998</v>
      </c>
      <c r="K20" s="177">
        <v>6563.2664800000002</v>
      </c>
      <c r="L20" s="175">
        <v>3675.2</v>
      </c>
      <c r="M20" s="178">
        <v>29672.5</v>
      </c>
      <c r="N20" s="251">
        <v>18903.099999999999</v>
      </c>
      <c r="O20" s="177">
        <v>24378.6</v>
      </c>
      <c r="P20" s="177">
        <v>103604</v>
      </c>
      <c r="Q20" s="177">
        <v>111297.5</v>
      </c>
      <c r="R20" s="177">
        <v>247255.6</v>
      </c>
      <c r="S20" s="177">
        <v>111401.8</v>
      </c>
      <c r="T20" s="177">
        <v>0</v>
      </c>
      <c r="U20" s="253" t="s">
        <v>311</v>
      </c>
      <c r="V20" s="253" t="s">
        <v>312</v>
      </c>
      <c r="W20" s="177">
        <v>72.899999999997817</v>
      </c>
    </row>
    <row r="21" spans="1:77" s="7" customFormat="1" ht="15" x14ac:dyDescent="0.25">
      <c r="A21" s="82"/>
      <c r="B21" s="175">
        <v>12</v>
      </c>
      <c r="C21" s="179" t="s">
        <v>16</v>
      </c>
      <c r="D21" s="177">
        <v>52410</v>
      </c>
      <c r="E21" s="177">
        <v>45048.6</v>
      </c>
      <c r="F21" s="177">
        <v>5996.1</v>
      </c>
      <c r="G21" s="177">
        <v>0</v>
      </c>
      <c r="H21" s="177">
        <v>0.2</v>
      </c>
      <c r="I21" s="177">
        <v>87.600000000000023</v>
      </c>
      <c r="J21" s="177">
        <v>1412.27433</v>
      </c>
      <c r="K21" s="177">
        <v>1393.92653</v>
      </c>
      <c r="L21" s="175">
        <v>633.70000000000005</v>
      </c>
      <c r="M21" s="178">
        <v>8988.7000000000007</v>
      </c>
      <c r="N21" s="251">
        <v>9499.7999999999993</v>
      </c>
      <c r="O21" s="177">
        <v>2991.5</v>
      </c>
      <c r="P21" s="177">
        <v>24575</v>
      </c>
      <c r="Q21" s="177">
        <v>26321.7</v>
      </c>
      <c r="R21" s="177">
        <v>47298.5</v>
      </c>
      <c r="S21" s="177">
        <v>16952.900000000001</v>
      </c>
      <c r="T21" s="177">
        <v>97.7</v>
      </c>
      <c r="U21" s="253" t="s">
        <v>313</v>
      </c>
      <c r="V21" s="253" t="s">
        <v>314</v>
      </c>
      <c r="W21" s="177">
        <v>-929.20000000000027</v>
      </c>
      <c r="X21"/>
    </row>
    <row r="22" spans="1:77" s="7" customFormat="1" ht="15" x14ac:dyDescent="0.25">
      <c r="A22" s="82"/>
      <c r="B22" s="175">
        <v>13</v>
      </c>
      <c r="C22" s="179" t="s">
        <v>17</v>
      </c>
      <c r="D22" s="177">
        <v>55597.2</v>
      </c>
      <c r="E22" s="177">
        <v>45322.1</v>
      </c>
      <c r="F22" s="177">
        <v>7691.6</v>
      </c>
      <c r="G22" s="177">
        <v>0</v>
      </c>
      <c r="H22" s="177">
        <v>0</v>
      </c>
      <c r="I22" s="177">
        <v>-32</v>
      </c>
      <c r="J22" s="177">
        <v>1284.3708100000001</v>
      </c>
      <c r="K22" s="177">
        <v>1275.78808</v>
      </c>
      <c r="L22" s="175">
        <v>175.4</v>
      </c>
      <c r="M22" s="178">
        <v>8045.7</v>
      </c>
      <c r="N22" s="251">
        <v>9759.6</v>
      </c>
      <c r="O22" s="177">
        <v>2306.4</v>
      </c>
      <c r="P22" s="177">
        <v>22041</v>
      </c>
      <c r="Q22" s="177">
        <v>23609</v>
      </c>
      <c r="R22" s="177">
        <v>47630.2</v>
      </c>
      <c r="S22" s="177">
        <v>17933.3</v>
      </c>
      <c r="T22" s="177">
        <v>103.6</v>
      </c>
      <c r="U22" s="253">
        <v>5304.7</v>
      </c>
      <c r="V22" s="253">
        <v>4044.7</v>
      </c>
      <c r="W22" s="177">
        <v>-1260</v>
      </c>
      <c r="X22"/>
    </row>
    <row r="23" spans="1:77" s="7" customFormat="1" ht="15" x14ac:dyDescent="0.25">
      <c r="A23" s="82"/>
      <c r="B23" s="175">
        <v>14</v>
      </c>
      <c r="C23" s="179" t="s">
        <v>18</v>
      </c>
      <c r="D23" s="177">
        <v>51843.199999999997</v>
      </c>
      <c r="E23" s="177">
        <v>47432.3</v>
      </c>
      <c r="F23" s="177">
        <v>6782.4</v>
      </c>
      <c r="G23" s="177">
        <v>0</v>
      </c>
      <c r="H23" s="177">
        <v>200</v>
      </c>
      <c r="I23" s="177">
        <v>220.2</v>
      </c>
      <c r="J23" s="177">
        <v>1480.09897</v>
      </c>
      <c r="K23" s="177">
        <v>1495.12084</v>
      </c>
      <c r="L23" s="175">
        <v>391.8</v>
      </c>
      <c r="M23" s="249">
        <v>11694.300000000001</v>
      </c>
      <c r="N23" s="252">
        <v>8563.7999999999993</v>
      </c>
      <c r="O23" s="177">
        <v>1692.9</v>
      </c>
      <c r="P23" s="177">
        <v>24969</v>
      </c>
      <c r="Q23" s="177">
        <v>26761.200000000001</v>
      </c>
      <c r="R23" s="177">
        <v>46703.4</v>
      </c>
      <c r="S23" s="177">
        <v>15234.8</v>
      </c>
      <c r="T23" s="177">
        <v>669.5</v>
      </c>
      <c r="U23" s="253">
        <v>1737.9</v>
      </c>
      <c r="V23" s="253">
        <v>1277.0999999999999</v>
      </c>
      <c r="W23" s="177">
        <v>-460.80000000000018</v>
      </c>
      <c r="X23"/>
    </row>
    <row r="24" spans="1:77" s="7" customFormat="1" ht="15" x14ac:dyDescent="0.25">
      <c r="A24" s="82"/>
      <c r="B24" s="175">
        <v>15</v>
      </c>
      <c r="C24" s="179" t="s">
        <v>19</v>
      </c>
      <c r="D24" s="177">
        <v>55478.3</v>
      </c>
      <c r="E24" s="177">
        <v>50641.1</v>
      </c>
      <c r="F24" s="177">
        <v>6082.3</v>
      </c>
      <c r="G24" s="177">
        <v>0</v>
      </c>
      <c r="H24" s="177">
        <v>254.1</v>
      </c>
      <c r="I24" s="177">
        <v>106.60000000000002</v>
      </c>
      <c r="J24" s="177">
        <v>1527.2806499999999</v>
      </c>
      <c r="K24" s="177">
        <v>1520.8117500000001</v>
      </c>
      <c r="L24" s="175">
        <v>534.29999999999995</v>
      </c>
      <c r="M24" s="178">
        <v>5410</v>
      </c>
      <c r="N24" s="251">
        <v>3278.9</v>
      </c>
      <c r="O24" s="177">
        <v>1024.5999999999999</v>
      </c>
      <c r="P24" s="177">
        <v>26121</v>
      </c>
      <c r="Q24" s="177">
        <v>27993.9</v>
      </c>
      <c r="R24" s="177">
        <v>50222.7</v>
      </c>
      <c r="S24" s="177">
        <v>18541.2</v>
      </c>
      <c r="T24" s="177">
        <v>1926.6</v>
      </c>
      <c r="U24" s="253" t="s">
        <v>315</v>
      </c>
      <c r="V24" s="253" t="s">
        <v>316</v>
      </c>
      <c r="W24" s="177">
        <v>-24.599999999999909</v>
      </c>
      <c r="X24"/>
    </row>
    <row r="25" spans="1:77" s="7" customFormat="1" ht="15" x14ac:dyDescent="0.25">
      <c r="A25" s="82"/>
      <c r="B25" s="175">
        <v>16</v>
      </c>
      <c r="C25" s="179" t="s">
        <v>20</v>
      </c>
      <c r="D25" s="177">
        <v>59604</v>
      </c>
      <c r="E25" s="177">
        <v>50094.3</v>
      </c>
      <c r="F25" s="177">
        <v>9460.2000000000007</v>
      </c>
      <c r="G25" s="177">
        <v>0</v>
      </c>
      <c r="H25" s="177">
        <v>100</v>
      </c>
      <c r="I25" s="177">
        <v>130</v>
      </c>
      <c r="J25" s="177">
        <v>1394.26946</v>
      </c>
      <c r="K25" s="177">
        <v>1388.2596799999999</v>
      </c>
      <c r="L25" s="175">
        <v>936.5</v>
      </c>
      <c r="M25" s="178">
        <v>1652.7</v>
      </c>
      <c r="N25" s="251">
        <v>1549.7</v>
      </c>
      <c r="O25" s="177">
        <v>6641.8</v>
      </c>
      <c r="P25" s="177">
        <v>23566</v>
      </c>
      <c r="Q25" s="177">
        <v>25248.3</v>
      </c>
      <c r="R25" s="177">
        <v>55718.1</v>
      </c>
      <c r="S25" s="177">
        <v>25216.3</v>
      </c>
      <c r="T25" s="177">
        <v>971.2</v>
      </c>
      <c r="U25" s="253" t="s">
        <v>317</v>
      </c>
      <c r="V25" s="253" t="s">
        <v>318</v>
      </c>
      <c r="W25" s="177">
        <v>-237.09999999999991</v>
      </c>
      <c r="X25"/>
    </row>
    <row r="26" spans="1:77" s="7" customFormat="1" ht="15" x14ac:dyDescent="0.25">
      <c r="A26" s="82"/>
      <c r="B26" s="175">
        <v>17</v>
      </c>
      <c r="C26" s="179" t="s">
        <v>21</v>
      </c>
      <c r="D26" s="177">
        <v>33708.5</v>
      </c>
      <c r="E26" s="177">
        <v>31635.1</v>
      </c>
      <c r="F26" s="177">
        <v>2289.6999999999998</v>
      </c>
      <c r="G26" s="177">
        <v>0</v>
      </c>
      <c r="H26" s="177">
        <v>109</v>
      </c>
      <c r="I26" s="177">
        <v>30.5</v>
      </c>
      <c r="J26" s="177">
        <v>992.65178000000003</v>
      </c>
      <c r="K26" s="177">
        <v>978.70133999999996</v>
      </c>
      <c r="L26" s="175">
        <v>192.3</v>
      </c>
      <c r="M26" s="178">
        <v>2937.1000000000004</v>
      </c>
      <c r="N26" s="251">
        <v>2681.6</v>
      </c>
      <c r="O26" s="177">
        <v>3576.2</v>
      </c>
      <c r="P26" s="177">
        <v>17190</v>
      </c>
      <c r="Q26" s="177">
        <v>18409.400000000001</v>
      </c>
      <c r="R26" s="177">
        <v>30141.200000000001</v>
      </c>
      <c r="S26" s="177">
        <v>9584.7999999999993</v>
      </c>
      <c r="T26" s="177">
        <v>1192.3</v>
      </c>
      <c r="U26" s="253">
        <v>1351.9</v>
      </c>
      <c r="V26" s="253">
        <v>703.5</v>
      </c>
      <c r="W26" s="177">
        <v>-648.40000000000009</v>
      </c>
      <c r="X26"/>
    </row>
    <row r="27" spans="1:77" s="7" customFormat="1" ht="15" x14ac:dyDescent="0.25">
      <c r="A27" s="82"/>
      <c r="B27" s="175">
        <v>18</v>
      </c>
      <c r="C27" s="179" t="s">
        <v>22</v>
      </c>
      <c r="D27" s="177">
        <v>104194.9</v>
      </c>
      <c r="E27" s="177">
        <v>86552.6</v>
      </c>
      <c r="F27" s="177">
        <v>17428.5</v>
      </c>
      <c r="G27" s="177">
        <v>0</v>
      </c>
      <c r="H27" s="177">
        <v>508.8</v>
      </c>
      <c r="I27" s="177">
        <v>119.10000000000002</v>
      </c>
      <c r="J27" s="177">
        <v>2574.9553900000001</v>
      </c>
      <c r="K27" s="177">
        <v>2568.80683</v>
      </c>
      <c r="L27" s="175">
        <v>930.1</v>
      </c>
      <c r="M27" s="178">
        <v>12123.2</v>
      </c>
      <c r="N27" s="251">
        <v>11807.5</v>
      </c>
      <c r="O27" s="177">
        <v>12664.9</v>
      </c>
      <c r="P27" s="177">
        <v>45287</v>
      </c>
      <c r="Q27" s="177">
        <v>48509.2</v>
      </c>
      <c r="R27" s="177">
        <v>92133.5</v>
      </c>
      <c r="S27" s="177">
        <v>35072.699999999997</v>
      </c>
      <c r="T27" s="177">
        <v>1994.6</v>
      </c>
      <c r="U27" s="253" t="s">
        <v>319</v>
      </c>
      <c r="V27" s="253" t="s">
        <v>320</v>
      </c>
      <c r="W27" s="177">
        <v>-359.80000000000018</v>
      </c>
      <c r="X27"/>
    </row>
    <row r="28" spans="1:77" s="7" customFormat="1" ht="15" x14ac:dyDescent="0.25">
      <c r="A28" s="82"/>
      <c r="B28" s="175">
        <v>19</v>
      </c>
      <c r="C28" s="179" t="s">
        <v>23</v>
      </c>
      <c r="D28" s="177">
        <v>50719.8</v>
      </c>
      <c r="E28" s="177">
        <v>46611.7</v>
      </c>
      <c r="F28" s="177">
        <v>4861.3</v>
      </c>
      <c r="G28" s="177">
        <v>0</v>
      </c>
      <c r="H28" s="177">
        <v>0</v>
      </c>
      <c r="I28" s="177">
        <v>-393.39999999999986</v>
      </c>
      <c r="J28" s="177">
        <v>1252.6286200000002</v>
      </c>
      <c r="K28" s="177">
        <v>1247.6100700000002</v>
      </c>
      <c r="L28" s="175">
        <v>973.2</v>
      </c>
      <c r="M28" s="178">
        <v>1313.4</v>
      </c>
      <c r="N28" s="251">
        <v>995</v>
      </c>
      <c r="O28" s="177">
        <v>2515.4</v>
      </c>
      <c r="P28" s="177">
        <v>21366</v>
      </c>
      <c r="Q28" s="177">
        <v>22894.799999999999</v>
      </c>
      <c r="R28" s="177">
        <v>45857.5</v>
      </c>
      <c r="S28" s="177">
        <v>18989.3</v>
      </c>
      <c r="T28" s="177">
        <v>1068.4000000000001</v>
      </c>
      <c r="U28" s="253" t="s">
        <v>321</v>
      </c>
      <c r="V28" s="253" t="s">
        <v>322</v>
      </c>
      <c r="W28" s="177">
        <v>-388.09999999999991</v>
      </c>
      <c r="X28"/>
    </row>
    <row r="29" spans="1:77" s="7" customFormat="1" ht="15" x14ac:dyDescent="0.25">
      <c r="A29" s="82"/>
      <c r="B29" s="175">
        <v>20</v>
      </c>
      <c r="C29" s="179" t="s">
        <v>24</v>
      </c>
      <c r="D29" s="177">
        <v>57290.8</v>
      </c>
      <c r="E29" s="177">
        <v>52178.400000000001</v>
      </c>
      <c r="F29" s="177">
        <v>3663.6</v>
      </c>
      <c r="G29" s="177">
        <v>0</v>
      </c>
      <c r="H29" s="177">
        <v>0</v>
      </c>
      <c r="I29" s="177">
        <v>138.5</v>
      </c>
      <c r="J29" s="177">
        <v>1591.0782199999999</v>
      </c>
      <c r="K29" s="177">
        <v>1588.03133</v>
      </c>
      <c r="L29" s="175">
        <v>17.8</v>
      </c>
      <c r="M29" s="178">
        <v>2139.9</v>
      </c>
      <c r="N29" s="251">
        <v>2604.9</v>
      </c>
      <c r="O29" s="177">
        <v>3232.4</v>
      </c>
      <c r="P29" s="177">
        <v>26144</v>
      </c>
      <c r="Q29" s="177">
        <v>28021.1</v>
      </c>
      <c r="R29" s="177">
        <v>52164.7</v>
      </c>
      <c r="S29" s="177">
        <v>20632.099999999999</v>
      </c>
      <c r="T29" s="177">
        <v>0</v>
      </c>
      <c r="U29" s="253">
        <v>1726.1</v>
      </c>
      <c r="V29" s="253">
        <v>1524.9</v>
      </c>
      <c r="W29" s="177">
        <v>-201.19999999999982</v>
      </c>
      <c r="X29"/>
    </row>
    <row r="30" spans="1:77" s="7" customFormat="1" ht="15" x14ac:dyDescent="0.25">
      <c r="A30" s="82"/>
      <c r="B30" s="175">
        <v>21</v>
      </c>
      <c r="C30" s="179" t="s">
        <v>25</v>
      </c>
      <c r="D30" s="177">
        <v>66616.5</v>
      </c>
      <c r="E30" s="177">
        <v>60396.1</v>
      </c>
      <c r="F30" s="177">
        <v>8274.2000000000007</v>
      </c>
      <c r="G30" s="177">
        <v>0</v>
      </c>
      <c r="H30" s="177">
        <v>0</v>
      </c>
      <c r="I30" s="177">
        <v>-45.600000000000023</v>
      </c>
      <c r="J30" s="177">
        <v>1661.8415</v>
      </c>
      <c r="K30" s="177">
        <v>1666.03511</v>
      </c>
      <c r="L30" s="178">
        <v>0</v>
      </c>
      <c r="M30" s="178">
        <v>6329.9</v>
      </c>
      <c r="N30" s="251">
        <v>4372.6000000000004</v>
      </c>
      <c r="O30" s="177">
        <v>4337.3999999999996</v>
      </c>
      <c r="P30" s="177">
        <v>28013</v>
      </c>
      <c r="Q30" s="177">
        <v>30015.4</v>
      </c>
      <c r="R30" s="177">
        <v>59636.800000000003</v>
      </c>
      <c r="S30" s="177">
        <v>23512.400000000001</v>
      </c>
      <c r="T30" s="177">
        <v>2280</v>
      </c>
      <c r="U30" s="253" t="s">
        <v>323</v>
      </c>
      <c r="V30" s="253" t="s">
        <v>323</v>
      </c>
      <c r="W30" s="177">
        <v>0</v>
      </c>
      <c r="X30"/>
    </row>
    <row r="31" spans="1:77" s="7" customFormat="1" ht="15" x14ac:dyDescent="0.25">
      <c r="A31" s="82"/>
      <c r="B31" s="175">
        <v>22</v>
      </c>
      <c r="C31" s="179" t="s">
        <v>26</v>
      </c>
      <c r="D31" s="177">
        <v>254719.5</v>
      </c>
      <c r="E31" s="177">
        <v>212019.9</v>
      </c>
      <c r="F31" s="177">
        <v>46319.199999999997</v>
      </c>
      <c r="G31" s="177">
        <v>0</v>
      </c>
      <c r="H31" s="177">
        <v>0</v>
      </c>
      <c r="I31" s="177">
        <v>-99.299999999999727</v>
      </c>
      <c r="J31" s="177">
        <v>6916.5607499999996</v>
      </c>
      <c r="K31" s="177">
        <v>7121.3485899999996</v>
      </c>
      <c r="L31" s="175">
        <v>6644.5</v>
      </c>
      <c r="M31" s="178">
        <v>15180.8</v>
      </c>
      <c r="N31" s="251">
        <v>14906.9</v>
      </c>
      <c r="O31" s="177">
        <v>14668.1</v>
      </c>
      <c r="P31" s="177">
        <v>111544</v>
      </c>
      <c r="Q31" s="177">
        <v>119561.4</v>
      </c>
      <c r="R31" s="177">
        <v>217299.6</v>
      </c>
      <c r="S31" s="177">
        <v>75405.100000000006</v>
      </c>
      <c r="T31" s="177">
        <v>0</v>
      </c>
      <c r="U31" s="253" t="s">
        <v>324</v>
      </c>
      <c r="V31" s="253" t="s">
        <v>325</v>
      </c>
      <c r="W31" s="177">
        <v>746.30000000000018</v>
      </c>
      <c r="X31"/>
    </row>
    <row r="32" spans="1:77" s="36" customFormat="1" ht="15" x14ac:dyDescent="0.25">
      <c r="A32" s="82"/>
      <c r="B32" s="175">
        <v>23</v>
      </c>
      <c r="C32" s="179" t="s">
        <v>27</v>
      </c>
      <c r="D32" s="177">
        <v>112484.3</v>
      </c>
      <c r="E32" s="177">
        <v>103143.9</v>
      </c>
      <c r="F32" s="177">
        <v>11198.7</v>
      </c>
      <c r="G32" s="177">
        <v>0</v>
      </c>
      <c r="H32" s="177">
        <v>0</v>
      </c>
      <c r="I32" s="177">
        <v>-711.69999999999993</v>
      </c>
      <c r="J32" s="177">
        <v>2714.6514300000003</v>
      </c>
      <c r="K32" s="177">
        <v>2729.8854900000001</v>
      </c>
      <c r="L32" s="175">
        <v>699.2</v>
      </c>
      <c r="M32" s="178">
        <v>9343.4</v>
      </c>
      <c r="N32" s="251">
        <v>7448</v>
      </c>
      <c r="O32" s="177">
        <v>8442.1</v>
      </c>
      <c r="P32" s="177">
        <v>45746</v>
      </c>
      <c r="Q32" s="177">
        <v>49018.7</v>
      </c>
      <c r="R32" s="177">
        <v>99238.6</v>
      </c>
      <c r="S32" s="177">
        <v>39807.300000000003</v>
      </c>
      <c r="T32" s="177">
        <v>0</v>
      </c>
      <c r="U32" s="253">
        <v>4351.5</v>
      </c>
      <c r="V32" s="253">
        <v>4331.1000000000004</v>
      </c>
      <c r="W32" s="177">
        <v>-20.399999999999636</v>
      </c>
      <c r="X32"/>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row>
    <row r="33" spans="1:24" s="7" customFormat="1" ht="15" x14ac:dyDescent="0.25">
      <c r="A33" s="82"/>
      <c r="B33" s="175">
        <v>24</v>
      </c>
      <c r="C33" s="179" t="s">
        <v>28</v>
      </c>
      <c r="D33" s="177">
        <v>62890.8</v>
      </c>
      <c r="E33" s="177">
        <v>58869.3</v>
      </c>
      <c r="F33" s="177">
        <v>5970.5</v>
      </c>
      <c r="G33" s="177">
        <v>0</v>
      </c>
      <c r="H33" s="177">
        <v>155</v>
      </c>
      <c r="I33" s="177">
        <v>2.9000000000000341</v>
      </c>
      <c r="J33" s="177">
        <v>1589.1538500000001</v>
      </c>
      <c r="K33" s="177">
        <v>1579.46487</v>
      </c>
      <c r="L33" s="175">
        <v>2794.9</v>
      </c>
      <c r="M33" s="178">
        <v>4510.3999999999996</v>
      </c>
      <c r="N33" s="251">
        <v>4030.7</v>
      </c>
      <c r="O33" s="177">
        <v>6212.7</v>
      </c>
      <c r="P33" s="177">
        <v>27333</v>
      </c>
      <c r="Q33" s="177">
        <v>29289.3</v>
      </c>
      <c r="R33" s="177">
        <v>58480.1</v>
      </c>
      <c r="S33" s="177">
        <v>23587.8</v>
      </c>
      <c r="T33" s="177">
        <v>874.5</v>
      </c>
      <c r="U33" s="253" t="s">
        <v>326</v>
      </c>
      <c r="V33" s="253" t="s">
        <v>327</v>
      </c>
      <c r="W33" s="177">
        <v>-792.69999999999982</v>
      </c>
      <c r="X33"/>
    </row>
    <row r="34" spans="1:24" s="7" customFormat="1" ht="15.75" customHeight="1" x14ac:dyDescent="0.25">
      <c r="A34" s="82"/>
      <c r="B34" s="175">
        <v>25</v>
      </c>
      <c r="C34" s="179" t="s">
        <v>29</v>
      </c>
      <c r="D34" s="177">
        <v>161308.4</v>
      </c>
      <c r="E34" s="177">
        <v>130231</v>
      </c>
      <c r="F34" s="177">
        <v>36154.199999999997</v>
      </c>
      <c r="G34" s="177">
        <v>0</v>
      </c>
      <c r="H34" s="177">
        <v>0</v>
      </c>
      <c r="I34" s="177">
        <v>581.30000000000007</v>
      </c>
      <c r="J34" s="177">
        <v>4611.07233</v>
      </c>
      <c r="K34" s="177">
        <v>4711.9610700000003</v>
      </c>
      <c r="L34" s="175">
        <v>1250.8</v>
      </c>
      <c r="M34" s="178">
        <v>4677.8999999999996</v>
      </c>
      <c r="N34" s="251">
        <v>2915.3</v>
      </c>
      <c r="O34" s="177">
        <v>11675</v>
      </c>
      <c r="P34" s="177">
        <v>74491</v>
      </c>
      <c r="Q34" s="177">
        <v>79898.5</v>
      </c>
      <c r="R34" s="177">
        <v>138119.6</v>
      </c>
      <c r="S34" s="177">
        <v>43006.5</v>
      </c>
      <c r="T34" s="177">
        <v>0</v>
      </c>
      <c r="U34" s="253" t="s">
        <v>328</v>
      </c>
      <c r="V34" s="253" t="s">
        <v>328</v>
      </c>
      <c r="W34" s="177">
        <v>0</v>
      </c>
      <c r="X34"/>
    </row>
    <row r="35" spans="1:24" s="7" customFormat="1" ht="15" x14ac:dyDescent="0.25">
      <c r="A35" s="82"/>
      <c r="B35" s="175">
        <v>26</v>
      </c>
      <c r="C35" s="179" t="s">
        <v>30</v>
      </c>
      <c r="D35" s="177">
        <v>84926.3</v>
      </c>
      <c r="E35" s="177">
        <v>72761.3</v>
      </c>
      <c r="F35" s="177">
        <v>9352.4</v>
      </c>
      <c r="G35" s="177">
        <v>0</v>
      </c>
      <c r="H35" s="177">
        <v>611</v>
      </c>
      <c r="I35" s="177">
        <v>159.59999999999991</v>
      </c>
      <c r="J35" s="177">
        <v>2142.8591900000001</v>
      </c>
      <c r="K35" s="177">
        <v>2180.8866899999998</v>
      </c>
      <c r="L35" s="175">
        <v>1297.3</v>
      </c>
      <c r="M35" s="178">
        <v>4869.6000000000004</v>
      </c>
      <c r="N35" s="251">
        <v>6200.7</v>
      </c>
      <c r="O35" s="177">
        <v>6614.3</v>
      </c>
      <c r="P35" s="177">
        <v>35938</v>
      </c>
      <c r="Q35" s="177">
        <v>38532.6</v>
      </c>
      <c r="R35" s="177">
        <v>75649.5</v>
      </c>
      <c r="S35" s="177">
        <v>29335.200000000001</v>
      </c>
      <c r="T35" s="177">
        <v>359.9</v>
      </c>
      <c r="U35" s="253" t="s">
        <v>329</v>
      </c>
      <c r="V35" s="253" t="s">
        <v>329</v>
      </c>
      <c r="W35" s="177">
        <v>0</v>
      </c>
      <c r="X35"/>
    </row>
    <row r="36" spans="1:24" s="7" customFormat="1" ht="15" x14ac:dyDescent="0.25">
      <c r="A36" s="82"/>
      <c r="B36" s="175">
        <v>27</v>
      </c>
      <c r="C36" s="179" t="s">
        <v>31</v>
      </c>
      <c r="D36" s="177">
        <v>39131.599999999999</v>
      </c>
      <c r="E36" s="177">
        <v>37022.9</v>
      </c>
      <c r="F36" s="177">
        <v>2587.6</v>
      </c>
      <c r="G36" s="177">
        <v>0</v>
      </c>
      <c r="H36" s="177">
        <v>0</v>
      </c>
      <c r="I36" s="177">
        <v>-98.600000000000023</v>
      </c>
      <c r="J36" s="177">
        <v>1017.11688</v>
      </c>
      <c r="K36" s="177">
        <v>1014.69157</v>
      </c>
      <c r="L36" s="175">
        <v>12.2</v>
      </c>
      <c r="M36" s="178">
        <v>2646.4</v>
      </c>
      <c r="N36" s="251">
        <v>1620.3</v>
      </c>
      <c r="O36" s="177">
        <v>3696.1</v>
      </c>
      <c r="P36" s="177">
        <v>17413</v>
      </c>
      <c r="Q36" s="177">
        <v>18657.3</v>
      </c>
      <c r="R36" s="177">
        <v>35736.6</v>
      </c>
      <c r="S36" s="177">
        <v>13673.9</v>
      </c>
      <c r="T36" s="177">
        <v>488.4</v>
      </c>
      <c r="U36" s="253" t="s">
        <v>330</v>
      </c>
      <c r="V36" s="253" t="s">
        <v>331</v>
      </c>
      <c r="W36" s="177">
        <v>52.100000000000136</v>
      </c>
      <c r="X36"/>
    </row>
    <row r="37" spans="1:24" s="7" customFormat="1" ht="15" x14ac:dyDescent="0.25">
      <c r="A37" s="82"/>
      <c r="B37" s="175">
        <v>28</v>
      </c>
      <c r="C37" s="179" t="s">
        <v>32</v>
      </c>
      <c r="D37" s="177">
        <v>47738.1</v>
      </c>
      <c r="E37" s="177">
        <v>38802.400000000001</v>
      </c>
      <c r="F37" s="177">
        <v>9541.4</v>
      </c>
      <c r="G37" s="177">
        <v>0</v>
      </c>
      <c r="H37" s="177">
        <v>0</v>
      </c>
      <c r="I37" s="177">
        <v>-220</v>
      </c>
      <c r="J37" s="177">
        <v>1093.5830100000001</v>
      </c>
      <c r="K37" s="177">
        <v>1086.1293899999998</v>
      </c>
      <c r="L37" s="175">
        <v>2260.6999999999998</v>
      </c>
      <c r="M37" s="178">
        <v>1330.9</v>
      </c>
      <c r="N37" s="251">
        <v>1509</v>
      </c>
      <c r="O37" s="177">
        <v>9597</v>
      </c>
      <c r="P37" s="177">
        <v>18792</v>
      </c>
      <c r="Q37" s="177">
        <v>20135.900000000001</v>
      </c>
      <c r="R37" s="177">
        <v>39311.4</v>
      </c>
      <c r="S37" s="177">
        <v>16317.7</v>
      </c>
      <c r="T37" s="177">
        <v>428.4</v>
      </c>
      <c r="U37" s="253" t="s">
        <v>332</v>
      </c>
      <c r="V37" s="253" t="s">
        <v>332</v>
      </c>
      <c r="W37" s="177">
        <v>0</v>
      </c>
      <c r="X37"/>
    </row>
    <row r="38" spans="1:24" s="7" customFormat="1" ht="15" x14ac:dyDescent="0.25">
      <c r="A38" s="82"/>
      <c r="B38" s="175">
        <v>30</v>
      </c>
      <c r="C38" s="179" t="s">
        <v>33</v>
      </c>
      <c r="D38" s="177">
        <v>125036.8</v>
      </c>
      <c r="E38" s="177">
        <v>115128.7</v>
      </c>
      <c r="F38" s="177">
        <v>11122.5</v>
      </c>
      <c r="G38" s="177">
        <v>0</v>
      </c>
      <c r="H38" s="177">
        <v>0</v>
      </c>
      <c r="I38" s="177">
        <v>-263</v>
      </c>
      <c r="J38" s="177">
        <v>3184.9448299999999</v>
      </c>
      <c r="K38" s="177">
        <v>3201.0435499999999</v>
      </c>
      <c r="L38" s="175">
        <v>347.6</v>
      </c>
      <c r="M38" s="178">
        <v>4009.6</v>
      </c>
      <c r="N38" s="251">
        <v>3682.7</v>
      </c>
      <c r="O38" s="177">
        <v>3158.8</v>
      </c>
      <c r="P38" s="177">
        <v>53791</v>
      </c>
      <c r="Q38" s="177">
        <v>57645.5</v>
      </c>
      <c r="R38" s="177">
        <v>110088.6</v>
      </c>
      <c r="S38" s="177">
        <v>40966.9</v>
      </c>
      <c r="T38" s="177">
        <v>2075.5</v>
      </c>
      <c r="U38" s="253">
        <v>3218.5</v>
      </c>
      <c r="V38" s="253">
        <v>3248.1370000000002</v>
      </c>
      <c r="W38" s="177">
        <v>29.637000000000171</v>
      </c>
      <c r="X38"/>
    </row>
    <row r="39" spans="1:24" s="7" customFormat="1" ht="15" x14ac:dyDescent="0.25">
      <c r="A39" s="82"/>
      <c r="B39" s="175">
        <v>31</v>
      </c>
      <c r="C39" s="179" t="s">
        <v>34</v>
      </c>
      <c r="D39" s="177">
        <v>40024.800000000003</v>
      </c>
      <c r="E39" s="177">
        <v>35786.300000000003</v>
      </c>
      <c r="F39" s="177">
        <v>5079.5</v>
      </c>
      <c r="G39" s="177">
        <v>0</v>
      </c>
      <c r="H39" s="177">
        <v>60</v>
      </c>
      <c r="I39" s="177">
        <v>68.300000000000011</v>
      </c>
      <c r="J39" s="177">
        <v>1074.80142</v>
      </c>
      <c r="K39" s="177">
        <v>1068.6371899999999</v>
      </c>
      <c r="L39" s="175">
        <v>199.3</v>
      </c>
      <c r="M39" s="178">
        <v>1543.5</v>
      </c>
      <c r="N39" s="251">
        <v>1269.3</v>
      </c>
      <c r="O39" s="177">
        <v>5640.3</v>
      </c>
      <c r="P39" s="177">
        <v>18283</v>
      </c>
      <c r="Q39" s="177">
        <v>19610.8</v>
      </c>
      <c r="R39" s="177">
        <v>37154.800000000003</v>
      </c>
      <c r="S39" s="177">
        <v>15317.6</v>
      </c>
      <c r="T39" s="177">
        <v>450.1</v>
      </c>
      <c r="U39" s="253" t="s">
        <v>333</v>
      </c>
      <c r="V39" s="253">
        <v>3081.6</v>
      </c>
      <c r="W39" s="177">
        <v>-49.599999999999909</v>
      </c>
      <c r="X39"/>
    </row>
    <row r="40" spans="1:24" s="7" customFormat="1" ht="15" x14ac:dyDescent="0.25">
      <c r="A40" s="82"/>
      <c r="B40" s="175">
        <v>32</v>
      </c>
      <c r="C40" s="179" t="s">
        <v>35</v>
      </c>
      <c r="D40" s="177">
        <v>48147.3</v>
      </c>
      <c r="E40" s="177">
        <v>43905.2</v>
      </c>
      <c r="F40" s="177">
        <v>5690.4</v>
      </c>
      <c r="G40" s="177">
        <v>48.8</v>
      </c>
      <c r="H40" s="177">
        <v>0</v>
      </c>
      <c r="I40" s="177">
        <v>31.600000000000023</v>
      </c>
      <c r="J40" s="177">
        <v>1153.56861</v>
      </c>
      <c r="K40" s="177">
        <v>1150.3808799999999</v>
      </c>
      <c r="L40" s="175">
        <v>959.8</v>
      </c>
      <c r="M40" s="178">
        <v>1970.6</v>
      </c>
      <c r="N40" s="251">
        <v>1522.3</v>
      </c>
      <c r="O40" s="177">
        <v>6067.5</v>
      </c>
      <c r="P40" s="177">
        <v>19605</v>
      </c>
      <c r="Q40" s="177">
        <v>21001.7</v>
      </c>
      <c r="R40" s="177">
        <v>42813.8</v>
      </c>
      <c r="S40" s="177">
        <v>15838</v>
      </c>
      <c r="T40" s="177">
        <v>576.29999999999995</v>
      </c>
      <c r="U40" s="253" t="s">
        <v>334</v>
      </c>
      <c r="V40" s="253" t="s">
        <v>335</v>
      </c>
      <c r="W40" s="177">
        <v>-3.2999999999999545</v>
      </c>
      <c r="X40"/>
    </row>
    <row r="41" spans="1:24" s="7" customFormat="1" ht="15" x14ac:dyDescent="0.25">
      <c r="A41" s="82"/>
      <c r="B41" s="175">
        <v>33</v>
      </c>
      <c r="C41" s="179" t="s">
        <v>36</v>
      </c>
      <c r="D41" s="177">
        <v>75154.5</v>
      </c>
      <c r="E41" s="177">
        <v>66955.3</v>
      </c>
      <c r="F41" s="177">
        <v>5511.9</v>
      </c>
      <c r="G41" s="177">
        <v>0</v>
      </c>
      <c r="H41" s="177">
        <v>592.6</v>
      </c>
      <c r="I41" s="177">
        <v>57.199999999999932</v>
      </c>
      <c r="J41" s="177">
        <v>2157.87583</v>
      </c>
      <c r="K41" s="177">
        <v>2170.3904900000002</v>
      </c>
      <c r="L41" s="175">
        <v>1910.7</v>
      </c>
      <c r="M41" s="178">
        <v>8721.6</v>
      </c>
      <c r="N41" s="175">
        <v>11286.9</v>
      </c>
      <c r="O41" s="177">
        <v>1253.0999999999999</v>
      </c>
      <c r="P41" s="177">
        <v>36158</v>
      </c>
      <c r="Q41" s="177">
        <v>38735.5</v>
      </c>
      <c r="R41" s="177">
        <v>67850.8</v>
      </c>
      <c r="S41" s="177">
        <v>23853.599999999999</v>
      </c>
      <c r="T41" s="177">
        <v>959.9</v>
      </c>
      <c r="U41" s="253">
        <v>0</v>
      </c>
      <c r="V41" s="253">
        <v>0</v>
      </c>
      <c r="W41" s="177">
        <v>0</v>
      </c>
      <c r="X41"/>
    </row>
    <row r="42" spans="1:24" s="7" customFormat="1" ht="15" x14ac:dyDescent="0.25">
      <c r="A42" s="82"/>
      <c r="B42" s="175">
        <v>34</v>
      </c>
      <c r="C42" s="179" t="s">
        <v>37</v>
      </c>
      <c r="D42" s="177">
        <v>56185.3</v>
      </c>
      <c r="E42" s="177">
        <v>52488.3</v>
      </c>
      <c r="F42" s="177">
        <v>3976.2</v>
      </c>
      <c r="G42" s="177">
        <v>0</v>
      </c>
      <c r="H42" s="177">
        <v>34.799999999999997</v>
      </c>
      <c r="I42" s="177">
        <v>-109.40000000000003</v>
      </c>
      <c r="J42" s="177">
        <v>1412.4294</v>
      </c>
      <c r="K42" s="177">
        <v>1403.0095200000001</v>
      </c>
      <c r="L42" s="178">
        <v>0</v>
      </c>
      <c r="M42" s="178">
        <v>2720</v>
      </c>
      <c r="N42" s="175">
        <v>2214.6</v>
      </c>
      <c r="O42" s="177">
        <v>1698.6</v>
      </c>
      <c r="P42" s="177">
        <v>23978</v>
      </c>
      <c r="Q42" s="177">
        <v>25698.400000000001</v>
      </c>
      <c r="R42" s="177">
        <v>52290.9</v>
      </c>
      <c r="S42" s="177">
        <v>20402.8</v>
      </c>
      <c r="T42" s="177">
        <v>1390.2</v>
      </c>
      <c r="U42" s="253" t="s">
        <v>336</v>
      </c>
      <c r="V42" s="253" t="s">
        <v>336</v>
      </c>
      <c r="W42" s="177">
        <v>0</v>
      </c>
      <c r="X42"/>
    </row>
    <row r="43" spans="1:24" s="7" customFormat="1" ht="15" x14ac:dyDescent="0.25">
      <c r="A43" s="82"/>
      <c r="B43" s="175">
        <v>35</v>
      </c>
      <c r="C43" s="179" t="s">
        <v>38</v>
      </c>
      <c r="D43" s="177">
        <v>81366.7</v>
      </c>
      <c r="E43" s="177">
        <v>73264.2</v>
      </c>
      <c r="F43" s="177">
        <v>10217.200000000001</v>
      </c>
      <c r="G43" s="177">
        <v>0</v>
      </c>
      <c r="H43" s="177">
        <v>735</v>
      </c>
      <c r="I43" s="177">
        <v>229.90000000000003</v>
      </c>
      <c r="J43" s="177">
        <v>1960.2783200000001</v>
      </c>
      <c r="K43" s="177">
        <v>1957.82071</v>
      </c>
      <c r="L43" s="175">
        <v>619.29999999999995</v>
      </c>
      <c r="M43" s="178">
        <v>2528.34</v>
      </c>
      <c r="N43" s="175">
        <v>1331</v>
      </c>
      <c r="O43" s="177">
        <v>8449.9</v>
      </c>
      <c r="P43" s="177">
        <v>32914</v>
      </c>
      <c r="Q43" s="177">
        <v>35312.699999999997</v>
      </c>
      <c r="R43" s="177">
        <v>72154.399999999994</v>
      </c>
      <c r="S43" s="177">
        <v>30930</v>
      </c>
      <c r="T43" s="177">
        <v>1341</v>
      </c>
      <c r="U43" s="253">
        <v>3353.1</v>
      </c>
      <c r="V43" s="253">
        <v>2940.1</v>
      </c>
      <c r="W43" s="177">
        <v>-413</v>
      </c>
      <c r="X43"/>
    </row>
    <row r="44" spans="1:24" s="7" customFormat="1" ht="15" x14ac:dyDescent="0.25">
      <c r="A44" s="82"/>
      <c r="B44" s="175">
        <v>36</v>
      </c>
      <c r="C44" s="179" t="s">
        <v>39</v>
      </c>
      <c r="D44" s="177">
        <v>61725.4</v>
      </c>
      <c r="E44" s="177">
        <v>57352.2</v>
      </c>
      <c r="F44" s="177">
        <v>6763</v>
      </c>
      <c r="G44" s="177">
        <v>0</v>
      </c>
      <c r="H44" s="177">
        <v>70</v>
      </c>
      <c r="I44" s="177">
        <v>8.7000000000000455</v>
      </c>
      <c r="J44" s="177">
        <v>1505.5342599999999</v>
      </c>
      <c r="K44" s="177">
        <v>1511.0329899999999</v>
      </c>
      <c r="L44" s="175">
        <v>458.3</v>
      </c>
      <c r="M44" s="178">
        <v>2679.4</v>
      </c>
      <c r="N44" s="175">
        <v>1125.8</v>
      </c>
      <c r="O44" s="177">
        <v>2672.6</v>
      </c>
      <c r="P44" s="177">
        <v>25573</v>
      </c>
      <c r="Q44" s="177">
        <v>27401.200000000001</v>
      </c>
      <c r="R44" s="177">
        <v>55197.5</v>
      </c>
      <c r="S44" s="177">
        <v>20491.400000000001</v>
      </c>
      <c r="T44" s="177">
        <v>718.1</v>
      </c>
      <c r="U44" s="253">
        <v>1609.2</v>
      </c>
      <c r="V44" s="253">
        <v>1609.2</v>
      </c>
      <c r="W44" s="177">
        <v>0</v>
      </c>
      <c r="X44"/>
    </row>
    <row r="45" spans="1:24" s="7" customFormat="1" ht="15" x14ac:dyDescent="0.25">
      <c r="A45" s="82"/>
      <c r="B45" s="175">
        <v>37</v>
      </c>
      <c r="C45" s="179" t="s">
        <v>40</v>
      </c>
      <c r="D45" s="177">
        <v>85271.6</v>
      </c>
      <c r="E45" s="177">
        <v>78181.399999999994</v>
      </c>
      <c r="F45" s="177">
        <v>8098.3</v>
      </c>
      <c r="G45" s="177">
        <v>124.2</v>
      </c>
      <c r="H45" s="177">
        <v>0.3</v>
      </c>
      <c r="I45" s="177">
        <v>-123.90000000000009</v>
      </c>
      <c r="J45" s="177">
        <v>2145.6266099999998</v>
      </c>
      <c r="K45" s="177">
        <v>2137.3494900000001</v>
      </c>
      <c r="L45" s="178">
        <v>0</v>
      </c>
      <c r="M45" s="178">
        <v>2605.8999999999996</v>
      </c>
      <c r="N45" s="175">
        <v>1396.7</v>
      </c>
      <c r="O45" s="177">
        <v>1722.3</v>
      </c>
      <c r="P45" s="177">
        <v>36123</v>
      </c>
      <c r="Q45" s="177">
        <v>38705.800000000003</v>
      </c>
      <c r="R45" s="177">
        <v>74243.600000000006</v>
      </c>
      <c r="S45" s="177">
        <v>27406</v>
      </c>
      <c r="T45" s="177">
        <v>403.2</v>
      </c>
      <c r="U45" s="253" t="s">
        <v>337</v>
      </c>
      <c r="V45" s="253" t="s">
        <v>337</v>
      </c>
      <c r="W45" s="177">
        <v>0</v>
      </c>
      <c r="X45"/>
    </row>
    <row r="46" spans="1:24" s="7" customFormat="1" ht="15" x14ac:dyDescent="0.25">
      <c r="A46" s="82"/>
      <c r="B46" s="175">
        <v>38</v>
      </c>
      <c r="C46" s="179" t="s">
        <v>41</v>
      </c>
      <c r="D46" s="177">
        <v>69778.2</v>
      </c>
      <c r="E46" s="177">
        <v>64048.5</v>
      </c>
      <c r="F46" s="177">
        <v>4303.1000000000004</v>
      </c>
      <c r="G46" s="177">
        <v>0</v>
      </c>
      <c r="H46" s="177">
        <v>2599.3000000000002</v>
      </c>
      <c r="I46" s="177">
        <v>345.60000000000014</v>
      </c>
      <c r="J46" s="177">
        <v>1740.55764</v>
      </c>
      <c r="K46" s="177">
        <v>1748.1224</v>
      </c>
      <c r="L46" s="251">
        <v>69.5</v>
      </c>
      <c r="M46" s="178">
        <v>3364</v>
      </c>
      <c r="N46" s="175">
        <v>3274.6</v>
      </c>
      <c r="O46" s="177">
        <v>7492</v>
      </c>
      <c r="P46" s="177">
        <v>29523</v>
      </c>
      <c r="Q46" s="177">
        <v>31638</v>
      </c>
      <c r="R46" s="177">
        <v>65636.399999999994</v>
      </c>
      <c r="S46" s="177">
        <v>27712.799999999999</v>
      </c>
      <c r="T46" s="177">
        <v>282.8</v>
      </c>
      <c r="U46" s="253" t="s">
        <v>338</v>
      </c>
      <c r="V46" s="253" t="s">
        <v>338</v>
      </c>
      <c r="W46" s="177">
        <v>0</v>
      </c>
      <c r="X46"/>
    </row>
    <row r="47" spans="1:24" s="7" customFormat="1" ht="15" x14ac:dyDescent="0.25">
      <c r="A47" s="82"/>
      <c r="B47" s="175">
        <v>39</v>
      </c>
      <c r="C47" s="179" t="s">
        <v>42</v>
      </c>
      <c r="D47" s="177">
        <v>67773.8</v>
      </c>
      <c r="E47" s="177">
        <v>62746.1</v>
      </c>
      <c r="F47" s="177">
        <v>8228.2000000000007</v>
      </c>
      <c r="G47" s="177">
        <v>0</v>
      </c>
      <c r="H47" s="177">
        <v>0</v>
      </c>
      <c r="I47" s="177">
        <v>240.20000000000005</v>
      </c>
      <c r="J47" s="177">
        <v>1760.0881200000001</v>
      </c>
      <c r="K47" s="177">
        <v>1834.3702700000001</v>
      </c>
      <c r="L47" s="251">
        <v>661.4</v>
      </c>
      <c r="M47" s="249">
        <v>2375.6000000000004</v>
      </c>
      <c r="N47" s="249">
        <v>1737.9</v>
      </c>
      <c r="O47" s="177">
        <v>9659.7000000000007</v>
      </c>
      <c r="P47" s="177">
        <v>30008</v>
      </c>
      <c r="Q47" s="177">
        <v>32154.3</v>
      </c>
      <c r="R47" s="177">
        <v>61533.1</v>
      </c>
      <c r="S47" s="177">
        <v>23688.2</v>
      </c>
      <c r="T47" s="177">
        <v>350</v>
      </c>
      <c r="U47" s="253">
        <v>2319.6999999999998</v>
      </c>
      <c r="V47" s="253" t="s">
        <v>339</v>
      </c>
      <c r="W47" s="177">
        <v>-93.299999999999727</v>
      </c>
      <c r="X47"/>
    </row>
    <row r="48" spans="1:24" s="7" customFormat="1" ht="15" x14ac:dyDescent="0.25">
      <c r="A48" s="82"/>
      <c r="B48" s="175">
        <v>40</v>
      </c>
      <c r="C48" s="179" t="s">
        <v>43</v>
      </c>
      <c r="D48" s="177">
        <v>35615.4</v>
      </c>
      <c r="E48" s="177">
        <v>31764.2</v>
      </c>
      <c r="F48" s="177">
        <v>3638.4</v>
      </c>
      <c r="G48" s="177">
        <v>0</v>
      </c>
      <c r="H48" s="177">
        <v>200</v>
      </c>
      <c r="I48" s="177">
        <v>88.800000000000011</v>
      </c>
      <c r="J48" s="177">
        <v>977.98585000000003</v>
      </c>
      <c r="K48" s="177">
        <v>974.18031999999994</v>
      </c>
      <c r="L48" s="251">
        <v>342.2</v>
      </c>
      <c r="M48" s="178">
        <v>2813.2</v>
      </c>
      <c r="N48" s="175">
        <v>2138.6</v>
      </c>
      <c r="O48" s="177">
        <v>1737.2</v>
      </c>
      <c r="P48" s="177">
        <v>16776</v>
      </c>
      <c r="Q48" s="177">
        <v>17973.400000000001</v>
      </c>
      <c r="R48" s="177">
        <v>31487.4</v>
      </c>
      <c r="S48" s="177">
        <v>11555.8</v>
      </c>
      <c r="T48" s="177">
        <v>176.4</v>
      </c>
      <c r="U48" s="253" t="s">
        <v>340</v>
      </c>
      <c r="V48" s="253" t="s">
        <v>341</v>
      </c>
      <c r="W48" s="177">
        <v>-267.70000000000027</v>
      </c>
      <c r="X48"/>
    </row>
    <row r="49" spans="1:24" s="7" customFormat="1" ht="15" x14ac:dyDescent="0.25">
      <c r="A49" s="82"/>
      <c r="B49" s="175">
        <v>41</v>
      </c>
      <c r="C49" s="179" t="s">
        <v>44</v>
      </c>
      <c r="D49" s="177">
        <v>65027.3</v>
      </c>
      <c r="E49" s="177">
        <v>57273.7</v>
      </c>
      <c r="F49" s="177">
        <v>12185</v>
      </c>
      <c r="G49" s="177">
        <v>0</v>
      </c>
      <c r="H49" s="177">
        <v>20</v>
      </c>
      <c r="I49" s="177">
        <v>-10.699999999999989</v>
      </c>
      <c r="J49" s="177">
        <v>1636.46984</v>
      </c>
      <c r="K49" s="177">
        <v>1622.58782</v>
      </c>
      <c r="L49" s="251">
        <v>1869.9</v>
      </c>
      <c r="M49" s="178">
        <v>3971.9</v>
      </c>
      <c r="N49" s="175">
        <v>1891.7</v>
      </c>
      <c r="O49" s="177">
        <v>1898.5</v>
      </c>
      <c r="P49" s="177">
        <v>27971</v>
      </c>
      <c r="Q49" s="177">
        <v>29965.3</v>
      </c>
      <c r="R49" s="177">
        <v>59875.3</v>
      </c>
      <c r="S49" s="177">
        <v>24401.5</v>
      </c>
      <c r="T49" s="177">
        <v>1888.2</v>
      </c>
      <c r="U49" s="253" t="s">
        <v>342</v>
      </c>
      <c r="V49" s="253" t="s">
        <v>343</v>
      </c>
      <c r="W49" s="177">
        <v>325.70000000000027</v>
      </c>
      <c r="X49"/>
    </row>
    <row r="50" spans="1:24" s="7" customFormat="1" ht="15" x14ac:dyDescent="0.25">
      <c r="A50" s="82"/>
      <c r="B50" s="175">
        <v>42</v>
      </c>
      <c r="C50" s="179" t="s">
        <v>45</v>
      </c>
      <c r="D50" s="177">
        <v>73354.7</v>
      </c>
      <c r="E50" s="177">
        <v>65247.5</v>
      </c>
      <c r="F50" s="177">
        <v>7150</v>
      </c>
      <c r="G50" s="177">
        <v>0</v>
      </c>
      <c r="H50" s="177">
        <v>176.9</v>
      </c>
      <c r="I50" s="177">
        <v>89.900000000000034</v>
      </c>
      <c r="J50" s="177">
        <v>1923.2740200000001</v>
      </c>
      <c r="K50" s="177">
        <v>1946.98074</v>
      </c>
      <c r="L50" s="251">
        <v>241</v>
      </c>
      <c r="M50" s="178">
        <v>5477.8</v>
      </c>
      <c r="N50" s="175">
        <v>5861.8</v>
      </c>
      <c r="O50" s="177">
        <v>704.7</v>
      </c>
      <c r="P50" s="177">
        <v>32175</v>
      </c>
      <c r="Q50" s="177">
        <v>34491.599999999999</v>
      </c>
      <c r="R50" s="177">
        <v>70613.3</v>
      </c>
      <c r="S50" s="177">
        <v>32035.4</v>
      </c>
      <c r="T50" s="177">
        <v>0</v>
      </c>
      <c r="U50" s="253">
        <v>2553</v>
      </c>
      <c r="V50" s="253">
        <v>2189.5</v>
      </c>
      <c r="W50" s="177">
        <v>-363.5</v>
      </c>
      <c r="X50"/>
    </row>
    <row r="51" spans="1:24" s="7" customFormat="1" ht="15" x14ac:dyDescent="0.25">
      <c r="A51" s="82"/>
      <c r="B51" s="175">
        <v>43</v>
      </c>
      <c r="C51" s="179" t="s">
        <v>46</v>
      </c>
      <c r="D51" s="177">
        <v>88750.6</v>
      </c>
      <c r="E51" s="177">
        <v>83417</v>
      </c>
      <c r="F51" s="177">
        <v>8888.9</v>
      </c>
      <c r="G51" s="177">
        <v>0</v>
      </c>
      <c r="H51" s="177">
        <v>205</v>
      </c>
      <c r="I51" s="177">
        <v>-120.39999999999986</v>
      </c>
      <c r="J51" s="177">
        <v>2410.7338399999999</v>
      </c>
      <c r="K51" s="177">
        <v>2415.9962700000001</v>
      </c>
      <c r="L51" s="251">
        <v>3084.7</v>
      </c>
      <c r="M51" s="178">
        <v>4506.2</v>
      </c>
      <c r="N51" s="175">
        <v>2893.6</v>
      </c>
      <c r="O51" s="177">
        <v>3583.6</v>
      </c>
      <c r="P51" s="177">
        <v>40842</v>
      </c>
      <c r="Q51" s="177">
        <v>43768.1</v>
      </c>
      <c r="R51" s="177">
        <v>80043</v>
      </c>
      <c r="S51" s="177">
        <v>28257.599999999999</v>
      </c>
      <c r="T51" s="177">
        <v>2658.2</v>
      </c>
      <c r="U51" s="253" t="s">
        <v>344</v>
      </c>
      <c r="V51" s="253" t="s">
        <v>344</v>
      </c>
      <c r="W51" s="177">
        <v>0</v>
      </c>
      <c r="X51"/>
    </row>
    <row r="52" spans="1:24" s="7" customFormat="1" ht="15" x14ac:dyDescent="0.25">
      <c r="A52" s="82"/>
      <c r="B52" s="175">
        <v>44</v>
      </c>
      <c r="C52" s="179" t="s">
        <v>47</v>
      </c>
      <c r="D52" s="177">
        <v>51410.2</v>
      </c>
      <c r="E52" s="177">
        <v>45341.7</v>
      </c>
      <c r="F52" s="177">
        <v>6317.7</v>
      </c>
      <c r="G52" s="177">
        <v>1.6</v>
      </c>
      <c r="H52" s="177">
        <v>110</v>
      </c>
      <c r="I52" s="177">
        <v>-36.400000000000034</v>
      </c>
      <c r="J52" s="177">
        <v>1337.6280300000001</v>
      </c>
      <c r="K52" s="177">
        <v>1324.8575800000001</v>
      </c>
      <c r="L52" s="252">
        <v>1018</v>
      </c>
      <c r="M52" s="178">
        <v>2824.7</v>
      </c>
      <c r="N52" s="175">
        <v>2749.6</v>
      </c>
      <c r="O52" s="177">
        <v>2123.4</v>
      </c>
      <c r="P52" s="177">
        <v>22919</v>
      </c>
      <c r="Q52" s="177">
        <v>24554.3</v>
      </c>
      <c r="R52" s="177">
        <v>48483.9</v>
      </c>
      <c r="S52" s="177">
        <v>20460.2</v>
      </c>
      <c r="T52" s="177">
        <v>261.39999999999998</v>
      </c>
      <c r="U52" s="253" t="s">
        <v>345</v>
      </c>
      <c r="V52" s="253" t="s">
        <v>346</v>
      </c>
      <c r="W52" s="177">
        <v>-840</v>
      </c>
      <c r="X52"/>
    </row>
    <row r="53" spans="1:24" s="7" customFormat="1" ht="15" x14ac:dyDescent="0.25">
      <c r="A53" s="82"/>
      <c r="B53" s="175">
        <v>45</v>
      </c>
      <c r="C53" s="179" t="s">
        <v>48</v>
      </c>
      <c r="D53" s="177">
        <v>95739.1</v>
      </c>
      <c r="E53" s="177">
        <v>83820.3</v>
      </c>
      <c r="F53" s="177">
        <v>16078.5</v>
      </c>
      <c r="G53" s="177">
        <v>0</v>
      </c>
      <c r="H53" s="177">
        <v>0</v>
      </c>
      <c r="I53" s="177">
        <v>244.29999999999995</v>
      </c>
      <c r="J53" s="177">
        <v>2267.0757699999999</v>
      </c>
      <c r="K53" s="177">
        <v>2273.2449900000001</v>
      </c>
      <c r="L53" s="251">
        <v>733.8</v>
      </c>
      <c r="M53" s="178">
        <v>8366.5</v>
      </c>
      <c r="N53" s="175">
        <v>4735.3</v>
      </c>
      <c r="O53" s="177">
        <v>12318.9</v>
      </c>
      <c r="P53" s="177">
        <v>38348</v>
      </c>
      <c r="Q53" s="177">
        <v>41117</v>
      </c>
      <c r="R53" s="177">
        <v>85857.600000000006</v>
      </c>
      <c r="S53" s="177">
        <v>36101.699999999997</v>
      </c>
      <c r="T53" s="245">
        <v>2205</v>
      </c>
      <c r="U53" s="253" t="s">
        <v>347</v>
      </c>
      <c r="V53" s="253" t="s">
        <v>348</v>
      </c>
      <c r="W53" s="177">
        <v>711.69999999999982</v>
      </c>
      <c r="X53"/>
    </row>
    <row r="54" spans="1:24" s="7" customFormat="1" ht="15" x14ac:dyDescent="0.25">
      <c r="A54" s="82"/>
      <c r="B54" s="175">
        <v>46</v>
      </c>
      <c r="C54" s="179" t="s">
        <v>49</v>
      </c>
      <c r="D54" s="177">
        <v>35922.699999999997</v>
      </c>
      <c r="E54" s="177">
        <v>30513.5</v>
      </c>
      <c r="F54" s="177">
        <v>9046.7999999999993</v>
      </c>
      <c r="G54" s="177">
        <v>0</v>
      </c>
      <c r="H54" s="177">
        <v>74.400000000000006</v>
      </c>
      <c r="I54" s="177">
        <v>148.30000000000001</v>
      </c>
      <c r="J54" s="177">
        <v>927.74890000000005</v>
      </c>
      <c r="K54" s="177">
        <v>930.52074000000005</v>
      </c>
      <c r="L54" s="251">
        <v>377.9</v>
      </c>
      <c r="M54" s="178">
        <v>5851.9</v>
      </c>
      <c r="N54" s="175">
        <v>2187.1999999999998</v>
      </c>
      <c r="O54" s="177">
        <v>6283</v>
      </c>
      <c r="P54" s="177">
        <v>15711</v>
      </c>
      <c r="Q54" s="177">
        <v>16849.8</v>
      </c>
      <c r="R54" s="177">
        <v>32785.699999999997</v>
      </c>
      <c r="S54" s="177">
        <v>11883.6</v>
      </c>
      <c r="T54" s="177">
        <v>260.89999999999998</v>
      </c>
      <c r="U54" s="253">
        <v>689.9</v>
      </c>
      <c r="V54" s="253">
        <v>642.6</v>
      </c>
      <c r="W54" s="177">
        <v>-47.299999999999955</v>
      </c>
      <c r="X54"/>
    </row>
    <row r="55" spans="1:24" s="7" customFormat="1" ht="15" x14ac:dyDescent="0.25">
      <c r="A55" s="82"/>
      <c r="B55" s="175">
        <v>47</v>
      </c>
      <c r="C55" s="179" t="s">
        <v>50</v>
      </c>
      <c r="D55" s="177">
        <v>57879.4</v>
      </c>
      <c r="E55" s="177">
        <v>45892.4</v>
      </c>
      <c r="F55" s="177">
        <v>8394.7000000000007</v>
      </c>
      <c r="G55" s="177">
        <v>0</v>
      </c>
      <c r="H55" s="177">
        <v>1356.5</v>
      </c>
      <c r="I55" s="177">
        <v>-93.099999999999909</v>
      </c>
      <c r="J55" s="177">
        <v>1393.99278</v>
      </c>
      <c r="K55" s="177">
        <v>1388.5941499999999</v>
      </c>
      <c r="L55" s="251">
        <v>537.4</v>
      </c>
      <c r="M55" s="178">
        <v>1669.3000000000002</v>
      </c>
      <c r="N55" s="175">
        <v>4757.8999999999996</v>
      </c>
      <c r="O55" s="177">
        <v>7521.7</v>
      </c>
      <c r="P55" s="177">
        <v>23838</v>
      </c>
      <c r="Q55" s="177">
        <v>25545.3</v>
      </c>
      <c r="R55" s="177">
        <v>53830.400000000001</v>
      </c>
      <c r="S55" s="177">
        <v>22692.7</v>
      </c>
      <c r="T55" s="177">
        <v>2304.1</v>
      </c>
      <c r="U55" s="253" t="s">
        <v>349</v>
      </c>
      <c r="V55" s="253" t="s">
        <v>350</v>
      </c>
      <c r="W55" s="177">
        <v>-367.4</v>
      </c>
      <c r="X55"/>
    </row>
    <row r="56" spans="1:24" s="7" customFormat="1" ht="15" x14ac:dyDescent="0.25">
      <c r="A56" s="82"/>
      <c r="B56" s="175">
        <v>48</v>
      </c>
      <c r="C56" s="179" t="s">
        <v>51</v>
      </c>
      <c r="D56" s="177">
        <v>100221.2</v>
      </c>
      <c r="E56" s="177">
        <v>77923.899999999994</v>
      </c>
      <c r="F56" s="177">
        <v>25340.9</v>
      </c>
      <c r="G56" s="177">
        <v>0</v>
      </c>
      <c r="H56" s="177">
        <v>0</v>
      </c>
      <c r="I56" s="177">
        <v>-8.1999999999999886</v>
      </c>
      <c r="J56" s="177">
        <v>2191.1343900000002</v>
      </c>
      <c r="K56" s="177">
        <v>2221.72298</v>
      </c>
      <c r="L56" s="251">
        <v>1187.3</v>
      </c>
      <c r="M56" s="178">
        <v>4996.8999999999996</v>
      </c>
      <c r="N56" s="175">
        <v>3887.1</v>
      </c>
      <c r="O56" s="177">
        <v>9180.2000000000007</v>
      </c>
      <c r="P56" s="177">
        <v>36565</v>
      </c>
      <c r="Q56" s="177">
        <v>39237.9</v>
      </c>
      <c r="R56" s="177">
        <v>88719.7</v>
      </c>
      <c r="S56" s="177">
        <v>42233.5</v>
      </c>
      <c r="T56" s="177">
        <v>426.9</v>
      </c>
      <c r="U56" s="253">
        <v>7833.5999999999995</v>
      </c>
      <c r="V56" s="253">
        <v>7613.3</v>
      </c>
      <c r="W56" s="177">
        <v>-220.29999999999927</v>
      </c>
      <c r="X56"/>
    </row>
    <row r="57" spans="1:24" s="7" customFormat="1" ht="15" x14ac:dyDescent="0.25">
      <c r="A57" s="82"/>
      <c r="B57" s="175">
        <v>49</v>
      </c>
      <c r="C57" s="179" t="s">
        <v>52</v>
      </c>
      <c r="D57" s="177">
        <v>88758.3</v>
      </c>
      <c r="E57" s="177">
        <v>81838.100000000006</v>
      </c>
      <c r="F57" s="177">
        <v>7021.9</v>
      </c>
      <c r="G57" s="177">
        <v>0</v>
      </c>
      <c r="H57" s="177">
        <v>0</v>
      </c>
      <c r="I57" s="177">
        <v>313.69999999999993</v>
      </c>
      <c r="J57" s="177">
        <v>2337.4829500000001</v>
      </c>
      <c r="K57" s="177">
        <v>2369.6368199999997</v>
      </c>
      <c r="L57" s="251">
        <v>921.4</v>
      </c>
      <c r="M57" s="178">
        <v>4011.7</v>
      </c>
      <c r="N57" s="175">
        <v>2619.8000000000002</v>
      </c>
      <c r="O57" s="177">
        <v>9491.2999999999993</v>
      </c>
      <c r="P57" s="177">
        <v>39645</v>
      </c>
      <c r="Q57" s="177">
        <v>42491.8</v>
      </c>
      <c r="R57" s="177">
        <v>80275.7</v>
      </c>
      <c r="S57" s="177">
        <v>30463.4</v>
      </c>
      <c r="T57" s="177">
        <v>1857.1</v>
      </c>
      <c r="U57" s="253" t="s">
        <v>351</v>
      </c>
      <c r="V57" s="253" t="s">
        <v>352</v>
      </c>
      <c r="W57" s="177">
        <v>-124.70000000000005</v>
      </c>
      <c r="X57"/>
    </row>
    <row r="58" spans="1:24" s="7" customFormat="1" ht="15" x14ac:dyDescent="0.25">
      <c r="A58" s="82"/>
      <c r="B58" s="175">
        <v>50</v>
      </c>
      <c r="C58" s="179" t="s">
        <v>53</v>
      </c>
      <c r="D58" s="177">
        <v>94464.3</v>
      </c>
      <c r="E58" s="177">
        <v>79045.7</v>
      </c>
      <c r="F58" s="177">
        <v>10732.5</v>
      </c>
      <c r="G58" s="177">
        <v>0</v>
      </c>
      <c r="H58" s="177">
        <v>24.1</v>
      </c>
      <c r="I58" s="177">
        <v>187.69999999999993</v>
      </c>
      <c r="J58" s="177">
        <v>2429.3866200000002</v>
      </c>
      <c r="K58" s="177">
        <v>2443.7262500000002</v>
      </c>
      <c r="L58" s="251">
        <v>1702.8</v>
      </c>
      <c r="M58" s="178">
        <v>9446.4</v>
      </c>
      <c r="N58" s="175">
        <v>12012.3</v>
      </c>
      <c r="O58" s="177">
        <v>6293.4</v>
      </c>
      <c r="P58" s="177">
        <v>39439</v>
      </c>
      <c r="Q58" s="177">
        <v>42349.5</v>
      </c>
      <c r="R58" s="177">
        <v>84221.4</v>
      </c>
      <c r="S58" s="177">
        <v>32903</v>
      </c>
      <c r="T58" s="177">
        <v>752</v>
      </c>
      <c r="U58" s="253">
        <v>3951.5</v>
      </c>
      <c r="V58" s="253">
        <v>3294.7</v>
      </c>
      <c r="W58" s="177">
        <v>-656.80000000000018</v>
      </c>
      <c r="X58"/>
    </row>
    <row r="59" spans="1:24" s="7" customFormat="1" ht="15" x14ac:dyDescent="0.25">
      <c r="A59" s="82"/>
      <c r="B59" s="175">
        <v>51</v>
      </c>
      <c r="C59" s="179" t="s">
        <v>54</v>
      </c>
      <c r="D59" s="177">
        <v>87496.8</v>
      </c>
      <c r="E59" s="177">
        <v>75562.5</v>
      </c>
      <c r="F59" s="177">
        <v>12997.7</v>
      </c>
      <c r="G59" s="177">
        <v>24.4</v>
      </c>
      <c r="H59" s="177">
        <v>33.700000000000003</v>
      </c>
      <c r="I59" s="177">
        <v>-11.399999999999977</v>
      </c>
      <c r="J59" s="177">
        <v>2041.2646999999999</v>
      </c>
      <c r="K59" s="177">
        <v>2113.4370199999998</v>
      </c>
      <c r="L59" s="251">
        <v>714</v>
      </c>
      <c r="M59" s="178">
        <v>5434.9</v>
      </c>
      <c r="N59" s="175">
        <v>6397.9</v>
      </c>
      <c r="O59" s="177">
        <v>10363.4</v>
      </c>
      <c r="P59" s="177">
        <v>34296</v>
      </c>
      <c r="Q59" s="177">
        <v>36782.300000000003</v>
      </c>
      <c r="R59" s="177">
        <v>79574.2</v>
      </c>
      <c r="S59" s="177">
        <v>34695.199999999997</v>
      </c>
      <c r="T59" s="177">
        <v>1328.7</v>
      </c>
      <c r="U59" s="253" t="s">
        <v>353</v>
      </c>
      <c r="V59" s="253" t="s">
        <v>354</v>
      </c>
      <c r="W59" s="177">
        <v>5.0999999999999091</v>
      </c>
      <c r="X59"/>
    </row>
    <row r="60" spans="1:24" s="7" customFormat="1" ht="15" x14ac:dyDescent="0.25">
      <c r="A60" s="82"/>
      <c r="B60" s="175">
        <v>52</v>
      </c>
      <c r="C60" s="179" t="s">
        <v>55</v>
      </c>
      <c r="D60" s="177">
        <v>85635.1</v>
      </c>
      <c r="E60" s="177">
        <v>76807</v>
      </c>
      <c r="F60" s="177">
        <v>6978.7</v>
      </c>
      <c r="G60" s="177">
        <v>54.9</v>
      </c>
      <c r="H60" s="177">
        <v>0</v>
      </c>
      <c r="I60" s="177">
        <v>-7.3000000000000114</v>
      </c>
      <c r="J60" s="177">
        <v>2318.39563</v>
      </c>
      <c r="K60" s="177">
        <v>2340.77396</v>
      </c>
      <c r="L60" s="251">
        <v>921.8</v>
      </c>
      <c r="M60" s="178">
        <v>4983</v>
      </c>
      <c r="N60" s="175">
        <v>4613.7</v>
      </c>
      <c r="O60" s="177">
        <v>8737.6</v>
      </c>
      <c r="P60" s="177">
        <v>37276</v>
      </c>
      <c r="Q60" s="177">
        <v>39955.599999999999</v>
      </c>
      <c r="R60" s="177">
        <v>74480</v>
      </c>
      <c r="S60" s="177">
        <v>28500.2</v>
      </c>
      <c r="T60" s="177">
        <v>471.6</v>
      </c>
      <c r="U60" s="253" t="s">
        <v>355</v>
      </c>
      <c r="V60" s="253" t="s">
        <v>356</v>
      </c>
      <c r="W60" s="177">
        <v>-62.599999999999454</v>
      </c>
      <c r="X60"/>
    </row>
    <row r="61" spans="1:24" s="7" customFormat="1" ht="15" x14ac:dyDescent="0.25">
      <c r="A61" s="82"/>
      <c r="B61" s="175">
        <v>53</v>
      </c>
      <c r="C61" s="179" t="s">
        <v>56</v>
      </c>
      <c r="D61" s="177">
        <v>53002</v>
      </c>
      <c r="E61" s="177">
        <v>45926.3</v>
      </c>
      <c r="F61" s="177">
        <v>6679</v>
      </c>
      <c r="G61" s="177">
        <v>0</v>
      </c>
      <c r="H61" s="177">
        <v>0</v>
      </c>
      <c r="I61" s="177">
        <v>52.999999999999943</v>
      </c>
      <c r="J61" s="177">
        <v>1374.4043799999999</v>
      </c>
      <c r="K61" s="177">
        <v>1362.7321200000001</v>
      </c>
      <c r="L61" s="251">
        <v>491.5</v>
      </c>
      <c r="M61" s="178">
        <v>5401.4</v>
      </c>
      <c r="N61" s="175">
        <v>4886.1000000000004</v>
      </c>
      <c r="O61" s="177">
        <v>4368.1000000000004</v>
      </c>
      <c r="P61" s="177">
        <v>23505</v>
      </c>
      <c r="Q61" s="177">
        <v>25181.8</v>
      </c>
      <c r="R61" s="177">
        <v>49121.5</v>
      </c>
      <c r="S61" s="177">
        <v>18225.2</v>
      </c>
      <c r="T61" s="177">
        <v>1049.5</v>
      </c>
      <c r="U61" s="253" t="s">
        <v>357</v>
      </c>
      <c r="V61" s="253" t="s">
        <v>357</v>
      </c>
      <c r="W61" s="177">
        <v>0</v>
      </c>
      <c r="X61"/>
    </row>
    <row r="62" spans="1:24" s="7" customFormat="1" ht="15" x14ac:dyDescent="0.25">
      <c r="A62" s="82"/>
      <c r="B62" s="175">
        <v>54</v>
      </c>
      <c r="C62" s="179" t="s">
        <v>57</v>
      </c>
      <c r="D62" s="177">
        <v>79561.2</v>
      </c>
      <c r="E62" s="177">
        <v>76623.8</v>
      </c>
      <c r="F62" s="177">
        <v>3408.7</v>
      </c>
      <c r="G62" s="177">
        <v>0</v>
      </c>
      <c r="H62" s="177">
        <v>0</v>
      </c>
      <c r="I62" s="177">
        <v>-652.5</v>
      </c>
      <c r="J62" s="177">
        <v>2083.33419</v>
      </c>
      <c r="K62" s="177">
        <v>2081.7987699999999</v>
      </c>
      <c r="L62" s="251">
        <v>109.1</v>
      </c>
      <c r="M62" s="178">
        <v>1864</v>
      </c>
      <c r="N62" s="175">
        <v>1655.3</v>
      </c>
      <c r="O62" s="177">
        <v>3445.1</v>
      </c>
      <c r="P62" s="177">
        <v>35384</v>
      </c>
      <c r="Q62" s="177">
        <v>37930</v>
      </c>
      <c r="R62" s="177">
        <v>71616.600000000006</v>
      </c>
      <c r="S62" s="177">
        <v>28781.9</v>
      </c>
      <c r="T62" s="177">
        <v>0</v>
      </c>
      <c r="U62" s="253" t="s">
        <v>358</v>
      </c>
      <c r="V62" s="253" t="s">
        <v>359</v>
      </c>
      <c r="W62" s="177">
        <v>-123.10000000000036</v>
      </c>
      <c r="X62"/>
    </row>
    <row r="63" spans="1:24" s="7" customFormat="1" ht="15" x14ac:dyDescent="0.25">
      <c r="A63" s="82"/>
      <c r="B63" s="175">
        <v>55</v>
      </c>
      <c r="C63" s="179" t="s">
        <v>58</v>
      </c>
      <c r="D63" s="177">
        <v>242470.3</v>
      </c>
      <c r="E63" s="177">
        <v>206345.8</v>
      </c>
      <c r="F63" s="177">
        <v>45425.8</v>
      </c>
      <c r="G63" s="177">
        <v>0</v>
      </c>
      <c r="H63" s="177">
        <v>0</v>
      </c>
      <c r="I63" s="177">
        <v>581.70000000000005</v>
      </c>
      <c r="J63" s="177">
        <v>7141.8126400000001</v>
      </c>
      <c r="K63" s="177">
        <v>7339.2312300000003</v>
      </c>
      <c r="L63" s="251">
        <v>3220.9</v>
      </c>
      <c r="M63" s="249">
        <v>21561.600000000002</v>
      </c>
      <c r="N63" s="249">
        <v>13565.4</v>
      </c>
      <c r="O63" s="177">
        <v>172.1</v>
      </c>
      <c r="P63" s="177">
        <v>115904</v>
      </c>
      <c r="Q63" s="177">
        <v>124384</v>
      </c>
      <c r="R63" s="177">
        <v>221199.6</v>
      </c>
      <c r="S63" s="177">
        <v>74664.7</v>
      </c>
      <c r="T63" s="177">
        <v>600</v>
      </c>
      <c r="U63" s="253" t="s">
        <v>360</v>
      </c>
      <c r="V63" s="253" t="s">
        <v>361</v>
      </c>
      <c r="W63" s="177">
        <v>1450.7999999999997</v>
      </c>
      <c r="X63"/>
    </row>
    <row r="64" spans="1:24" s="7" customFormat="1" ht="15" x14ac:dyDescent="0.25">
      <c r="A64" s="82"/>
      <c r="B64" s="175">
        <v>56</v>
      </c>
      <c r="C64" s="179" t="s">
        <v>59</v>
      </c>
      <c r="D64" s="177">
        <v>38315.5</v>
      </c>
      <c r="E64" s="177">
        <v>33362.6</v>
      </c>
      <c r="F64" s="177">
        <v>6927.2</v>
      </c>
      <c r="G64" s="177">
        <v>0</v>
      </c>
      <c r="H64" s="177">
        <v>0</v>
      </c>
      <c r="I64" s="177">
        <v>-142.5</v>
      </c>
      <c r="J64" s="177">
        <v>1037.94849</v>
      </c>
      <c r="K64" s="177">
        <v>1024.2477900000001</v>
      </c>
      <c r="L64" s="251">
        <v>3167.6</v>
      </c>
      <c r="M64" s="178">
        <v>3492.9</v>
      </c>
      <c r="N64" s="175">
        <v>2518.6</v>
      </c>
      <c r="O64" s="177">
        <v>3630.9</v>
      </c>
      <c r="P64" s="177">
        <v>17766</v>
      </c>
      <c r="Q64" s="177">
        <v>19033.5</v>
      </c>
      <c r="R64" s="177">
        <v>34350.300000000003</v>
      </c>
      <c r="S64" s="177">
        <v>12559.1</v>
      </c>
      <c r="T64" s="177">
        <v>777.2</v>
      </c>
      <c r="U64" s="253">
        <v>3806.6</v>
      </c>
      <c r="V64" s="253">
        <v>3800.9</v>
      </c>
      <c r="W64" s="177">
        <v>-5.6999999999998181</v>
      </c>
      <c r="X64"/>
    </row>
    <row r="65" spans="1:24" s="7" customFormat="1" ht="15" x14ac:dyDescent="0.25">
      <c r="A65" s="82"/>
      <c r="B65" s="175">
        <v>57</v>
      </c>
      <c r="C65" s="179" t="s">
        <v>60</v>
      </c>
      <c r="D65" s="177">
        <v>62716.1</v>
      </c>
      <c r="E65" s="177">
        <v>55241.4</v>
      </c>
      <c r="F65" s="177">
        <v>7895.9</v>
      </c>
      <c r="G65" s="177">
        <v>20.9</v>
      </c>
      <c r="H65" s="177">
        <v>19.3</v>
      </c>
      <c r="I65" s="177">
        <v>-81</v>
      </c>
      <c r="J65" s="177">
        <v>1638.26819</v>
      </c>
      <c r="K65" s="177">
        <v>1658.2998400000001</v>
      </c>
      <c r="L65" s="251">
        <v>62.4</v>
      </c>
      <c r="M65" s="178">
        <v>2081.1999999999998</v>
      </c>
      <c r="N65" s="175">
        <v>1723.7</v>
      </c>
      <c r="O65" s="177">
        <v>5264.9</v>
      </c>
      <c r="P65" s="177">
        <v>28317</v>
      </c>
      <c r="Q65" s="177">
        <v>30361</v>
      </c>
      <c r="R65" s="177">
        <v>55582.3</v>
      </c>
      <c r="S65" s="177">
        <v>20175.599999999999</v>
      </c>
      <c r="T65" s="177">
        <v>1542</v>
      </c>
      <c r="U65" s="253" t="s">
        <v>362</v>
      </c>
      <c r="V65" s="253" t="s">
        <v>362</v>
      </c>
      <c r="W65" s="177">
        <v>0</v>
      </c>
      <c r="X65"/>
    </row>
    <row r="66" spans="1:24" s="7" customFormat="1" ht="15" x14ac:dyDescent="0.25">
      <c r="A66" s="82"/>
      <c r="B66" s="175">
        <v>58</v>
      </c>
      <c r="C66" s="179" t="s">
        <v>61</v>
      </c>
      <c r="D66" s="177">
        <v>25163.3</v>
      </c>
      <c r="E66" s="177">
        <v>21714</v>
      </c>
      <c r="F66" s="177">
        <v>2150.3000000000002</v>
      </c>
      <c r="G66" s="177">
        <v>0</v>
      </c>
      <c r="H66" s="177">
        <v>0</v>
      </c>
      <c r="I66" s="177">
        <v>-112.40000000000009</v>
      </c>
      <c r="J66" s="177">
        <v>610.17713000000003</v>
      </c>
      <c r="K66" s="177">
        <v>606.35730000000001</v>
      </c>
      <c r="L66" s="251">
        <v>627.29999999999995</v>
      </c>
      <c r="M66" s="178">
        <v>1742.7</v>
      </c>
      <c r="N66" s="175">
        <v>3041.7</v>
      </c>
      <c r="O66" s="177">
        <v>1705</v>
      </c>
      <c r="P66" s="177">
        <v>10485</v>
      </c>
      <c r="Q66" s="177">
        <v>11232.1</v>
      </c>
      <c r="R66" s="177">
        <v>21962</v>
      </c>
      <c r="S66" s="177">
        <v>9611.4</v>
      </c>
      <c r="T66" s="177">
        <v>304.8</v>
      </c>
      <c r="U66" s="253" t="s">
        <v>363</v>
      </c>
      <c r="V66" s="253" t="s">
        <v>364</v>
      </c>
      <c r="W66" s="177">
        <v>-1185.2000000000003</v>
      </c>
      <c r="X66"/>
    </row>
    <row r="67" spans="1:24" s="7" customFormat="1" ht="15" x14ac:dyDescent="0.25">
      <c r="A67" s="82"/>
      <c r="B67" s="175">
        <v>59</v>
      </c>
      <c r="C67" s="179" t="s">
        <v>62</v>
      </c>
      <c r="D67" s="177">
        <v>28506.400000000001</v>
      </c>
      <c r="E67" s="177">
        <v>25681.599999999999</v>
      </c>
      <c r="F67" s="177">
        <v>3203.8</v>
      </c>
      <c r="G67" s="177">
        <v>0</v>
      </c>
      <c r="H67" s="177">
        <v>0</v>
      </c>
      <c r="I67" s="177">
        <v>18.700000000000017</v>
      </c>
      <c r="J67" s="177">
        <v>637.44290000000001</v>
      </c>
      <c r="K67" s="177">
        <v>645.18965000000003</v>
      </c>
      <c r="L67" s="251">
        <v>170.7</v>
      </c>
      <c r="M67" s="178">
        <v>1392.6</v>
      </c>
      <c r="N67" s="175">
        <v>1393.7</v>
      </c>
      <c r="O67" s="177">
        <v>2614.5</v>
      </c>
      <c r="P67" s="177">
        <v>10778</v>
      </c>
      <c r="Q67" s="177">
        <v>11546.2</v>
      </c>
      <c r="R67" s="177">
        <v>24293.5</v>
      </c>
      <c r="S67" s="177">
        <v>11080.8</v>
      </c>
      <c r="T67" s="177">
        <v>566</v>
      </c>
      <c r="U67" s="253">
        <v>1522</v>
      </c>
      <c r="V67" s="253">
        <v>1522</v>
      </c>
      <c r="W67" s="177">
        <v>0</v>
      </c>
      <c r="X67"/>
    </row>
    <row r="68" spans="1:24" s="7" customFormat="1" ht="15" x14ac:dyDescent="0.25">
      <c r="A68" s="82"/>
      <c r="B68" s="175">
        <v>60</v>
      </c>
      <c r="C68" s="179" t="s">
        <v>63</v>
      </c>
      <c r="D68" s="177">
        <v>20988.3</v>
      </c>
      <c r="E68" s="177">
        <v>19491</v>
      </c>
      <c r="F68" s="177">
        <v>1645</v>
      </c>
      <c r="G68" s="177">
        <v>0</v>
      </c>
      <c r="H68" s="177">
        <v>0</v>
      </c>
      <c r="I68" s="177">
        <v>32.699999999999989</v>
      </c>
      <c r="J68" s="177">
        <v>480.37212</v>
      </c>
      <c r="K68" s="177">
        <v>476.02782000000002</v>
      </c>
      <c r="L68" s="251">
        <v>1845.1</v>
      </c>
      <c r="M68" s="178">
        <v>869.10000000000014</v>
      </c>
      <c r="N68" s="175">
        <v>1287.0999999999999</v>
      </c>
      <c r="O68" s="177">
        <v>3508.5</v>
      </c>
      <c r="P68" s="177">
        <v>8128</v>
      </c>
      <c r="Q68" s="177">
        <v>8705.1</v>
      </c>
      <c r="R68" s="177">
        <v>21240.7</v>
      </c>
      <c r="S68" s="177">
        <v>10225.5</v>
      </c>
      <c r="T68" s="177">
        <v>32</v>
      </c>
      <c r="U68" s="253">
        <v>1895.2</v>
      </c>
      <c r="V68" s="253">
        <v>1895.9</v>
      </c>
      <c r="W68" s="177">
        <v>0.70000000000004547</v>
      </c>
      <c r="X68"/>
    </row>
    <row r="69" spans="1:24" s="7" customFormat="1" ht="15" x14ac:dyDescent="0.25">
      <c r="A69" s="82"/>
      <c r="B69" s="175">
        <v>61</v>
      </c>
      <c r="C69" s="179" t="s">
        <v>64</v>
      </c>
      <c r="D69" s="177">
        <v>19915</v>
      </c>
      <c r="E69" s="177">
        <v>17389.099999999999</v>
      </c>
      <c r="F69" s="177">
        <v>2909.6</v>
      </c>
      <c r="G69" s="177">
        <v>0</v>
      </c>
      <c r="H69" s="177">
        <v>0</v>
      </c>
      <c r="I69" s="177">
        <v>294.90000000000009</v>
      </c>
      <c r="J69" s="177">
        <v>464.47096000000005</v>
      </c>
      <c r="K69" s="177">
        <v>466.75890999999996</v>
      </c>
      <c r="L69" s="251">
        <v>0</v>
      </c>
      <c r="M69" s="178">
        <v>738.70100000000002</v>
      </c>
      <c r="N69" s="175">
        <v>425.7</v>
      </c>
      <c r="O69" s="177">
        <v>916.8</v>
      </c>
      <c r="P69" s="177">
        <v>7872</v>
      </c>
      <c r="Q69" s="177">
        <v>8434.4</v>
      </c>
      <c r="R69" s="177">
        <v>16578.8</v>
      </c>
      <c r="S69" s="177">
        <v>6646.3</v>
      </c>
      <c r="T69" s="177">
        <v>0</v>
      </c>
      <c r="U69" s="253">
        <v>2817.9949999999999</v>
      </c>
      <c r="V69" s="253">
        <v>2817.9949999999999</v>
      </c>
      <c r="W69" s="180">
        <v>0</v>
      </c>
      <c r="X69"/>
    </row>
    <row r="70" spans="1:24" ht="22.5" customHeight="1" x14ac:dyDescent="0.2">
      <c r="A70" s="81"/>
      <c r="B70" s="96"/>
      <c r="C70" s="81"/>
      <c r="D70" s="119"/>
      <c r="E70" s="119"/>
      <c r="F70" s="119"/>
      <c r="G70" s="119"/>
      <c r="H70" s="119"/>
      <c r="I70" s="119"/>
      <c r="J70" s="119"/>
      <c r="K70" s="119"/>
      <c r="L70" s="119"/>
      <c r="M70" s="119"/>
      <c r="N70" s="119"/>
      <c r="O70" s="81"/>
      <c r="P70" s="81"/>
      <c r="Q70" s="81"/>
      <c r="R70" s="81"/>
      <c r="S70" s="120"/>
      <c r="T70" s="81"/>
    </row>
    <row r="71" spans="1:24" ht="15.6" customHeight="1" x14ac:dyDescent="0.2">
      <c r="A71" s="81"/>
      <c r="B71" s="81"/>
      <c r="C71" s="81"/>
      <c r="D71" s="81"/>
      <c r="E71" s="81"/>
      <c r="F71" s="81"/>
      <c r="G71" s="98"/>
      <c r="H71" s="81"/>
      <c r="I71" s="81"/>
      <c r="J71" s="81"/>
      <c r="K71" s="81"/>
      <c r="L71" s="57"/>
      <c r="M71" s="57"/>
      <c r="N71" s="57"/>
      <c r="O71" s="99"/>
      <c r="P71" s="99"/>
      <c r="Q71" s="99"/>
      <c r="R71" s="99"/>
      <c r="S71" s="120"/>
      <c r="T71" s="99"/>
    </row>
    <row r="72" spans="1:24" x14ac:dyDescent="0.2">
      <c r="A72" s="81"/>
      <c r="B72" s="83"/>
      <c r="C72" s="83"/>
      <c r="D72" s="81"/>
      <c r="E72" s="81"/>
      <c r="F72" s="81"/>
      <c r="G72" s="81"/>
      <c r="H72" s="97"/>
      <c r="I72" s="97"/>
      <c r="J72" s="97"/>
      <c r="K72" s="97"/>
      <c r="L72" s="81"/>
      <c r="M72" s="81"/>
      <c r="N72" s="81"/>
      <c r="O72" s="99"/>
      <c r="P72" s="99"/>
      <c r="Q72" s="99"/>
      <c r="R72" s="99"/>
      <c r="S72" s="99"/>
      <c r="T72" s="99"/>
    </row>
    <row r="73" spans="1:24" x14ac:dyDescent="0.2">
      <c r="A73" s="81"/>
      <c r="B73" s="81"/>
      <c r="C73" s="81"/>
      <c r="D73" s="81"/>
      <c r="E73" s="81"/>
      <c r="F73" s="81"/>
      <c r="G73" s="81"/>
      <c r="H73" s="81"/>
      <c r="I73" s="81"/>
      <c r="J73" s="81"/>
      <c r="K73" s="81"/>
      <c r="L73" s="81"/>
      <c r="M73" s="81"/>
      <c r="N73" s="81"/>
      <c r="O73" s="99"/>
      <c r="P73" s="99"/>
      <c r="Q73" s="99"/>
      <c r="R73" s="99"/>
      <c r="S73" s="99"/>
      <c r="T73" s="99"/>
    </row>
    <row r="74" spans="1:24" x14ac:dyDescent="0.2">
      <c r="A74" s="100"/>
      <c r="B74" s="266" t="s">
        <v>267</v>
      </c>
      <c r="C74" s="266"/>
      <c r="D74" s="266"/>
      <c r="E74" s="266"/>
      <c r="F74" s="266"/>
      <c r="G74" s="266"/>
      <c r="H74" s="112">
        <v>84258</v>
      </c>
      <c r="I74" s="87" t="s">
        <v>268</v>
      </c>
      <c r="J74" s="87"/>
      <c r="K74" s="87"/>
      <c r="L74" s="121"/>
      <c r="M74" s="121"/>
      <c r="N74" s="121"/>
      <c r="O74" s="81"/>
      <c r="P74" s="81"/>
      <c r="Q74" s="81"/>
      <c r="R74" s="81"/>
      <c r="S74" s="81"/>
      <c r="T74" s="81"/>
    </row>
    <row r="75" spans="1:24" x14ac:dyDescent="0.2">
      <c r="A75" s="100"/>
      <c r="B75" s="266" t="s">
        <v>214</v>
      </c>
      <c r="C75" s="266"/>
      <c r="D75" s="266"/>
      <c r="E75" s="266"/>
      <c r="F75" s="266"/>
      <c r="G75" s="266"/>
      <c r="H75" s="112">
        <v>78996.2</v>
      </c>
      <c r="I75" s="87" t="s">
        <v>269</v>
      </c>
      <c r="J75" s="87"/>
      <c r="K75" s="87"/>
      <c r="L75" s="121"/>
      <c r="M75" s="121"/>
      <c r="N75" s="121"/>
      <c r="O75" s="122"/>
      <c r="P75" s="122"/>
      <c r="Q75" s="122"/>
      <c r="R75" s="81"/>
      <c r="S75" s="81"/>
      <c r="T75" s="81"/>
      <c r="U75" s="22"/>
    </row>
    <row r="76" spans="1:24" ht="15.75" customHeight="1" x14ac:dyDescent="0.2">
      <c r="A76" s="266" t="s">
        <v>265</v>
      </c>
      <c r="B76" s="266"/>
      <c r="C76" s="266"/>
      <c r="D76" s="266"/>
      <c r="E76" s="266"/>
      <c r="F76" s="266"/>
      <c r="G76" s="266"/>
      <c r="H76" s="124">
        <v>-1</v>
      </c>
      <c r="I76" s="89" t="s">
        <v>266</v>
      </c>
      <c r="J76" s="89"/>
      <c r="K76" s="89"/>
      <c r="L76" s="123"/>
      <c r="M76" s="123"/>
      <c r="N76" s="123"/>
      <c r="O76" s="81"/>
      <c r="P76" s="81"/>
      <c r="Q76" s="81"/>
      <c r="R76" s="81"/>
      <c r="S76" s="81"/>
      <c r="T76" s="81"/>
    </row>
    <row r="77" spans="1:24" ht="15.75" customHeight="1" x14ac:dyDescent="0.2">
      <c r="A77" s="90"/>
      <c r="B77" s="90"/>
      <c r="C77" s="90"/>
      <c r="D77" s="90"/>
      <c r="E77" s="267" t="s">
        <v>226</v>
      </c>
      <c r="F77" s="267"/>
      <c r="G77" s="267"/>
      <c r="H77" s="160"/>
      <c r="I77" s="161" t="s">
        <v>209</v>
      </c>
      <c r="J77" s="161"/>
      <c r="K77" s="161"/>
      <c r="L77" s="87"/>
      <c r="M77" s="87"/>
      <c r="N77" s="87"/>
      <c r="O77" s="81"/>
      <c r="P77" s="81"/>
      <c r="Q77" s="81"/>
      <c r="R77" s="81"/>
      <c r="S77" s="81"/>
      <c r="T77" s="81"/>
    </row>
    <row r="78" spans="1:24" ht="21.75" customHeight="1" x14ac:dyDescent="0.2">
      <c r="A78" s="90"/>
      <c r="B78" s="90"/>
      <c r="C78" s="90"/>
      <c r="D78" s="90"/>
      <c r="E78" s="90"/>
      <c r="F78" s="90"/>
      <c r="H78" s="118"/>
      <c r="I78" s="89"/>
      <c r="J78" s="89"/>
      <c r="K78" s="89"/>
      <c r="L78" s="87"/>
      <c r="M78" s="87"/>
      <c r="N78" s="87"/>
      <c r="O78" s="81"/>
      <c r="P78" s="81"/>
      <c r="Q78" s="81"/>
      <c r="R78" s="81"/>
      <c r="S78" s="81"/>
      <c r="T78" s="81"/>
    </row>
    <row r="79" spans="1:24" ht="15.75" customHeight="1" x14ac:dyDescent="0.2">
      <c r="A79" s="90"/>
      <c r="B79" s="90"/>
      <c r="C79" s="90"/>
      <c r="D79" s="90"/>
      <c r="E79" s="90"/>
      <c r="F79" s="90" t="s">
        <v>146</v>
      </c>
      <c r="G79" s="90" t="s">
        <v>5</v>
      </c>
      <c r="H79" s="124">
        <v>-15.919</v>
      </c>
      <c r="I79" s="89" t="s">
        <v>147</v>
      </c>
      <c r="J79" s="89"/>
      <c r="K79" s="89"/>
      <c r="L79" s="123"/>
      <c r="M79" s="123"/>
      <c r="N79" s="123"/>
      <c r="O79" s="81"/>
      <c r="P79" s="81"/>
      <c r="Q79" s="81"/>
      <c r="R79" s="81"/>
      <c r="S79" s="81"/>
      <c r="T79" s="81"/>
    </row>
    <row r="80" spans="1:24" ht="15.75" customHeight="1" x14ac:dyDescent="0.2">
      <c r="A80" s="90"/>
      <c r="B80" s="90"/>
      <c r="C80" s="90"/>
      <c r="D80" s="90"/>
      <c r="E80" s="90"/>
      <c r="F80" s="90"/>
      <c r="G80" s="90" t="s">
        <v>9</v>
      </c>
      <c r="H80" s="124">
        <v>-7.5789999999999997</v>
      </c>
      <c r="L80" s="87"/>
      <c r="M80" s="87"/>
      <c r="N80" s="87"/>
      <c r="O80" s="81"/>
      <c r="P80" s="81"/>
      <c r="Q80" s="81"/>
      <c r="R80" s="81"/>
      <c r="S80" s="81"/>
      <c r="T80" s="81"/>
    </row>
    <row r="81" spans="1:20" ht="15.75" customHeight="1" x14ac:dyDescent="0.2">
      <c r="A81" s="90"/>
      <c r="B81" s="90"/>
      <c r="C81" s="90"/>
      <c r="D81" s="90"/>
      <c r="E81" s="90"/>
      <c r="F81" s="90"/>
      <c r="G81" s="90" t="s">
        <v>10</v>
      </c>
      <c r="H81" s="124">
        <v>-4.2629999999999999</v>
      </c>
      <c r="I81" s="89"/>
      <c r="J81" s="89"/>
      <c r="K81" s="89"/>
      <c r="L81" s="87"/>
      <c r="M81" s="87"/>
      <c r="N81" s="87"/>
      <c r="O81" s="81"/>
      <c r="P81" s="81"/>
      <c r="Q81" s="81"/>
      <c r="R81" s="81"/>
      <c r="S81" s="81"/>
      <c r="T81" s="81"/>
    </row>
    <row r="82" spans="1:20" ht="15.75" customHeight="1" x14ac:dyDescent="0.2">
      <c r="A82" s="90"/>
      <c r="B82" s="90"/>
      <c r="C82" s="90"/>
      <c r="D82" s="90"/>
      <c r="E82" s="90"/>
      <c r="F82" s="90"/>
      <c r="G82" s="90" t="s">
        <v>15</v>
      </c>
      <c r="H82" s="124">
        <v>-2.7679999999999998</v>
      </c>
      <c r="I82" s="89"/>
      <c r="J82" s="89"/>
      <c r="K82" s="89"/>
      <c r="L82" s="87"/>
      <c r="M82" s="87"/>
      <c r="N82" s="87"/>
      <c r="O82" s="81"/>
      <c r="P82" s="81"/>
      <c r="Q82" s="81"/>
      <c r="R82" s="81"/>
      <c r="S82" s="81"/>
      <c r="T82" s="81"/>
    </row>
    <row r="83" spans="1:20" ht="15.75" customHeight="1" x14ac:dyDescent="0.2">
      <c r="A83" s="90"/>
      <c r="B83" s="90"/>
      <c r="C83" s="90"/>
      <c r="D83" s="90"/>
      <c r="E83" s="90"/>
      <c r="F83" s="90"/>
      <c r="G83" s="90"/>
      <c r="H83" s="101"/>
      <c r="I83" s="89"/>
      <c r="J83" s="89"/>
      <c r="K83" s="89"/>
      <c r="L83" s="87"/>
      <c r="M83" s="87"/>
      <c r="N83" s="87"/>
      <c r="O83" s="81"/>
      <c r="P83" s="81"/>
      <c r="Q83" s="81"/>
      <c r="R83" s="81"/>
      <c r="S83" s="81"/>
      <c r="T83" s="81"/>
    </row>
    <row r="84" spans="1:20" ht="29.25" customHeight="1" x14ac:dyDescent="0.2">
      <c r="A84" s="90"/>
      <c r="B84" s="255"/>
      <c r="C84" s="255"/>
      <c r="D84" s="255"/>
      <c r="E84" s="255"/>
      <c r="F84" s="255"/>
      <c r="G84" s="255"/>
      <c r="H84" s="255"/>
      <c r="I84" s="255"/>
      <c r="J84" s="255"/>
      <c r="K84" s="255"/>
      <c r="L84" s="255"/>
      <c r="M84" s="162"/>
      <c r="N84" s="162"/>
      <c r="O84" s="81"/>
      <c r="P84" s="81"/>
      <c r="Q84" s="81"/>
      <c r="R84" s="81"/>
      <c r="S84" s="81"/>
      <c r="T84" s="81"/>
    </row>
    <row r="85" spans="1:20" ht="15.75" customHeight="1" x14ac:dyDescent="0.2">
      <c r="A85" s="88"/>
      <c r="B85" s="88"/>
      <c r="C85" s="88"/>
      <c r="D85" s="88"/>
      <c r="E85" s="88"/>
      <c r="F85" s="88"/>
      <c r="G85" s="88"/>
      <c r="H85" s="89"/>
      <c r="I85" s="81"/>
      <c r="J85" s="81"/>
      <c r="K85" s="81"/>
      <c r="L85" s="89"/>
      <c r="M85" s="89"/>
      <c r="N85" s="89"/>
      <c r="O85" s="81"/>
      <c r="P85" s="81"/>
      <c r="Q85" s="81"/>
      <c r="R85" s="81"/>
      <c r="S85" s="81"/>
      <c r="T85" s="81"/>
    </row>
    <row r="86" spans="1:20" x14ac:dyDescent="0.2">
      <c r="A86" s="81"/>
      <c r="B86" s="102"/>
      <c r="C86" s="102"/>
      <c r="D86" s="81"/>
      <c r="E86" s="256" t="s">
        <v>65</v>
      </c>
      <c r="F86" s="256"/>
      <c r="G86" s="256"/>
      <c r="H86" s="82"/>
      <c r="I86" s="87" t="s">
        <v>79</v>
      </c>
      <c r="J86" s="87"/>
      <c r="K86" s="87"/>
      <c r="L86" s="81"/>
      <c r="M86" s="81"/>
      <c r="N86" s="81"/>
      <c r="O86" s="81"/>
      <c r="P86" s="81"/>
      <c r="Q86" s="81"/>
      <c r="R86" s="81"/>
      <c r="S86" s="81"/>
      <c r="T86" s="81"/>
    </row>
    <row r="87" spans="1:20" x14ac:dyDescent="0.2">
      <c r="A87" s="81"/>
      <c r="B87" s="81"/>
      <c r="C87" s="81"/>
      <c r="D87" s="81"/>
      <c r="E87" s="265" t="s">
        <v>80</v>
      </c>
      <c r="F87" s="265"/>
      <c r="G87" s="265"/>
      <c r="H87" s="111"/>
      <c r="I87" s="87" t="s">
        <v>81</v>
      </c>
      <c r="J87" s="87"/>
      <c r="K87" s="87"/>
      <c r="L87" s="81"/>
      <c r="M87" s="81"/>
      <c r="N87" s="81"/>
      <c r="O87" s="81"/>
      <c r="P87" s="81"/>
      <c r="Q87" s="81"/>
      <c r="R87" s="81"/>
      <c r="S87" s="81"/>
      <c r="T87" s="81"/>
    </row>
    <row r="88" spans="1:20" ht="15.75" customHeight="1" x14ac:dyDescent="0.25">
      <c r="A88" s="81"/>
      <c r="B88" s="265" t="s">
        <v>66</v>
      </c>
      <c r="C88" s="265"/>
      <c r="D88" s="265"/>
      <c r="E88" s="265"/>
      <c r="F88" s="265"/>
      <c r="G88" s="265"/>
      <c r="H88" s="112"/>
      <c r="I88" s="89" t="s">
        <v>82</v>
      </c>
      <c r="J88" s="89"/>
      <c r="K88" s="89"/>
      <c r="L88" s="81"/>
      <c r="M88" s="81"/>
      <c r="N88" s="81"/>
      <c r="O88" s="81"/>
      <c r="P88" s="81"/>
      <c r="Q88" s="81"/>
      <c r="R88"/>
      <c r="S88"/>
      <c r="T88" s="81"/>
    </row>
    <row r="89" spans="1:20" ht="15.75" thickBot="1" x14ac:dyDescent="0.3">
      <c r="B89" s="76"/>
      <c r="C89" s="76"/>
      <c r="D89" s="76"/>
      <c r="E89" s="76"/>
      <c r="F89" s="76"/>
      <c r="G89" s="76"/>
      <c r="H89" s="76"/>
      <c r="I89" s="76"/>
      <c r="J89" s="76"/>
      <c r="K89" s="76"/>
      <c r="L89" s="95"/>
      <c r="M89" s="95"/>
      <c r="N89" s="95"/>
      <c r="O89" s="95"/>
      <c r="R89"/>
      <c r="S89"/>
    </row>
    <row r="90" spans="1:20" ht="15" x14ac:dyDescent="0.25">
      <c r="R90"/>
      <c r="S90"/>
    </row>
    <row r="91" spans="1:20" ht="17.25" x14ac:dyDescent="0.3">
      <c r="L91" s="38"/>
      <c r="M91" s="38"/>
      <c r="N91" s="38"/>
    </row>
  </sheetData>
  <mergeCells count="31">
    <mergeCell ref="N7:N8"/>
    <mergeCell ref="J7:J8"/>
    <mergeCell ref="K7:K8"/>
    <mergeCell ref="B88:G88"/>
    <mergeCell ref="B7:B8"/>
    <mergeCell ref="C7:C8"/>
    <mergeCell ref="D7:D8"/>
    <mergeCell ref="E7:E8"/>
    <mergeCell ref="G7:G8"/>
    <mergeCell ref="F7:F8"/>
    <mergeCell ref="B74:G74"/>
    <mergeCell ref="B75:G75"/>
    <mergeCell ref="A76:G76"/>
    <mergeCell ref="E87:G87"/>
    <mergeCell ref="E77:G77"/>
    <mergeCell ref="V7:V8"/>
    <mergeCell ref="W7:W8"/>
    <mergeCell ref="B84:L84"/>
    <mergeCell ref="T7:T8"/>
    <mergeCell ref="E86:G86"/>
    <mergeCell ref="U9:W9"/>
    <mergeCell ref="U7:U8"/>
    <mergeCell ref="I7:I8"/>
    <mergeCell ref="H7:H8"/>
    <mergeCell ref="S7:S8"/>
    <mergeCell ref="L7:L8"/>
    <mergeCell ref="O7:O8"/>
    <mergeCell ref="R7:R8"/>
    <mergeCell ref="Q7:Q8"/>
    <mergeCell ref="P7:P8"/>
    <mergeCell ref="M7:M8"/>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J32"/>
  <sheetViews>
    <sheetView showGridLines="0" showRowColHeaders="0" zoomScale="70" zoomScaleNormal="70" workbookViewId="0">
      <selection activeCell="R25" sqref="R25"/>
    </sheetView>
  </sheetViews>
  <sheetFormatPr defaultColWidth="9.140625" defaultRowHeight="14.25" x14ac:dyDescent="0.2"/>
  <cols>
    <col min="1" max="1" width="9.140625" style="17" customWidth="1"/>
    <col min="2" max="2" width="7.7109375" style="17" customWidth="1"/>
    <col min="3" max="3" width="11.7109375" style="17" customWidth="1"/>
    <col min="4" max="4" width="13.7109375" style="17" customWidth="1"/>
    <col min="5" max="5" width="12.7109375" style="17" customWidth="1"/>
    <col min="6" max="6" width="16.28515625" style="17" customWidth="1"/>
    <col min="7" max="7" width="15.7109375" style="17" customWidth="1"/>
    <col min="8" max="8" width="16.28515625" style="17" customWidth="1"/>
    <col min="9" max="9" width="18.85546875" style="17" customWidth="1"/>
    <col min="10" max="10" width="19.42578125" style="17" customWidth="1"/>
    <col min="11" max="12" width="12.85546875" style="17" customWidth="1"/>
    <col min="13" max="13" width="14.85546875" style="17" customWidth="1"/>
    <col min="14" max="14" width="14.7109375" style="17" customWidth="1"/>
    <col min="15" max="15" width="24.140625" style="17" customWidth="1"/>
    <col min="16" max="16" width="21.85546875" style="17" customWidth="1"/>
    <col min="17" max="17" width="16.85546875" style="17" customWidth="1"/>
    <col min="18" max="18" width="15.7109375" style="17" customWidth="1"/>
    <col min="19" max="19" width="19.140625" style="17" customWidth="1"/>
    <col min="20" max="22" width="28.5703125" style="17" customWidth="1"/>
    <col min="23" max="23" width="20" style="17" customWidth="1"/>
    <col min="24" max="24" width="15.85546875" style="17" customWidth="1"/>
    <col min="25" max="25" width="15" style="17" customWidth="1"/>
    <col min="26" max="26" width="17.7109375" style="17" customWidth="1"/>
    <col min="27" max="27" width="16.28515625" style="17" customWidth="1"/>
    <col min="28" max="29" width="14.5703125" style="17" customWidth="1"/>
    <col min="30" max="30" width="5.7109375" style="17" customWidth="1"/>
    <col min="31" max="16384" width="9.140625" style="17"/>
  </cols>
  <sheetData>
    <row r="1" spans="1:36" ht="13.9" customHeight="1" x14ac:dyDescent="0.2">
      <c r="B1" s="73" t="s">
        <v>67</v>
      </c>
      <c r="C1" s="28"/>
    </row>
    <row r="2" spans="1:36" x14ac:dyDescent="0.2">
      <c r="B2" s="18"/>
      <c r="C2" s="18"/>
    </row>
    <row r="3" spans="1:36" s="20" customFormat="1" ht="15.75" thickBot="1" x14ac:dyDescent="0.3"/>
    <row r="4" spans="1:36" ht="14.25" customHeight="1" x14ac:dyDescent="0.2">
      <c r="A4" s="21"/>
      <c r="B4" s="91" t="s">
        <v>286</v>
      </c>
      <c r="C4" s="91"/>
      <c r="D4" s="91"/>
      <c r="E4" s="91"/>
      <c r="F4" s="91"/>
      <c r="G4" s="91"/>
      <c r="H4" s="91"/>
      <c r="I4" s="91"/>
      <c r="J4" s="91"/>
      <c r="K4" s="91"/>
      <c r="L4" s="91"/>
      <c r="M4" s="91"/>
      <c r="N4" s="91"/>
      <c r="O4" s="92"/>
      <c r="P4" s="92"/>
      <c r="Q4" s="92"/>
      <c r="R4" s="93"/>
      <c r="S4" s="92"/>
      <c r="T4" s="94"/>
      <c r="U4" s="94"/>
      <c r="V4" s="94"/>
      <c r="W4" s="94"/>
      <c r="X4" s="94"/>
      <c r="Y4" s="94"/>
      <c r="Z4" s="92"/>
      <c r="AA4" s="92"/>
    </row>
    <row r="5" spans="1:36" ht="14.25" customHeight="1" x14ac:dyDescent="0.2">
      <c r="A5" s="21"/>
      <c r="B5" s="31" t="s">
        <v>287</v>
      </c>
      <c r="C5" s="31"/>
      <c r="D5" s="29"/>
      <c r="E5" s="29"/>
      <c r="F5" s="29"/>
      <c r="G5" s="29"/>
      <c r="H5" s="29"/>
      <c r="I5" s="29"/>
      <c r="J5" s="29"/>
      <c r="K5" s="29"/>
      <c r="L5" s="29"/>
      <c r="M5" s="29"/>
      <c r="N5" s="29"/>
      <c r="R5" s="30"/>
      <c r="T5" s="16"/>
      <c r="U5" s="16"/>
      <c r="V5" s="16"/>
      <c r="W5" s="16"/>
      <c r="X5" s="16"/>
      <c r="Y5" s="16"/>
    </row>
    <row r="6" spans="1:36" ht="38.450000000000003" customHeight="1" x14ac:dyDescent="0.2">
      <c r="B6" s="297" t="s">
        <v>91</v>
      </c>
      <c r="C6" s="297"/>
      <c r="D6" s="297"/>
      <c r="E6" s="297"/>
      <c r="F6" s="297"/>
      <c r="G6" s="297"/>
      <c r="H6" s="297"/>
      <c r="I6" s="297"/>
      <c r="J6" s="297"/>
      <c r="K6" s="297"/>
      <c r="L6" s="297"/>
      <c r="M6" s="297"/>
      <c r="N6" s="297"/>
      <c r="O6" s="297"/>
      <c r="P6" s="297"/>
      <c r="Q6" s="297"/>
      <c r="R6" s="297"/>
      <c r="S6" s="297"/>
      <c r="T6" s="16"/>
      <c r="U6" s="16"/>
      <c r="V6" s="16"/>
      <c r="W6" s="16"/>
      <c r="X6" s="16"/>
      <c r="Y6" s="16"/>
      <c r="Z6" s="16"/>
      <c r="AA6" s="16"/>
      <c r="AB6" s="16"/>
      <c r="AC6" s="16"/>
      <c r="AD6" s="16"/>
      <c r="AE6" s="16"/>
      <c r="AF6" s="16"/>
      <c r="AG6" s="16"/>
      <c r="AH6" s="16"/>
      <c r="AI6" s="16"/>
      <c r="AJ6" s="16"/>
    </row>
    <row r="7" spans="1:36" ht="17.25" customHeight="1" x14ac:dyDescent="0.2">
      <c r="B7" s="299" t="s">
        <v>76</v>
      </c>
      <c r="C7" s="299"/>
      <c r="D7" s="299"/>
      <c r="E7" s="299"/>
      <c r="F7" s="299"/>
      <c r="G7" s="299"/>
      <c r="H7" s="299"/>
      <c r="I7" s="299"/>
      <c r="J7" s="299"/>
      <c r="K7" s="299"/>
      <c r="L7" s="299"/>
      <c r="M7" s="299"/>
      <c r="N7" s="299"/>
      <c r="O7" s="299"/>
      <c r="P7" s="299"/>
      <c r="Q7" s="299"/>
      <c r="R7" s="299"/>
      <c r="S7" s="299"/>
      <c r="T7" s="16"/>
      <c r="U7" s="16"/>
      <c r="V7" s="16"/>
      <c r="W7" s="16"/>
      <c r="X7" s="16"/>
      <c r="Y7" s="16"/>
      <c r="Z7" s="16"/>
      <c r="AA7" s="16"/>
    </row>
    <row r="8" spans="1:36" x14ac:dyDescent="0.2">
      <c r="A8" s="21"/>
      <c r="B8" s="299"/>
      <c r="C8" s="299"/>
      <c r="D8" s="299"/>
      <c r="E8" s="299"/>
      <c r="F8" s="299"/>
      <c r="G8" s="299"/>
      <c r="H8" s="299"/>
      <c r="I8" s="299"/>
      <c r="J8" s="299"/>
      <c r="K8" s="299"/>
      <c r="L8" s="299"/>
      <c r="M8" s="299"/>
      <c r="N8" s="299"/>
      <c r="O8" s="299"/>
      <c r="P8" s="299"/>
      <c r="Q8" s="299"/>
      <c r="R8" s="299"/>
      <c r="S8" s="299"/>
    </row>
    <row r="9" spans="1:36" ht="15" x14ac:dyDescent="0.25">
      <c r="A9" s="21"/>
      <c r="B9" s="35"/>
      <c r="C9" s="35"/>
      <c r="D9" s="35"/>
      <c r="E9" s="35"/>
      <c r="F9" s="35"/>
      <c r="G9" s="35"/>
      <c r="H9" s="35"/>
      <c r="I9" s="35"/>
      <c r="J9" s="35"/>
      <c r="K9" s="35"/>
      <c r="L9" s="35"/>
      <c r="M9" s="35"/>
      <c r="N9" s="35"/>
      <c r="O9" s="35"/>
      <c r="P9" s="35"/>
      <c r="Q9"/>
      <c r="R9" s="35"/>
    </row>
    <row r="10" spans="1:36" ht="40.5" customHeight="1" x14ac:dyDescent="0.2">
      <c r="B10" s="261" t="s">
        <v>120</v>
      </c>
      <c r="C10" s="257" t="s">
        <v>178</v>
      </c>
      <c r="D10" s="257" t="s">
        <v>179</v>
      </c>
      <c r="E10" s="257" t="s">
        <v>182</v>
      </c>
      <c r="F10" s="260" t="s">
        <v>183</v>
      </c>
      <c r="G10" s="257" t="s">
        <v>173</v>
      </c>
      <c r="H10" s="257" t="s">
        <v>174</v>
      </c>
      <c r="I10" s="257" t="s">
        <v>175</v>
      </c>
      <c r="J10" s="257" t="s">
        <v>176</v>
      </c>
      <c r="K10" s="257" t="s">
        <v>177</v>
      </c>
      <c r="L10" s="257" t="s">
        <v>271</v>
      </c>
      <c r="M10" s="257" t="s">
        <v>272</v>
      </c>
      <c r="N10" s="257" t="s">
        <v>273</v>
      </c>
      <c r="O10" s="257" t="s">
        <v>180</v>
      </c>
      <c r="P10" s="260" t="s">
        <v>181</v>
      </c>
      <c r="Q10" s="257" t="s">
        <v>185</v>
      </c>
      <c r="R10" s="257" t="s">
        <v>184</v>
      </c>
      <c r="S10" s="257" t="s">
        <v>160</v>
      </c>
      <c r="T10" s="257" t="s">
        <v>186</v>
      </c>
      <c r="U10" s="260" t="s">
        <v>277</v>
      </c>
      <c r="V10" s="260" t="s">
        <v>278</v>
      </c>
      <c r="W10" s="257" t="s">
        <v>188</v>
      </c>
      <c r="X10" s="257" t="s">
        <v>189</v>
      </c>
      <c r="Y10" s="296" t="s">
        <v>190</v>
      </c>
      <c r="Z10" s="296" t="s">
        <v>131</v>
      </c>
      <c r="AA10" s="257" t="s">
        <v>191</v>
      </c>
    </row>
    <row r="11" spans="1:36" ht="147" customHeight="1" x14ac:dyDescent="0.2">
      <c r="B11" s="298"/>
      <c r="C11" s="300"/>
      <c r="D11" s="257"/>
      <c r="E11" s="257"/>
      <c r="F11" s="260"/>
      <c r="G11" s="257"/>
      <c r="H11" s="257"/>
      <c r="I11" s="257"/>
      <c r="J11" s="257"/>
      <c r="K11" s="257"/>
      <c r="L11" s="257"/>
      <c r="M11" s="257"/>
      <c r="N11" s="257"/>
      <c r="O11" s="257"/>
      <c r="P11" s="260"/>
      <c r="Q11" s="257"/>
      <c r="R11" s="257"/>
      <c r="S11" s="257"/>
      <c r="T11" s="257"/>
      <c r="U11" s="260"/>
      <c r="V11" s="260"/>
      <c r="W11" s="257"/>
      <c r="X11" s="257"/>
      <c r="Y11" s="257"/>
      <c r="Z11" s="296"/>
      <c r="AA11" s="257"/>
    </row>
    <row r="12" spans="1:36" ht="29.25" customHeight="1" x14ac:dyDescent="0.2">
      <c r="B12" s="173"/>
      <c r="C12" s="183"/>
      <c r="D12" s="170"/>
      <c r="E12" s="170">
        <v>1</v>
      </c>
      <c r="F12" s="171" t="s">
        <v>137</v>
      </c>
      <c r="G12" s="171" t="s">
        <v>133</v>
      </c>
      <c r="H12" s="171" t="s">
        <v>134</v>
      </c>
      <c r="I12" s="171" t="s">
        <v>135</v>
      </c>
      <c r="J12" s="171" t="s">
        <v>136</v>
      </c>
      <c r="K12" s="170" t="s">
        <v>77</v>
      </c>
      <c r="L12" s="170" t="s">
        <v>274</v>
      </c>
      <c r="M12" s="170" t="s">
        <v>275</v>
      </c>
      <c r="N12" s="170" t="s">
        <v>276</v>
      </c>
      <c r="O12" s="170">
        <v>5</v>
      </c>
      <c r="P12" s="171">
        <v>6</v>
      </c>
      <c r="Q12" s="170" t="s">
        <v>281</v>
      </c>
      <c r="R12" s="184"/>
      <c r="S12" s="170">
        <v>8</v>
      </c>
      <c r="T12" s="171" t="s">
        <v>282</v>
      </c>
      <c r="U12" s="171" t="s">
        <v>279</v>
      </c>
      <c r="V12" s="171" t="s">
        <v>280</v>
      </c>
      <c r="W12" s="171">
        <v>10</v>
      </c>
      <c r="X12" s="170">
        <v>11</v>
      </c>
      <c r="Y12" s="170" t="s">
        <v>283</v>
      </c>
      <c r="Z12" s="170"/>
      <c r="AA12" s="185"/>
    </row>
    <row r="13" spans="1:36" ht="154.5" customHeight="1" x14ac:dyDescent="0.2">
      <c r="B13" s="173"/>
      <c r="C13" s="186"/>
      <c r="D13" s="170" t="s">
        <v>78</v>
      </c>
      <c r="E13" s="170" t="s">
        <v>246</v>
      </c>
      <c r="F13" s="170" t="s">
        <v>284</v>
      </c>
      <c r="G13" s="170" t="s">
        <v>247</v>
      </c>
      <c r="H13" s="170" t="s">
        <v>248</v>
      </c>
      <c r="I13" s="170" t="s">
        <v>249</v>
      </c>
      <c r="J13" s="170" t="s">
        <v>250</v>
      </c>
      <c r="K13" s="170" t="s">
        <v>78</v>
      </c>
      <c r="L13" s="170" t="s">
        <v>78</v>
      </c>
      <c r="M13" s="170" t="s">
        <v>263</v>
      </c>
      <c r="N13" s="170" t="s">
        <v>263</v>
      </c>
      <c r="O13" s="170" t="s">
        <v>251</v>
      </c>
      <c r="P13" s="170" t="s">
        <v>187</v>
      </c>
      <c r="Q13" s="170" t="s">
        <v>78</v>
      </c>
      <c r="R13" s="170" t="s">
        <v>78</v>
      </c>
      <c r="S13" s="172" t="s">
        <v>252</v>
      </c>
      <c r="T13" s="170" t="s">
        <v>78</v>
      </c>
      <c r="U13" s="172" t="s">
        <v>255</v>
      </c>
      <c r="V13" s="172" t="s">
        <v>256</v>
      </c>
      <c r="W13" s="170" t="s">
        <v>78</v>
      </c>
      <c r="X13" s="170" t="s">
        <v>78</v>
      </c>
      <c r="Y13" s="170" t="s">
        <v>78</v>
      </c>
      <c r="Z13" s="170"/>
      <c r="AA13" s="170" t="s">
        <v>78</v>
      </c>
    </row>
    <row r="14" spans="1:36" ht="15" customHeight="1" x14ac:dyDescent="0.2">
      <c r="B14" s="175">
        <v>1</v>
      </c>
      <c r="C14" s="176" t="s">
        <v>5</v>
      </c>
      <c r="D14" s="187">
        <f>G14/$G$23/10</f>
        <v>1.7616372686281114</v>
      </c>
      <c r="E14" s="188">
        <f>_xlfn.XLOOKUP($B14,'Duomenys | Data'!$B$10:$B$69,'Duomenys | Data'!D$10:D$69)</f>
        <v>1570708.7</v>
      </c>
      <c r="F14" s="189">
        <f>G14+H14-I14+J14</f>
        <v>1579612.1</v>
      </c>
      <c r="G14" s="188">
        <f>_xlfn.XLOOKUP($B14,'Duomenys | Data'!$B$10:$B$69,'Duomenys | Data'!E$10:E$69)</f>
        <v>1391626.5</v>
      </c>
      <c r="H14" s="188">
        <f>_xlfn.XLOOKUP($B14,'Duomenys | Data'!$B$10:$B$69,'Duomenys | Data'!F$10:F$69)</f>
        <v>187977.60000000001</v>
      </c>
      <c r="I14" s="188">
        <f>_xlfn.XLOOKUP($B14,'Duomenys | Data'!$B$10:$B$69,'Duomenys | Data'!G$10:G$69)</f>
        <v>0</v>
      </c>
      <c r="J14" s="188">
        <f>_xlfn.XLOOKUP($B14,'Duomenys | Data'!$B$10:$B$69,'Duomenys | Data'!H$10:H$69)</f>
        <v>8</v>
      </c>
      <c r="K14" s="178">
        <f>E14-F14</f>
        <v>-8903.4000000001397</v>
      </c>
      <c r="L14" s="178">
        <f>N14-M14</f>
        <v>830.43202000000019</v>
      </c>
      <c r="M14" s="190">
        <f>_xlfn.XLOOKUP($B14,'Duomenys | Data'!$B$10:$B$69,'Duomenys | Data'!J$10:J$69)</f>
        <v>39493.43722</v>
      </c>
      <c r="N14" s="190">
        <f>_xlfn.XLOOKUP($B14,'Duomenys | Data'!$B$10:$B$69,'Duomenys | Data'!K$10:K$69)</f>
        <v>40323.86924</v>
      </c>
      <c r="O14" s="188">
        <f>_xlfn.XLOOKUP($B14,'Duomenys | Data'!$B$10:$B$69,'Duomenys | Data'!I$10:I$69)</f>
        <v>-9795.2000000000007</v>
      </c>
      <c r="P14" s="191">
        <f>_xlfn.XLOOKUP($B14,'Duomenys | Data'!$B$10:$B$69,'Duomenys | Data'!$W$10:$W$69)</f>
        <v>-2834.4000000000015</v>
      </c>
      <c r="Q14" s="178">
        <f>K14-O14+P14+L14</f>
        <v>-1112.1679800001402</v>
      </c>
      <c r="R14" s="192" t="str">
        <f>VLOOKUP(C14,'Lankstumas | Flexibility'!B:N,13,FALSE)</f>
        <v>Taip / Yes</v>
      </c>
      <c r="S14" s="193">
        <f>_xlfn.XLOOKUP($B14,'Duomenys | Data'!$B$10:$B$69,'Duomenys | Data'!L$10:L$69)</f>
        <v>5599.1</v>
      </c>
      <c r="T14" s="194">
        <f>IF(U14-V14&lt;0,0,U14-V14)</f>
        <v>0</v>
      </c>
      <c r="U14" s="193">
        <f>_xlfn.XLOOKUP($B14,'Duomenys | Data'!$B$10:$B$69,'Duomenys | Data'!$M$10:$M$69)</f>
        <v>142042.9</v>
      </c>
      <c r="V14" s="193">
        <f>_xlfn.XLOOKUP($B14,'Duomenys | Data'!$B$10:$B$69,'Duomenys | Data'!$N$10:$N$69)</f>
        <v>153868.4</v>
      </c>
      <c r="W14" s="177">
        <f>Q14+IF(R14="Taip / Yes",S14+T14,0)</f>
        <v>4486.9320199998601</v>
      </c>
      <c r="X14" s="195">
        <f>'Duomenys | Data'!H79*1000</f>
        <v>-15919</v>
      </c>
      <c r="Y14" s="196">
        <f>W14-X14</f>
        <v>20405.932019999862</v>
      </c>
      <c r="Z14" s="197" t="str">
        <f>IF(AA14="Taip / Yes","-",(W14-X14)*-1)</f>
        <v>-</v>
      </c>
      <c r="AA14" s="198" t="str">
        <f>IF(Y14&lt;0,"Ne / No","Taip / Yes")</f>
        <v>Taip / Yes</v>
      </c>
    </row>
    <row r="15" spans="1:36" x14ac:dyDescent="0.2">
      <c r="B15" s="175">
        <v>5</v>
      </c>
      <c r="C15" s="176" t="s">
        <v>9</v>
      </c>
      <c r="D15" s="187">
        <f>F15/$G$23/10</f>
        <v>0.97534843448165864</v>
      </c>
      <c r="E15" s="188">
        <f>_xlfn.XLOOKUP(B15,'Duomenys | Data'!$B$10:$B$69,'Duomenys | Data'!D$10:D$69)</f>
        <v>757705.7</v>
      </c>
      <c r="F15" s="189">
        <f t="shared" ref="F15:F17" si="0">G15+H15-I15+J15</f>
        <v>770488.2</v>
      </c>
      <c r="G15" s="188">
        <f>_xlfn.XLOOKUP($B15,'Duomenys | Data'!$B$10:$B$69,'Duomenys | Data'!E$10:E$69)</f>
        <v>585167.9</v>
      </c>
      <c r="H15" s="188">
        <f>_xlfn.XLOOKUP($B15,'Duomenys | Data'!$B$10:$B$69,'Duomenys | Data'!F$10:F$69)</f>
        <v>183737.1</v>
      </c>
      <c r="I15" s="188">
        <f>_xlfn.XLOOKUP($B15,'Duomenys | Data'!$B$10:$B$69,'Duomenys | Data'!G$10:G$69)</f>
        <v>0</v>
      </c>
      <c r="J15" s="188">
        <f>_xlfn.XLOOKUP($B15,'Duomenys | Data'!$B$10:$B$69,'Duomenys | Data'!H$10:H$69)</f>
        <v>1583.2</v>
      </c>
      <c r="K15" s="178">
        <f t="shared" ref="K15:K17" si="1">E15-F15</f>
        <v>-12782.5</v>
      </c>
      <c r="L15" s="178">
        <f t="shared" ref="L15:L17" si="2">N15-M15</f>
        <v>66.73493999999846</v>
      </c>
      <c r="M15" s="190">
        <f>_xlfn.XLOOKUP($B15,'Duomenys | Data'!$B$10:$B$69,'Duomenys | Data'!J$10:J$69)</f>
        <v>19541.435870000001</v>
      </c>
      <c r="N15" s="190">
        <f>_xlfn.XLOOKUP($B15,'Duomenys | Data'!$B$10:$B$69,'Duomenys | Data'!K$10:K$69)</f>
        <v>19608.17081</v>
      </c>
      <c r="O15" s="188">
        <f>_xlfn.XLOOKUP($B15,'Duomenys | Data'!$B$10:$B$69,'Duomenys | Data'!I$10:I$69)</f>
        <v>554.69999999999891</v>
      </c>
      <c r="P15" s="191">
        <f>_xlfn.XLOOKUP($B15,'Duomenys | Data'!$B$10:$B$69,'Duomenys | Data'!$W$10:$W$69)</f>
        <v>0</v>
      </c>
      <c r="Q15" s="178">
        <f t="shared" ref="Q15:Q17" si="3">K15-O15+P15+L15</f>
        <v>-13270.46506</v>
      </c>
      <c r="R15" s="192" t="str">
        <f>VLOOKUP(C15,'Lankstumas | Flexibility'!B:N,13,FALSE)</f>
        <v>Taip / Yes</v>
      </c>
      <c r="S15" s="193">
        <f>_xlfn.XLOOKUP($B15,'Duomenys | Data'!$B$10:$B$69,'Duomenys | Data'!L$10:L$69)</f>
        <v>10786.7</v>
      </c>
      <c r="T15" s="194">
        <f t="shared" ref="T15:T17" si="4">IF(U15-V15&lt;0,0,U15-V15)</f>
        <v>6995.3000000000029</v>
      </c>
      <c r="U15" s="193">
        <f>_xlfn.XLOOKUP($B15,'Duomenys | Data'!$B$10:$B$69,'Duomenys | Data'!$M$10:$M$69)</f>
        <v>71849</v>
      </c>
      <c r="V15" s="193">
        <f>_xlfn.XLOOKUP($B15,'Duomenys | Data'!$B$10:$B$69,'Duomenys | Data'!$N$10:$N$69)</f>
        <v>64853.7</v>
      </c>
      <c r="W15" s="177">
        <f t="shared" ref="W15:W17" si="5">Q15+IF(R15="Taip / Yes",S15+T15,0)</f>
        <v>4511.5349400000032</v>
      </c>
      <c r="X15" s="195">
        <f>'Duomenys | Data'!H80*1000</f>
        <v>-7579</v>
      </c>
      <c r="Y15" s="196">
        <f t="shared" ref="Y15:Y17" si="6">W15-X15</f>
        <v>12090.534940000003</v>
      </c>
      <c r="Z15" s="197" t="str">
        <f>IF(AA15="Taip / Yes","-",(W15-X15)*-1)</f>
        <v>-</v>
      </c>
      <c r="AA15" s="198" t="str">
        <f>IF(Y15&lt;0,"Ne / No","Taip / Yes")</f>
        <v>Taip / Yes</v>
      </c>
    </row>
    <row r="16" spans="1:36" x14ac:dyDescent="0.2">
      <c r="B16" s="175">
        <v>6</v>
      </c>
      <c r="C16" s="176" t="s">
        <v>10</v>
      </c>
      <c r="D16" s="187">
        <f>F16/$G$23/10</f>
        <v>0.54343829196847449</v>
      </c>
      <c r="E16" s="188">
        <f>_xlfn.XLOOKUP(B16,'Duomenys | Data'!$B$10:$B$69,'Duomenys | Data'!D$10:D$69)</f>
        <v>421116.1</v>
      </c>
      <c r="F16" s="189">
        <f t="shared" si="0"/>
        <v>429295.6</v>
      </c>
      <c r="G16" s="188">
        <f>_xlfn.XLOOKUP($B16,'Duomenys | Data'!$B$10:$B$69,'Duomenys | Data'!E$10:E$69)</f>
        <v>370743.1</v>
      </c>
      <c r="H16" s="188">
        <f>_xlfn.XLOOKUP($B16,'Duomenys | Data'!$B$10:$B$69,'Duomenys | Data'!F$10:F$69)</f>
        <v>58082.5</v>
      </c>
      <c r="I16" s="188">
        <f>_xlfn.XLOOKUP($B16,'Duomenys | Data'!$B$10:$B$69,'Duomenys | Data'!G$10:G$69)</f>
        <v>0</v>
      </c>
      <c r="J16" s="188">
        <f>_xlfn.XLOOKUP($B16,'Duomenys | Data'!$B$10:$B$69,'Duomenys | Data'!H$10:H$69)</f>
        <v>470</v>
      </c>
      <c r="K16" s="178">
        <f t="shared" si="1"/>
        <v>-8179.5</v>
      </c>
      <c r="L16" s="178">
        <f t="shared" si="2"/>
        <v>2.9511899999997695</v>
      </c>
      <c r="M16" s="190">
        <f>_xlfn.XLOOKUP($B16,'Duomenys | Data'!$B$10:$B$69,'Duomenys | Data'!J$10:J$69)</f>
        <v>10499.811009999999</v>
      </c>
      <c r="N16" s="190">
        <f>_xlfn.XLOOKUP($B16,'Duomenys | Data'!$B$10:$B$69,'Duomenys | Data'!K$10:K$69)</f>
        <v>10502.762199999999</v>
      </c>
      <c r="O16" s="188">
        <f>_xlfn.XLOOKUP($B16,'Duomenys | Data'!$B$10:$B$69,'Duomenys | Data'!I$10:I$69)</f>
        <v>-194.19999999999982</v>
      </c>
      <c r="P16" s="191">
        <f>_xlfn.XLOOKUP($B16,'Duomenys | Data'!$B$10:$B$69,'Duomenys | Data'!$W$10:$W$69)</f>
        <v>-3883</v>
      </c>
      <c r="Q16" s="178">
        <f t="shared" si="3"/>
        <v>-11865.34881</v>
      </c>
      <c r="R16" s="192" t="str">
        <f>VLOOKUP(C16,'Lankstumas | Flexibility'!B:N,13,FALSE)</f>
        <v>Taip / Yes</v>
      </c>
      <c r="S16" s="193">
        <f>_xlfn.XLOOKUP($B16,'Duomenys | Data'!$B$10:$B$69,'Duomenys | Data'!L$10:L$69)</f>
        <v>957.1</v>
      </c>
      <c r="T16" s="194">
        <f t="shared" si="4"/>
        <v>11220.100000000002</v>
      </c>
      <c r="U16" s="249">
        <f>_xlfn.XLOOKUP($B16,'Duomenys | Data'!$B$10:$B$69,'Duomenys | Data'!$M$10:$M$69)</f>
        <v>41029.9</v>
      </c>
      <c r="V16" s="249">
        <f>_xlfn.XLOOKUP($B16,'Duomenys | Data'!$B$10:$B$69,'Duomenys | Data'!$N$10:$N$69)</f>
        <v>29809.8</v>
      </c>
      <c r="W16" s="177">
        <f t="shared" si="5"/>
        <v>311.85119000000304</v>
      </c>
      <c r="X16" s="195">
        <f>'Duomenys | Data'!H81*1000</f>
        <v>-4263</v>
      </c>
      <c r="Y16" s="196">
        <f t="shared" si="6"/>
        <v>4574.851190000003</v>
      </c>
      <c r="Z16" s="197" t="str">
        <f>IF(AA16="Taip / Yes","-",(W16-X16)*-1)</f>
        <v>-</v>
      </c>
      <c r="AA16" s="198" t="str">
        <f>IF(Y16&lt;0,"Ne / No","Taip / Yes")</f>
        <v>Taip / Yes</v>
      </c>
    </row>
    <row r="17" spans="1:27" x14ac:dyDescent="0.2">
      <c r="B17" s="175">
        <v>11</v>
      </c>
      <c r="C17" s="176" t="s">
        <v>15</v>
      </c>
      <c r="D17" s="187">
        <f>F17/$G$23/10</f>
        <v>0.36396307670495542</v>
      </c>
      <c r="E17" s="188">
        <f>_xlfn.XLOOKUP(B17,'Duomenys | Data'!$B$10:$B$69,'Duomenys | Data'!D$10:D$69)</f>
        <v>276201.7</v>
      </c>
      <c r="F17" s="189">
        <f t="shared" si="0"/>
        <v>287517</v>
      </c>
      <c r="G17" s="199">
        <f>_xlfn.XLOOKUP($B17,'Duomenys | Data'!$B$10:$B$69,'Duomenys | Data'!E$10:E$69)</f>
        <v>233729.7</v>
      </c>
      <c r="H17" s="188">
        <f>_xlfn.XLOOKUP($B17,'Duomenys | Data'!$B$10:$B$69,'Duomenys | Data'!F$10:F$69)</f>
        <v>53787.3</v>
      </c>
      <c r="I17" s="188">
        <f>_xlfn.XLOOKUP($B17,'Duomenys | Data'!$B$10:$B$69,'Duomenys | Data'!G$10:G$69)</f>
        <v>0</v>
      </c>
      <c r="J17" s="188">
        <f>_xlfn.XLOOKUP($B17,'Duomenys | Data'!$B$10:$B$69,'Duomenys | Data'!H$10:H$69)</f>
        <v>0</v>
      </c>
      <c r="K17" s="178">
        <f t="shared" si="1"/>
        <v>-11315.299999999988</v>
      </c>
      <c r="L17" s="178">
        <f t="shared" si="2"/>
        <v>202.2776700000004</v>
      </c>
      <c r="M17" s="190">
        <f>_xlfn.XLOOKUP($B17,'Duomenys | Data'!$B$10:$B$69,'Duomenys | Data'!J$10:J$69)</f>
        <v>6360.9888099999998</v>
      </c>
      <c r="N17" s="190">
        <f>_xlfn.XLOOKUP($B17,'Duomenys | Data'!$B$10:$B$69,'Duomenys | Data'!K$10:K$69)</f>
        <v>6563.2664800000002</v>
      </c>
      <c r="O17" s="188">
        <f>_xlfn.XLOOKUP($B17,'Duomenys | Data'!$B$10:$B$69,'Duomenys | Data'!I$10:I$69)</f>
        <v>796.5</v>
      </c>
      <c r="P17" s="191">
        <f>_xlfn.XLOOKUP($B17,'Duomenys | Data'!$B$10:$B$69,'Duomenys | Data'!$W$10:$W$69)</f>
        <v>72.899999999997817</v>
      </c>
      <c r="Q17" s="178">
        <f t="shared" si="3"/>
        <v>-11836.622329999991</v>
      </c>
      <c r="R17" s="192" t="str">
        <f>VLOOKUP(C17,'Lankstumas | Flexibility'!B:N,13,FALSE)</f>
        <v>Taip / Yes</v>
      </c>
      <c r="S17" s="193">
        <f>_xlfn.XLOOKUP($B17,'Duomenys | Data'!$B$10:$B$69,'Duomenys | Data'!L$10:L$69)</f>
        <v>3675.2</v>
      </c>
      <c r="T17" s="194">
        <f t="shared" si="4"/>
        <v>10769.400000000001</v>
      </c>
      <c r="U17" s="193">
        <f>_xlfn.XLOOKUP($B17,'Duomenys | Data'!$B$10:$B$69,'Duomenys | Data'!$M$10:$M$69)</f>
        <v>29672.5</v>
      </c>
      <c r="V17" s="193">
        <f>_xlfn.XLOOKUP($B17,'Duomenys | Data'!$B$10:$B$69,'Duomenys | Data'!$N$10:$N$69)</f>
        <v>18903.099999999999</v>
      </c>
      <c r="W17" s="177">
        <f t="shared" si="5"/>
        <v>2607.9776700000111</v>
      </c>
      <c r="X17" s="195">
        <f>'Duomenys | Data'!H82*1000</f>
        <v>-2768</v>
      </c>
      <c r="Y17" s="196">
        <f t="shared" si="6"/>
        <v>5375.9776700000111</v>
      </c>
      <c r="Z17" s="197" t="str">
        <f>IF(AA17="Taip / Yes","-",(W17-X17)*-1)</f>
        <v>-</v>
      </c>
      <c r="AA17" s="198" t="str">
        <f>IF(Y17&lt;0,"Ne / No","Taip / Yes")</f>
        <v>Taip / Yes</v>
      </c>
    </row>
    <row r="18" spans="1:27" ht="60" customHeight="1" x14ac:dyDescent="0.2">
      <c r="B18" s="96"/>
      <c r="C18" s="96"/>
      <c r="D18" s="81"/>
      <c r="E18" s="81"/>
      <c r="F18" s="98"/>
      <c r="G18" s="98"/>
      <c r="H18" s="98"/>
      <c r="I18" s="98"/>
      <c r="J18" s="98"/>
      <c r="K18" s="103"/>
      <c r="L18" s="103"/>
      <c r="M18" s="103"/>
      <c r="N18" s="103"/>
      <c r="O18" s="103"/>
      <c r="P18" s="103"/>
      <c r="Q18" s="98"/>
      <c r="R18" s="81"/>
      <c r="S18" s="81"/>
      <c r="T18" s="81"/>
      <c r="U18" s="81"/>
      <c r="V18" s="81"/>
      <c r="W18" s="81"/>
      <c r="X18" s="81"/>
      <c r="Y18" s="81"/>
      <c r="Z18" s="303" t="s">
        <v>201</v>
      </c>
      <c r="AA18" s="301">
        <f>COUNTIF(AA14:AA17,"Ne / No")</f>
        <v>0</v>
      </c>
    </row>
    <row r="19" spans="1:27" ht="15.6" customHeight="1" x14ac:dyDescent="0.2">
      <c r="B19" s="81" t="s">
        <v>207</v>
      </c>
      <c r="C19" s="81"/>
      <c r="D19" s="81"/>
      <c r="E19" s="81"/>
      <c r="F19" s="98"/>
      <c r="G19" s="98"/>
      <c r="H19" s="98"/>
      <c r="I19" s="98"/>
      <c r="J19" s="98"/>
      <c r="K19" s="81"/>
      <c r="L19" s="81"/>
      <c r="M19" s="81"/>
      <c r="N19" s="81"/>
      <c r="O19" s="81"/>
      <c r="P19" s="81"/>
      <c r="Q19" s="57"/>
      <c r="R19" s="81"/>
      <c r="S19" s="99"/>
      <c r="T19" s="99"/>
      <c r="U19" s="99"/>
      <c r="V19" s="99"/>
      <c r="W19" s="99"/>
      <c r="X19" s="99"/>
      <c r="Y19" s="99"/>
      <c r="Z19" s="304"/>
      <c r="AA19" s="302"/>
    </row>
    <row r="20" spans="1:27" x14ac:dyDescent="0.2">
      <c r="A20" s="81"/>
      <c r="B20" s="83"/>
      <c r="C20" s="83"/>
      <c r="D20" s="81"/>
      <c r="E20" s="81"/>
      <c r="F20" s="81"/>
      <c r="G20" s="98"/>
      <c r="H20" s="81"/>
      <c r="I20" s="81"/>
      <c r="J20" s="81"/>
      <c r="K20" s="97"/>
      <c r="L20" s="97"/>
      <c r="M20" s="97"/>
      <c r="N20" s="97"/>
      <c r="O20" s="97"/>
      <c r="P20" s="97"/>
      <c r="Q20" s="81"/>
      <c r="S20" s="19"/>
      <c r="T20" s="19"/>
      <c r="U20" s="19"/>
      <c r="V20" s="19"/>
      <c r="W20" s="19"/>
      <c r="X20" s="107"/>
      <c r="Y20" s="19"/>
    </row>
    <row r="21" spans="1:27" x14ac:dyDescent="0.2">
      <c r="A21" s="81"/>
      <c r="B21" s="81"/>
      <c r="C21" s="81"/>
      <c r="D21" s="81"/>
      <c r="E21" s="81"/>
      <c r="F21" s="81"/>
      <c r="G21" s="98"/>
      <c r="H21" s="81"/>
      <c r="I21" s="81"/>
      <c r="J21" s="81"/>
      <c r="K21" s="81"/>
      <c r="L21" s="81"/>
      <c r="M21" s="81"/>
      <c r="N21" s="81"/>
      <c r="O21" s="81"/>
      <c r="P21" s="81"/>
      <c r="Q21" s="81"/>
      <c r="S21" s="19"/>
      <c r="T21" s="19"/>
      <c r="U21" s="19"/>
      <c r="V21" s="19"/>
      <c r="W21" s="19"/>
      <c r="X21" s="107"/>
      <c r="Y21" s="19"/>
    </row>
    <row r="22" spans="1:27" x14ac:dyDescent="0.2">
      <c r="A22" s="100"/>
      <c r="B22" s="266" t="str">
        <f>'Duomenys | Data'!B74</f>
        <v>2025 m. BVP to meto kainomis, mln. EUR</v>
      </c>
      <c r="C22" s="266"/>
      <c r="D22" s="266"/>
      <c r="E22" s="266"/>
      <c r="F22" s="266"/>
      <c r="G22" s="112">
        <f>+'Duomenys | Data'!H74</f>
        <v>84258</v>
      </c>
      <c r="H22" s="87" t="str">
        <f>'Duomenys | Data'!I74</f>
        <v>GDP  2025, mil. EUR</v>
      </c>
      <c r="I22" s="90"/>
      <c r="J22" s="90"/>
      <c r="K22" s="81"/>
      <c r="L22" s="81"/>
      <c r="M22" s="81"/>
      <c r="N22" s="81"/>
      <c r="O22" s="81"/>
      <c r="P22" s="81"/>
      <c r="Q22" s="99"/>
      <c r="X22" s="107"/>
    </row>
    <row r="23" spans="1:27" x14ac:dyDescent="0.2">
      <c r="A23" s="100"/>
      <c r="B23" s="266" t="str">
        <f>'Duomenys | Data'!B75</f>
        <v>2024 m. BVP to meto kainomis, mln. EUR</v>
      </c>
      <c r="C23" s="266"/>
      <c r="D23" s="266"/>
      <c r="E23" s="266"/>
      <c r="F23" s="266"/>
      <c r="G23" s="125">
        <f>+'Duomenys | Data'!H75</f>
        <v>78996.2</v>
      </c>
      <c r="H23" s="87" t="str">
        <f>'Duomenys | Data'!I75</f>
        <v xml:space="preserve">GDP 2024, mil. EUR </v>
      </c>
      <c r="I23" s="90"/>
      <c r="J23" s="90"/>
      <c r="K23" s="81"/>
      <c r="L23" s="81"/>
      <c r="M23" s="81"/>
      <c r="N23" s="81"/>
      <c r="O23" s="81"/>
      <c r="P23" s="81"/>
      <c r="Q23" s="99"/>
      <c r="S23" s="56"/>
      <c r="X23" s="107"/>
      <c r="Z23" s="22"/>
    </row>
    <row r="24" spans="1:27" ht="15.75" customHeight="1" x14ac:dyDescent="0.2">
      <c r="A24" s="266" t="str">
        <f>'Duomenys | Data'!A76</f>
        <v xml:space="preserve">2025 m. atotrūkis nuo potencialo, proc. pot. BVP </v>
      </c>
      <c r="B24" s="266"/>
      <c r="C24" s="266"/>
      <c r="D24" s="266"/>
      <c r="E24" s="266"/>
      <c r="F24" s="266"/>
      <c r="G24" s="124">
        <f>+'Duomenys | Data'!H76</f>
        <v>-1</v>
      </c>
      <c r="H24" s="89" t="str">
        <f>'Duomenys | Data'!I76</f>
        <v>Output gap for the year 2025, % pot. GDP</v>
      </c>
      <c r="I24" s="90"/>
      <c r="J24" s="90"/>
      <c r="K24" s="81"/>
      <c r="L24" s="81"/>
      <c r="M24" s="81"/>
      <c r="N24" s="81"/>
      <c r="O24" s="81"/>
      <c r="P24" s="81"/>
      <c r="Q24" s="87"/>
      <c r="X24" s="107"/>
    </row>
    <row r="25" spans="1:27" ht="15.75" customHeight="1" x14ac:dyDescent="0.2">
      <c r="A25" s="90"/>
      <c r="B25" s="90"/>
      <c r="C25" s="90"/>
      <c r="D25" s="256" t="s">
        <v>226</v>
      </c>
      <c r="E25" s="256"/>
      <c r="F25" s="256"/>
      <c r="G25" s="128"/>
      <c r="H25" s="89" t="s">
        <v>209</v>
      </c>
      <c r="I25" s="90"/>
      <c r="J25" s="90"/>
      <c r="K25" s="101"/>
      <c r="L25" s="101"/>
      <c r="M25" s="101"/>
      <c r="N25" s="101"/>
      <c r="O25" s="89"/>
      <c r="P25" s="89"/>
      <c r="Q25" s="87"/>
      <c r="W25" s="108"/>
      <c r="X25" s="107"/>
    </row>
    <row r="26" spans="1:27" ht="15.75" customHeight="1" x14ac:dyDescent="0.2">
      <c r="A26" s="88"/>
      <c r="B26" s="88"/>
      <c r="C26" s="88"/>
      <c r="D26" s="88"/>
      <c r="E26" s="88"/>
      <c r="F26" s="88"/>
      <c r="G26" s="88"/>
      <c r="H26" s="88"/>
      <c r="I26" s="88"/>
      <c r="J26" s="88"/>
      <c r="K26" s="89"/>
      <c r="L26" s="89"/>
      <c r="M26" s="89"/>
      <c r="N26" s="89"/>
      <c r="O26" s="81"/>
      <c r="P26" s="81"/>
      <c r="Q26" s="89"/>
    </row>
    <row r="27" spans="1:27" x14ac:dyDescent="0.2">
      <c r="A27" s="81"/>
      <c r="B27" s="102"/>
      <c r="C27" s="102"/>
      <c r="D27" s="256" t="s">
        <v>65</v>
      </c>
      <c r="E27" s="256"/>
      <c r="F27" s="256"/>
      <c r="G27" s="82"/>
      <c r="H27" s="87" t="s">
        <v>79</v>
      </c>
      <c r="I27" s="88"/>
      <c r="J27" s="88"/>
      <c r="K27" s="81"/>
      <c r="L27" s="81"/>
      <c r="M27" s="81"/>
      <c r="N27" s="81"/>
      <c r="O27" s="81"/>
      <c r="P27" s="81"/>
      <c r="Q27" s="81"/>
    </row>
    <row r="28" spans="1:27" x14ac:dyDescent="0.2">
      <c r="A28" s="81"/>
      <c r="B28" s="81"/>
      <c r="C28" s="81"/>
      <c r="D28" s="265" t="s">
        <v>80</v>
      </c>
      <c r="E28" s="265"/>
      <c r="F28" s="265"/>
      <c r="G28" s="111"/>
      <c r="H28" s="87" t="s">
        <v>81</v>
      </c>
      <c r="I28" s="86"/>
      <c r="J28" s="86"/>
      <c r="K28" s="81"/>
      <c r="L28" s="81"/>
      <c r="M28" s="81"/>
      <c r="N28" s="81"/>
      <c r="O28" s="81"/>
      <c r="P28" s="81"/>
      <c r="Q28" s="81"/>
    </row>
    <row r="29" spans="1:27" ht="15.75" customHeight="1" x14ac:dyDescent="0.2">
      <c r="A29" s="81"/>
      <c r="B29" s="265" t="s">
        <v>66</v>
      </c>
      <c r="C29" s="265"/>
      <c r="D29" s="265"/>
      <c r="E29" s="265"/>
      <c r="F29" s="265"/>
      <c r="G29" s="112"/>
      <c r="H29" s="89" t="s">
        <v>82</v>
      </c>
      <c r="I29" s="86"/>
      <c r="J29" s="86"/>
      <c r="K29" s="81"/>
      <c r="L29" s="81"/>
      <c r="M29" s="81"/>
      <c r="N29" s="81"/>
      <c r="O29" s="81"/>
      <c r="P29" s="81"/>
      <c r="Q29" s="81"/>
    </row>
    <row r="30" spans="1:27" ht="15" thickBot="1" x14ac:dyDescent="0.25">
      <c r="B30" s="76"/>
      <c r="C30" s="76"/>
      <c r="D30" s="76"/>
      <c r="E30" s="76"/>
      <c r="F30" s="76"/>
      <c r="G30" s="76"/>
      <c r="H30" s="76"/>
      <c r="I30" s="76"/>
      <c r="J30" s="76"/>
      <c r="K30" s="95"/>
      <c r="L30" s="95"/>
      <c r="M30" s="95"/>
      <c r="N30" s="95"/>
      <c r="O30" s="95"/>
      <c r="P30" s="95"/>
      <c r="Q30" s="95"/>
      <c r="R30" s="95"/>
      <c r="S30" s="95"/>
      <c r="T30" s="95"/>
      <c r="U30" s="95"/>
      <c r="V30" s="95"/>
      <c r="W30" s="95"/>
      <c r="X30" s="95"/>
      <c r="Y30" s="95"/>
      <c r="Z30" s="95"/>
      <c r="AA30" s="95"/>
    </row>
    <row r="32" spans="1:27" ht="17.25" x14ac:dyDescent="0.3">
      <c r="O32" s="38"/>
      <c r="P32" s="38"/>
    </row>
  </sheetData>
  <mergeCells count="37">
    <mergeCell ref="M10:M11"/>
    <mergeCell ref="L10:L11"/>
    <mergeCell ref="V10:V11"/>
    <mergeCell ref="U10:U11"/>
    <mergeCell ref="T10:T11"/>
    <mergeCell ref="O10:O11"/>
    <mergeCell ref="Q10:Q11"/>
    <mergeCell ref="P10:P11"/>
    <mergeCell ref="N10:N11"/>
    <mergeCell ref="AA18:AA19"/>
    <mergeCell ref="X10:X11"/>
    <mergeCell ref="Y10:Y11"/>
    <mergeCell ref="AA10:AA11"/>
    <mergeCell ref="Z18:Z19"/>
    <mergeCell ref="W10:W11"/>
    <mergeCell ref="Z10:Z11"/>
    <mergeCell ref="B6:S6"/>
    <mergeCell ref="B10:B11"/>
    <mergeCell ref="D10:D11"/>
    <mergeCell ref="E10:E11"/>
    <mergeCell ref="F10:F11"/>
    <mergeCell ref="B7:S8"/>
    <mergeCell ref="K10:K11"/>
    <mergeCell ref="R10:R11"/>
    <mergeCell ref="C10:C11"/>
    <mergeCell ref="G10:G11"/>
    <mergeCell ref="H10:H11"/>
    <mergeCell ref="I10:I11"/>
    <mergeCell ref="J10:J11"/>
    <mergeCell ref="S10:S11"/>
    <mergeCell ref="B29:F29"/>
    <mergeCell ref="D28:F28"/>
    <mergeCell ref="B23:F23"/>
    <mergeCell ref="B22:F22"/>
    <mergeCell ref="D27:F27"/>
    <mergeCell ref="A24:F24"/>
    <mergeCell ref="D25:F25"/>
  </mergeCells>
  <conditionalFormatting sqref="D14:D17">
    <cfRule type="cellIs" dxfId="6" priority="8" operator="lessThan">
      <formula>0.3</formula>
    </cfRule>
  </conditionalFormatting>
  <conditionalFormatting sqref="G25">
    <cfRule type="expression" dxfId="5" priority="1">
      <formula>#REF!&gt;$G$24</formula>
    </cfRule>
  </conditionalFormatting>
  <conditionalFormatting sqref="Z10:Z11 AA18">
    <cfRule type="expression" dxfId="4" priority="25">
      <formula>#REF!&gt;$G$24</formula>
    </cfRule>
    <cfRule type="expression" dxfId="3" priority="26">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JH99"/>
  <sheetViews>
    <sheetView showGridLines="0" showRowColHeaders="0" topLeftCell="E5" zoomScale="80" zoomScaleNormal="80" workbookViewId="0">
      <selection activeCell="O20" sqref="O20"/>
    </sheetView>
  </sheetViews>
  <sheetFormatPr defaultColWidth="9.140625" defaultRowHeight="15" x14ac:dyDescent="0.25"/>
  <cols>
    <col min="1" max="1" width="9.7109375" style="7" customWidth="1"/>
    <col min="2" max="2" width="7.5703125" style="7" customWidth="1"/>
    <col min="3" max="3" width="16.85546875" style="7" customWidth="1"/>
    <col min="4" max="4" width="13" style="7" customWidth="1"/>
    <col min="5" max="5" width="19.140625" style="7" customWidth="1"/>
    <col min="6" max="6" width="24.28515625" style="7" customWidth="1"/>
    <col min="7" max="7" width="23.140625" style="7" customWidth="1"/>
    <col min="8" max="8" width="24" style="7" customWidth="1"/>
    <col min="9" max="9" width="24.85546875" style="7" customWidth="1"/>
    <col min="10" max="10" width="25.85546875" style="7" customWidth="1"/>
    <col min="11" max="12" width="12.28515625" style="7" customWidth="1"/>
    <col min="13" max="13" width="18.28515625" style="7" customWidth="1"/>
    <col min="14" max="14" width="19" style="7" customWidth="1"/>
    <col min="15" max="16" width="43.85546875" style="7" customWidth="1"/>
    <col min="17" max="17" width="24.5703125" style="7" customWidth="1"/>
    <col min="18" max="18" width="18" style="7" customWidth="1"/>
    <col min="19" max="19" width="27.42578125" style="7" customWidth="1"/>
    <col min="20" max="20" width="36" style="7" customWidth="1"/>
    <col min="21" max="21" width="34.28515625" style="7" customWidth="1"/>
    <col min="22" max="22" width="37" style="7" customWidth="1"/>
    <col min="23" max="23" width="28" style="7" customWidth="1"/>
    <col min="24" max="24" width="36.140625" style="7" customWidth="1"/>
    <col min="25" max="25" width="26.140625" style="7" customWidth="1"/>
    <col min="26" max="26" width="19.28515625" style="7" customWidth="1"/>
    <col min="27" max="27" width="13.85546875" style="37" customWidth="1"/>
    <col min="28" max="28" width="10.5703125" style="7" customWidth="1"/>
    <col min="29" max="30" width="9.140625" style="7"/>
    <col min="31" max="31" width="11.85546875" style="7" customWidth="1"/>
    <col min="32" max="32" width="13.42578125" style="7" customWidth="1"/>
    <col min="33" max="16384" width="9.140625" style="7"/>
  </cols>
  <sheetData>
    <row r="1" spans="2:32" x14ac:dyDescent="0.25">
      <c r="B1" s="73" t="s">
        <v>67</v>
      </c>
      <c r="C1" s="28"/>
      <c r="AA1"/>
      <c r="AB1"/>
      <c r="AC1"/>
      <c r="AD1"/>
      <c r="AE1"/>
      <c r="AF1"/>
    </row>
    <row r="2" spans="2:32" x14ac:dyDescent="0.25">
      <c r="B2" s="8"/>
      <c r="C2" s="8"/>
      <c r="AA2"/>
      <c r="AB2"/>
      <c r="AC2"/>
      <c r="AD2"/>
      <c r="AE2"/>
      <c r="AF2"/>
    </row>
    <row r="3" spans="2:32" s="10" customFormat="1" ht="15.75" thickBot="1" x14ac:dyDescent="0.3">
      <c r="B3" s="11"/>
      <c r="C3" s="11"/>
      <c r="D3" s="11"/>
      <c r="E3" s="43"/>
      <c r="F3" s="43"/>
      <c r="G3" s="43"/>
      <c r="H3" s="43"/>
      <c r="I3" s="43"/>
      <c r="J3" s="43"/>
      <c r="AA3"/>
      <c r="AB3"/>
      <c r="AC3"/>
      <c r="AD3"/>
      <c r="AE3"/>
      <c r="AF3"/>
    </row>
    <row r="4" spans="2:32" ht="15.75" customHeight="1" x14ac:dyDescent="0.25">
      <c r="B4" s="79" t="s">
        <v>291</v>
      </c>
      <c r="C4" s="79"/>
      <c r="D4" s="80"/>
      <c r="E4" s="80"/>
      <c r="F4" s="80"/>
      <c r="G4" s="80"/>
      <c r="H4" s="80"/>
      <c r="I4" s="80"/>
      <c r="J4" s="80"/>
      <c r="K4" s="80"/>
      <c r="L4" s="80"/>
      <c r="M4" s="80"/>
      <c r="N4" s="80"/>
      <c r="O4" s="80"/>
      <c r="P4" s="80"/>
      <c r="Q4" s="80"/>
      <c r="R4" s="80"/>
      <c r="S4" s="80"/>
      <c r="T4" s="80"/>
      <c r="U4" s="80"/>
      <c r="V4" s="80"/>
      <c r="W4" s="80"/>
      <c r="X4" s="80"/>
      <c r="Y4" s="80"/>
      <c r="Z4" s="80"/>
      <c r="AA4"/>
      <c r="AB4"/>
      <c r="AC4"/>
      <c r="AD4"/>
      <c r="AE4"/>
      <c r="AF4"/>
    </row>
    <row r="5" spans="2:32" ht="15.75" customHeight="1" x14ac:dyDescent="0.25">
      <c r="B5" s="32" t="s">
        <v>292</v>
      </c>
      <c r="C5" s="32"/>
      <c r="D5" s="23"/>
      <c r="E5" s="23"/>
      <c r="F5" s="23"/>
      <c r="G5" s="23"/>
      <c r="H5" s="23"/>
      <c r="I5" s="23"/>
      <c r="J5" s="23"/>
      <c r="K5" s="23"/>
      <c r="L5" s="23"/>
      <c r="M5" s="23"/>
      <c r="N5" s="23"/>
      <c r="O5" s="23"/>
      <c r="P5" s="23"/>
      <c r="Q5" s="23"/>
      <c r="R5" s="23"/>
      <c r="S5" s="23"/>
      <c r="T5" s="23"/>
      <c r="U5" s="23"/>
      <c r="V5" s="23"/>
      <c r="W5" s="23"/>
      <c r="X5" s="23"/>
      <c r="Y5" s="23"/>
      <c r="Z5" s="23"/>
      <c r="AA5"/>
      <c r="AB5"/>
      <c r="AC5"/>
      <c r="AD5"/>
      <c r="AE5"/>
      <c r="AF5"/>
    </row>
    <row r="6" spans="2:32" ht="43.5" customHeight="1" x14ac:dyDescent="0.25">
      <c r="B6" s="311" t="s">
        <v>293</v>
      </c>
      <c r="C6" s="311"/>
      <c r="D6" s="311"/>
      <c r="E6" s="311"/>
      <c r="F6" s="311"/>
      <c r="G6" s="311"/>
      <c r="H6" s="311"/>
      <c r="I6" s="311"/>
      <c r="J6" s="311"/>
      <c r="K6" s="311"/>
      <c r="L6" s="311"/>
      <c r="M6" s="311"/>
      <c r="N6" s="311"/>
      <c r="O6" s="311"/>
      <c r="P6" s="311"/>
      <c r="Q6" s="311"/>
      <c r="R6" s="53"/>
      <c r="S6" s="53"/>
      <c r="T6" s="53"/>
      <c r="U6" s="53"/>
      <c r="V6" s="53"/>
      <c r="W6" s="53"/>
      <c r="X6" s="53"/>
      <c r="Y6" s="53"/>
      <c r="Z6" s="53"/>
      <c r="AA6"/>
      <c r="AB6"/>
      <c r="AC6"/>
      <c r="AD6"/>
      <c r="AE6"/>
      <c r="AF6"/>
    </row>
    <row r="7" spans="2:32" ht="49.5" customHeight="1" x14ac:dyDescent="0.25">
      <c r="B7" s="312" t="s">
        <v>294</v>
      </c>
      <c r="C7" s="312"/>
      <c r="D7" s="312"/>
      <c r="E7" s="312"/>
      <c r="F7" s="312"/>
      <c r="G7" s="312"/>
      <c r="H7" s="312"/>
      <c r="I7" s="312"/>
      <c r="J7" s="312"/>
      <c r="K7" s="312"/>
      <c r="L7" s="312"/>
      <c r="M7" s="312"/>
      <c r="N7" s="312"/>
      <c r="O7" s="312"/>
      <c r="P7" s="312"/>
      <c r="Q7" s="312"/>
      <c r="R7" s="75"/>
      <c r="S7" s="75"/>
      <c r="T7" s="75"/>
      <c r="U7" s="75"/>
      <c r="V7" s="75"/>
      <c r="W7" s="75"/>
      <c r="X7" s="75"/>
      <c r="Y7" s="75"/>
      <c r="Z7" s="75"/>
      <c r="AA7"/>
      <c r="AB7"/>
      <c r="AC7"/>
      <c r="AD7"/>
      <c r="AE7"/>
      <c r="AF7"/>
    </row>
    <row r="8" spans="2:32" ht="46.5" customHeight="1" x14ac:dyDescent="0.25">
      <c r="B8" s="47"/>
      <c r="C8" s="47"/>
      <c r="D8" s="47"/>
      <c r="E8" s="47"/>
      <c r="F8" s="47"/>
      <c r="G8" s="47"/>
      <c r="H8" s="47"/>
      <c r="I8" s="47"/>
      <c r="J8" s="47"/>
      <c r="K8" s="47"/>
      <c r="L8" s="47"/>
      <c r="M8" s="47"/>
      <c r="N8" s="47"/>
      <c r="O8" s="47"/>
      <c r="P8" s="47"/>
      <c r="Q8" s="47"/>
      <c r="R8" s="47"/>
      <c r="S8" s="47"/>
      <c r="T8" s="47"/>
      <c r="U8" s="47"/>
      <c r="V8" s="47"/>
      <c r="W8" s="47"/>
      <c r="X8" s="47"/>
      <c r="Y8" s="47"/>
      <c r="Z8" s="47"/>
      <c r="AA8"/>
      <c r="AB8"/>
      <c r="AC8"/>
      <c r="AD8"/>
      <c r="AE8"/>
      <c r="AF8"/>
    </row>
    <row r="9" spans="2:32" ht="77.45" customHeight="1" x14ac:dyDescent="0.25">
      <c r="B9" s="306" t="s">
        <v>120</v>
      </c>
      <c r="C9" s="306" t="s">
        <v>127</v>
      </c>
      <c r="D9" s="306" t="s">
        <v>128</v>
      </c>
      <c r="E9" s="308" t="s">
        <v>192</v>
      </c>
      <c r="F9" s="308" t="s">
        <v>193</v>
      </c>
      <c r="G9" s="305" t="s">
        <v>194</v>
      </c>
      <c r="H9" s="305" t="s">
        <v>195</v>
      </c>
      <c r="I9" s="305" t="s">
        <v>196</v>
      </c>
      <c r="J9" s="305" t="s">
        <v>197</v>
      </c>
      <c r="K9" s="308" t="s">
        <v>198</v>
      </c>
      <c r="L9" s="305" t="s">
        <v>271</v>
      </c>
      <c r="M9" s="305" t="s">
        <v>272</v>
      </c>
      <c r="N9" s="305" t="s">
        <v>273</v>
      </c>
      <c r="O9" s="308" t="s">
        <v>199</v>
      </c>
      <c r="P9" s="308" t="s">
        <v>181</v>
      </c>
      <c r="Q9" s="308" t="s">
        <v>185</v>
      </c>
      <c r="R9" s="308" t="s">
        <v>184</v>
      </c>
      <c r="S9" s="308" t="s">
        <v>160</v>
      </c>
      <c r="T9" s="308" t="s">
        <v>288</v>
      </c>
      <c r="U9" s="308" t="s">
        <v>253</v>
      </c>
      <c r="V9" s="308" t="s">
        <v>254</v>
      </c>
      <c r="W9" s="308" t="s">
        <v>188</v>
      </c>
      <c r="X9" s="308" t="s">
        <v>130</v>
      </c>
      <c r="Y9" s="308" t="s">
        <v>131</v>
      </c>
      <c r="Z9" s="308" t="s">
        <v>132</v>
      </c>
      <c r="AA9" s="46"/>
      <c r="AB9"/>
      <c r="AC9"/>
      <c r="AD9"/>
      <c r="AE9"/>
      <c r="AF9"/>
    </row>
    <row r="10" spans="2:32" ht="17.25" customHeight="1" x14ac:dyDescent="0.25">
      <c r="B10" s="307"/>
      <c r="C10" s="307"/>
      <c r="D10" s="306"/>
      <c r="E10" s="308"/>
      <c r="F10" s="308"/>
      <c r="G10" s="305"/>
      <c r="H10" s="305"/>
      <c r="I10" s="305"/>
      <c r="J10" s="305"/>
      <c r="K10" s="308"/>
      <c r="L10" s="305"/>
      <c r="M10" s="305"/>
      <c r="N10" s="305"/>
      <c r="O10" s="308"/>
      <c r="P10" s="308"/>
      <c r="Q10" s="308"/>
      <c r="R10" s="308"/>
      <c r="S10" s="308"/>
      <c r="T10" s="308"/>
      <c r="U10" s="308"/>
      <c r="V10" s="308"/>
      <c r="W10" s="308"/>
      <c r="X10" s="308"/>
      <c r="Y10" s="308"/>
      <c r="Z10" s="308"/>
      <c r="AA10"/>
      <c r="AB10"/>
      <c r="AC10"/>
      <c r="AD10"/>
      <c r="AE10"/>
      <c r="AF10"/>
    </row>
    <row r="11" spans="2:32" ht="17.25" customHeight="1" x14ac:dyDescent="0.25">
      <c r="B11" s="203"/>
      <c r="C11" s="203"/>
      <c r="D11" s="200"/>
      <c r="E11" s="201">
        <v>1</v>
      </c>
      <c r="F11" s="201" t="s">
        <v>137</v>
      </c>
      <c r="G11" s="201" t="s">
        <v>133</v>
      </c>
      <c r="H11" s="201" t="s">
        <v>134</v>
      </c>
      <c r="I11" s="201" t="s">
        <v>135</v>
      </c>
      <c r="J11" s="201" t="s">
        <v>136</v>
      </c>
      <c r="K11" s="201" t="s">
        <v>77</v>
      </c>
      <c r="L11" s="202" t="s">
        <v>274</v>
      </c>
      <c r="M11" s="202" t="s">
        <v>275</v>
      </c>
      <c r="N11" s="202" t="s">
        <v>276</v>
      </c>
      <c r="O11" s="201">
        <v>5</v>
      </c>
      <c r="P11" s="201">
        <v>6</v>
      </c>
      <c r="Q11" s="201" t="s">
        <v>281</v>
      </c>
      <c r="R11" s="201"/>
      <c r="S11" s="201">
        <v>8</v>
      </c>
      <c r="T11" s="201" t="s">
        <v>282</v>
      </c>
      <c r="U11" s="201" t="s">
        <v>279</v>
      </c>
      <c r="V11" s="201" t="s">
        <v>280</v>
      </c>
      <c r="W11" s="201">
        <v>10</v>
      </c>
      <c r="X11" s="201" t="s">
        <v>285</v>
      </c>
      <c r="Y11" s="201"/>
      <c r="Z11" s="201"/>
      <c r="AA11"/>
      <c r="AB11"/>
      <c r="AC11"/>
      <c r="AD11"/>
      <c r="AE11"/>
      <c r="AF11"/>
    </row>
    <row r="12" spans="2:32" ht="135" customHeight="1" x14ac:dyDescent="0.25">
      <c r="B12" s="203"/>
      <c r="C12" s="203"/>
      <c r="D12" s="200" t="s">
        <v>78</v>
      </c>
      <c r="E12" s="202" t="s">
        <v>246</v>
      </c>
      <c r="F12" s="202" t="s">
        <v>284</v>
      </c>
      <c r="G12" s="202" t="s">
        <v>247</v>
      </c>
      <c r="H12" s="202" t="s">
        <v>248</v>
      </c>
      <c r="I12" s="202" t="s">
        <v>249</v>
      </c>
      <c r="J12" s="202" t="s">
        <v>250</v>
      </c>
      <c r="K12" s="201" t="s">
        <v>78</v>
      </c>
      <c r="L12" s="202" t="s">
        <v>78</v>
      </c>
      <c r="M12" s="202" t="s">
        <v>263</v>
      </c>
      <c r="N12" s="202" t="s">
        <v>263</v>
      </c>
      <c r="O12" s="202" t="s">
        <v>251</v>
      </c>
      <c r="P12" s="202" t="s">
        <v>187</v>
      </c>
      <c r="Q12" s="201" t="s">
        <v>78</v>
      </c>
      <c r="R12" s="201" t="s">
        <v>78</v>
      </c>
      <c r="S12" s="200" t="s">
        <v>252</v>
      </c>
      <c r="T12" s="201" t="s">
        <v>78</v>
      </c>
      <c r="U12" s="200" t="s">
        <v>255</v>
      </c>
      <c r="V12" s="200" t="s">
        <v>256</v>
      </c>
      <c r="W12" s="201" t="s">
        <v>78</v>
      </c>
      <c r="X12" s="200" t="s">
        <v>78</v>
      </c>
      <c r="Y12" s="200" t="s">
        <v>78</v>
      </c>
      <c r="Z12" s="200" t="s">
        <v>78</v>
      </c>
      <c r="AA12"/>
      <c r="AB12"/>
      <c r="AC12"/>
      <c r="AD12"/>
      <c r="AE12"/>
      <c r="AF12"/>
    </row>
    <row r="13" spans="2:32" x14ac:dyDescent="0.25">
      <c r="B13" s="204">
        <v>2</v>
      </c>
      <c r="C13" s="205" t="s">
        <v>6</v>
      </c>
      <c r="D13" s="206">
        <f>F13/$E$75/10</f>
        <v>0.1560142133419076</v>
      </c>
      <c r="E13" s="207">
        <f>_xlfn.XLOOKUP($B13,'Duomenys | Data'!$B$10:$B$69,'Duomenys | Data'!D$10:D$69)</f>
        <v>127048</v>
      </c>
      <c r="F13" s="208">
        <f>G13+H13-I13+J13</f>
        <v>123245.3</v>
      </c>
      <c r="G13" s="207">
        <f>_xlfn.XLOOKUP($B13,'Duomenys | Data'!$B$10:$B$69,'Duomenys | Data'!E$10:E$69)</f>
        <v>104897.1</v>
      </c>
      <c r="H13" s="207">
        <f>_xlfn.XLOOKUP($B13,'Duomenys | Data'!$B$10:$B$69,'Duomenys | Data'!F$10:F$69)</f>
        <v>18474.8</v>
      </c>
      <c r="I13" s="207">
        <f>_xlfn.XLOOKUP($B13,'Duomenys | Data'!$B$10:$B$69,'Duomenys | Data'!G$10:G$69)</f>
        <v>126.6</v>
      </c>
      <c r="J13" s="207">
        <f>_xlfn.XLOOKUP($B13,'Duomenys | Data'!$B$10:$B$69,'Duomenys | Data'!H$10:H$69)</f>
        <v>0</v>
      </c>
      <c r="K13" s="209">
        <f>E13-F13</f>
        <v>3802.6999999999971</v>
      </c>
      <c r="L13" s="209">
        <f>N13-M13</f>
        <v>-8.5769000000000233</v>
      </c>
      <c r="M13" s="247">
        <f>_xlfn.XLOOKUP($B13,'Duomenys | Data'!$B$10:$B$69,'Duomenys | Data'!J$10:J$69)</f>
        <v>2980.0128399999999</v>
      </c>
      <c r="N13" s="247">
        <f>_xlfn.XLOOKUP($B13,'Duomenys | Data'!$B$10:$B$69,'Duomenys | Data'!K$10:K$69)</f>
        <v>2971.4359399999998</v>
      </c>
      <c r="O13" s="207">
        <f>_xlfn.XLOOKUP($B13,'Duomenys | Data'!$B$10:$B$69,'Duomenys | Data'!I$10:I$69)</f>
        <v>93.5</v>
      </c>
      <c r="P13" s="207">
        <f>_xlfn.XLOOKUP($B13,'Duomenys | Data'!$B$10:$B$69,'Duomenys | Data'!$W$10:$W$69)</f>
        <v>-2994.3</v>
      </c>
      <c r="Q13" s="210">
        <f>K13-O13+P13+L13</f>
        <v>706.32309999999688</v>
      </c>
      <c r="R13" s="211" t="str">
        <f>VLOOKUP(C13,'Lankstumas | Flexibility'!B:N,13,FALSE)</f>
        <v>Taip / Yes</v>
      </c>
      <c r="S13" s="207">
        <f>_xlfn.XLOOKUP($B13,'Duomenys | Data'!$B$10:$B$69,'Duomenys | Data'!L$10:L$69)</f>
        <v>2511.1999999999998</v>
      </c>
      <c r="T13" s="246">
        <f>IF(U13-V13&lt;0,0,U13-V13)</f>
        <v>0</v>
      </c>
      <c r="U13" s="207">
        <f>_xlfn.XLOOKUP($B13,'Duomenys | Data'!$B$10:$B$69,'Duomenys | Data'!M$10:M$69)</f>
        <v>11792.900000000001</v>
      </c>
      <c r="V13" s="207">
        <f>_xlfn.XLOOKUP($B13,'Duomenys | Data'!$B$10:$B$69,'Duomenys | Data'!N$10:N$69)</f>
        <v>15691.9</v>
      </c>
      <c r="W13" s="212">
        <f>Q13+IF(R13="Taip / Yes",S13+T13,0)</f>
        <v>3217.5230999999967</v>
      </c>
      <c r="X13" s="209">
        <f>IF(R13="Taip / Yes",ROUND(((F13-O13-S13-T13)/(E13+P13)-1)*100,1),ROUND(((F13-O13)/(E13+P13)-1)*100,1))</f>
        <v>-2.8</v>
      </c>
      <c r="Y13" s="209" t="str">
        <f>IF(Z13="Taip / Yes","-",IF(E76&gt;0,-W13,-W13-(E13+P13)*0.015))</f>
        <v>-</v>
      </c>
      <c r="Z13" s="213" t="str">
        <f>+IF(($E$76&gt;=0)*(X13&gt;0),"Ne / No",IF(($E$76&lt;0)*(X13&gt;1.5),"Ne / No","Taip / Yes"))</f>
        <v>Taip / Yes</v>
      </c>
      <c r="AA13" s="137"/>
      <c r="AB13" s="137"/>
      <c r="AC13"/>
      <c r="AD13"/>
      <c r="AE13"/>
      <c r="AF13"/>
    </row>
    <row r="14" spans="2:32" x14ac:dyDescent="0.25">
      <c r="B14" s="204">
        <v>3</v>
      </c>
      <c r="C14" s="205" t="s">
        <v>7</v>
      </c>
      <c r="D14" s="206">
        <f t="shared" ref="D14:D68" si="0">F14/$E$75/10</f>
        <v>2.284198480433236E-2</v>
      </c>
      <c r="E14" s="207">
        <f>_xlfn.XLOOKUP($B14,'Duomenys | Data'!$B$10:$B$69,'Duomenys | Data'!D$10:D$69)</f>
        <v>17516.099999999999</v>
      </c>
      <c r="F14" s="208">
        <f t="shared" ref="F14:F68" si="1">G14+H14-I14+J14</f>
        <v>18044.3</v>
      </c>
      <c r="G14" s="207">
        <f>_xlfn.XLOOKUP($B14,'Duomenys | Data'!$B$10:$B$69,'Duomenys | Data'!E$10:E$69)</f>
        <v>15976.7</v>
      </c>
      <c r="H14" s="207">
        <f>_xlfn.XLOOKUP($B14,'Duomenys | Data'!$B$10:$B$69,'Duomenys | Data'!F$10:F$69)</f>
        <v>2067.6</v>
      </c>
      <c r="I14" s="207">
        <f>_xlfn.XLOOKUP($B14,'Duomenys | Data'!$B$10:$B$69,'Duomenys | Data'!G$10:G$69)</f>
        <v>0</v>
      </c>
      <c r="J14" s="207">
        <f>_xlfn.XLOOKUP($B14,'Duomenys | Data'!$B$10:$B$69,'Duomenys | Data'!H$10:H$69)</f>
        <v>0</v>
      </c>
      <c r="K14" s="209">
        <f t="shared" ref="K14:K68" si="2">E14-F14</f>
        <v>-528.20000000000073</v>
      </c>
      <c r="L14" s="209">
        <f t="shared" ref="L14:L68" si="3">N14-M14</f>
        <v>-7.9995400000000814</v>
      </c>
      <c r="M14" s="247">
        <f>_xlfn.XLOOKUP($B14,'Duomenys | Data'!$B$10:$B$69,'Duomenys | Data'!J$10:J$69)</f>
        <v>514.87751000000003</v>
      </c>
      <c r="N14" s="247">
        <f>_xlfn.XLOOKUP($B14,'Duomenys | Data'!$B$10:$B$69,'Duomenys | Data'!K$10:K$69)</f>
        <v>506.87796999999995</v>
      </c>
      <c r="O14" s="207">
        <f>_xlfn.XLOOKUP($B14,'Duomenys | Data'!$B$10:$B$69,'Duomenys | Data'!I$10:I$69)</f>
        <v>-333.8</v>
      </c>
      <c r="P14" s="207">
        <f>_xlfn.XLOOKUP($B14,'Duomenys | Data'!$B$10:$B$69,'Duomenys | Data'!$W$10:$W$69)</f>
        <v>143</v>
      </c>
      <c r="Q14" s="210">
        <f t="shared" ref="Q14:Q68" si="4">K14-O14+P14+L14</f>
        <v>-59.399540000000798</v>
      </c>
      <c r="R14" s="211" t="str">
        <f>VLOOKUP(C14,'Lankstumas | Flexibility'!B:N,13,FALSE)</f>
        <v>Taip / Yes</v>
      </c>
      <c r="S14" s="207">
        <f>_xlfn.XLOOKUP($B14,'Duomenys | Data'!$B$10:$B$69,'Duomenys | Data'!L$10:L$69)</f>
        <v>0</v>
      </c>
      <c r="T14" s="246">
        <f t="shared" ref="T14:T68" si="5">IF(U14-V14&lt;0,0,U14-V14)</f>
        <v>528.19999999999993</v>
      </c>
      <c r="U14" s="207">
        <f>_xlfn.XLOOKUP($B14,'Duomenys | Data'!$B$10:$B$69,'Duomenys | Data'!M$10:M$69)</f>
        <v>1454.6</v>
      </c>
      <c r="V14" s="207">
        <f>_xlfn.XLOOKUP($B14,'Duomenys | Data'!$B$10:$B$69,'Duomenys | Data'!N$10:N$69)</f>
        <v>926.4</v>
      </c>
      <c r="W14" s="212">
        <f>Q14+IF(R14="Taip / Yes",S14+T14,0)</f>
        <v>468.80045999999913</v>
      </c>
      <c r="X14" s="209">
        <f t="shared" ref="X14:X67" si="6">IF(R14="Taip / Yes",ROUND(((F14-O14-S14-T14)/(E14+P14)-1)*100,1),ROUND(((F14-O14)/(E14+P14)-1)*100,1))</f>
        <v>1.1000000000000001</v>
      </c>
      <c r="Y14" s="209" t="str">
        <f t="shared" ref="Y14:Y68" si="7">IF(Z14="Taip / Yes","-",IF(E77&gt;0,-W14,-W14-(E14+P14)*0.015))</f>
        <v>-</v>
      </c>
      <c r="Z14" s="213" t="str">
        <f>+IF(($E$76&gt;=0)*(X14&gt;0),"Ne / No",IF(($E$76&lt;0)*(X14&gt;1.5),"Ne / No","Taip / Yes"))</f>
        <v>Taip / Yes</v>
      </c>
      <c r="AA14" s="137"/>
      <c r="AB14" s="137"/>
      <c r="AC14"/>
      <c r="AD14"/>
      <c r="AE14"/>
      <c r="AF14"/>
    </row>
    <row r="15" spans="2:32" x14ac:dyDescent="0.25">
      <c r="B15" s="204">
        <v>4</v>
      </c>
      <c r="C15" s="205" t="s">
        <v>8</v>
      </c>
      <c r="D15" s="206">
        <f t="shared" si="0"/>
        <v>7.0701375509201719E-2</v>
      </c>
      <c r="E15" s="207">
        <f>_xlfn.XLOOKUP($B15,'Duomenys | Data'!$B$10:$B$69,'Duomenys | Data'!D$10:D$69)</f>
        <v>52832.1</v>
      </c>
      <c r="F15" s="208">
        <f t="shared" si="1"/>
        <v>55851.4</v>
      </c>
      <c r="G15" s="207">
        <f>_xlfn.XLOOKUP($B15,'Duomenys | Data'!$B$10:$B$69,'Duomenys | Data'!E$10:E$69)</f>
        <v>46640.5</v>
      </c>
      <c r="H15" s="207">
        <f>_xlfn.XLOOKUP($B15,'Duomenys | Data'!$B$10:$B$69,'Duomenys | Data'!F$10:F$69)</f>
        <v>9210.9</v>
      </c>
      <c r="I15" s="207">
        <f>_xlfn.XLOOKUP($B15,'Duomenys | Data'!$B$10:$B$69,'Duomenys | Data'!G$10:G$69)</f>
        <v>0</v>
      </c>
      <c r="J15" s="207">
        <f>_xlfn.XLOOKUP($B15,'Duomenys | Data'!$B$10:$B$69,'Duomenys | Data'!H$10:H$69)</f>
        <v>0</v>
      </c>
      <c r="K15" s="209">
        <f t="shared" si="2"/>
        <v>-3019.3000000000029</v>
      </c>
      <c r="L15" s="209">
        <f t="shared" si="3"/>
        <v>5.5626299999998992</v>
      </c>
      <c r="M15" s="247">
        <f>_xlfn.XLOOKUP($B15,'Duomenys | Data'!$B$10:$B$69,'Duomenys | Data'!J$10:J$69)</f>
        <v>1305.9993300000001</v>
      </c>
      <c r="N15" s="247">
        <f>_xlfn.XLOOKUP($B15,'Duomenys | Data'!$B$10:$B$69,'Duomenys | Data'!K$10:K$69)</f>
        <v>1311.56196</v>
      </c>
      <c r="O15" s="207">
        <f>_xlfn.XLOOKUP($B15,'Duomenys | Data'!$B$10:$B$69,'Duomenys | Data'!I$10:I$69)</f>
        <v>-35.600000000000023</v>
      </c>
      <c r="P15" s="207">
        <f>_xlfn.XLOOKUP($B15,'Duomenys | Data'!$B$10:$B$69,'Duomenys | Data'!$W$10:$W$69)</f>
        <v>4014.5000000000005</v>
      </c>
      <c r="Q15" s="210">
        <f t="shared" si="4"/>
        <v>1036.3626299999974</v>
      </c>
      <c r="R15" s="211" t="str">
        <f>VLOOKUP(C15,'Lankstumas | Flexibility'!B:N,13,FALSE)</f>
        <v>Taip / Yes</v>
      </c>
      <c r="S15" s="207">
        <f>_xlfn.XLOOKUP($B15,'Duomenys | Data'!$B$10:$B$69,'Duomenys | Data'!L$10:L$69)</f>
        <v>408.2</v>
      </c>
      <c r="T15" s="246">
        <f t="shared" si="5"/>
        <v>0</v>
      </c>
      <c r="U15" s="207">
        <f>_xlfn.XLOOKUP($B15,'Duomenys | Data'!$B$10:$B$69,'Duomenys | Data'!M$10:M$69)</f>
        <v>3547.2</v>
      </c>
      <c r="V15" s="207">
        <f>_xlfn.XLOOKUP($B15,'Duomenys | Data'!$B$10:$B$69,'Duomenys | Data'!N$10:N$69)</f>
        <v>3978.6</v>
      </c>
      <c r="W15" s="212">
        <f t="shared" ref="W15:W68" si="8">Q15+IF(R15="Taip / Yes",S15+T15,0)</f>
        <v>1444.5626299999974</v>
      </c>
      <c r="X15" s="209">
        <f t="shared" si="6"/>
        <v>-2.4</v>
      </c>
      <c r="Y15" s="209" t="str">
        <f t="shared" si="7"/>
        <v>-</v>
      </c>
      <c r="Z15" s="213" t="str">
        <f t="shared" ref="Z15:Z68" si="9">+IF(($E$76&gt;=0)*(X15&gt;0),"Ne / No",IF(($E$76&lt;0)*(X15&gt;1.5),"Ne / No","Taip / Yes"))</f>
        <v>Taip / Yes</v>
      </c>
      <c r="AA15" s="137"/>
      <c r="AB15" s="137"/>
      <c r="AC15"/>
      <c r="AD15"/>
      <c r="AE15"/>
      <c r="AF15"/>
    </row>
    <row r="16" spans="2:32" x14ac:dyDescent="0.25">
      <c r="B16" s="204">
        <v>7</v>
      </c>
      <c r="C16" s="205" t="s">
        <v>11</v>
      </c>
      <c r="D16" s="206">
        <f t="shared" si="0"/>
        <v>0.15807367949344403</v>
      </c>
      <c r="E16" s="207">
        <f>_xlfn.XLOOKUP($B16,'Duomenys | Data'!$B$10:$B$69,'Duomenys | Data'!D$10:D$69)</f>
        <v>124388.7</v>
      </c>
      <c r="F16" s="208">
        <f t="shared" si="1"/>
        <v>124872.20000000001</v>
      </c>
      <c r="G16" s="207">
        <f>_xlfn.XLOOKUP($B16,'Duomenys | Data'!$B$10:$B$69,'Duomenys | Data'!E$10:E$69)</f>
        <v>102176.5</v>
      </c>
      <c r="H16" s="207">
        <f>_xlfn.XLOOKUP($B16,'Duomenys | Data'!$B$10:$B$69,'Duomenys | Data'!F$10:F$69)</f>
        <v>17380.3</v>
      </c>
      <c r="I16" s="207">
        <f>_xlfn.XLOOKUP($B16,'Duomenys | Data'!$B$10:$B$69,'Duomenys | Data'!G$10:G$69)</f>
        <v>170.9</v>
      </c>
      <c r="J16" s="207">
        <f>_xlfn.XLOOKUP($B16,'Duomenys | Data'!$B$10:$B$69,'Duomenys | Data'!H$10:H$69)</f>
        <v>5486.3</v>
      </c>
      <c r="K16" s="209">
        <f t="shared" si="2"/>
        <v>-483.50000000001455</v>
      </c>
      <c r="L16" s="209">
        <f t="shared" si="3"/>
        <v>6.0410499999998137</v>
      </c>
      <c r="M16" s="247">
        <f>_xlfn.XLOOKUP($B16,'Duomenys | Data'!$B$10:$B$69,'Duomenys | Data'!J$10:J$69)</f>
        <v>3112.42506</v>
      </c>
      <c r="N16" s="247">
        <f>_xlfn.XLOOKUP($B16,'Duomenys | Data'!$B$10:$B$69,'Duomenys | Data'!K$10:K$69)</f>
        <v>3118.4661099999998</v>
      </c>
      <c r="O16" s="207">
        <f>_xlfn.XLOOKUP($B16,'Duomenys | Data'!$B$10:$B$69,'Duomenys | Data'!I$10:I$69)</f>
        <v>-98.600000000000023</v>
      </c>
      <c r="P16" s="207">
        <f>_xlfn.XLOOKUP($B16,'Duomenys | Data'!$B$10:$B$69,'Duomenys | Data'!$W$10:$W$69)</f>
        <v>-905.40000000000055</v>
      </c>
      <c r="Q16" s="210">
        <f t="shared" si="4"/>
        <v>-1284.2589500000154</v>
      </c>
      <c r="R16" s="211" t="str">
        <f>VLOOKUP(C16,'Lankstumas | Flexibility'!B:N,13,FALSE)</f>
        <v>Taip / Yes</v>
      </c>
      <c r="S16" s="207">
        <f>_xlfn.XLOOKUP($B16,'Duomenys | Data'!$B$10:$B$69,'Duomenys | Data'!L$10:L$69)</f>
        <v>6976.9</v>
      </c>
      <c r="T16" s="246">
        <f t="shared" si="5"/>
        <v>526.89999999999964</v>
      </c>
      <c r="U16" s="207">
        <f>_xlfn.XLOOKUP($B16,'Duomenys | Data'!$B$10:$B$69,'Duomenys | Data'!M$10:M$69)</f>
        <v>5167.7</v>
      </c>
      <c r="V16" s="207">
        <f>_xlfn.XLOOKUP($B16,'Duomenys | Data'!$B$10:$B$69,'Duomenys | Data'!N$10:N$69)</f>
        <v>4640.8</v>
      </c>
      <c r="W16" s="212">
        <f t="shared" si="8"/>
        <v>6219.5410499999834</v>
      </c>
      <c r="X16" s="209">
        <f t="shared" si="6"/>
        <v>-4.9000000000000004</v>
      </c>
      <c r="Y16" s="209" t="str">
        <f t="shared" si="7"/>
        <v>-</v>
      </c>
      <c r="Z16" s="213" t="str">
        <f t="shared" si="9"/>
        <v>Taip / Yes</v>
      </c>
      <c r="AA16" s="137"/>
      <c r="AB16" s="137"/>
      <c r="AC16"/>
      <c r="AD16"/>
      <c r="AE16"/>
      <c r="AF16"/>
    </row>
    <row r="17" spans="1:268" x14ac:dyDescent="0.25">
      <c r="B17" s="204">
        <v>8</v>
      </c>
      <c r="C17" s="205" t="s">
        <v>12</v>
      </c>
      <c r="D17" s="206">
        <f t="shared" si="0"/>
        <v>2.6315949374780052E-2</v>
      </c>
      <c r="E17" s="207">
        <f>_xlfn.XLOOKUP($B17,'Duomenys | Data'!$B$10:$B$69,'Duomenys | Data'!D$10:D$69)</f>
        <v>23049</v>
      </c>
      <c r="F17" s="208">
        <f t="shared" si="1"/>
        <v>20788.599999999999</v>
      </c>
      <c r="G17" s="207">
        <f>_xlfn.XLOOKUP($B17,'Duomenys | Data'!$B$10:$B$69,'Duomenys | Data'!E$10:E$69)</f>
        <v>17596</v>
      </c>
      <c r="H17" s="207">
        <f>_xlfn.XLOOKUP($B17,'Duomenys | Data'!$B$10:$B$69,'Duomenys | Data'!F$10:F$69)</f>
        <v>3192.6</v>
      </c>
      <c r="I17" s="207">
        <f>_xlfn.XLOOKUP($B17,'Duomenys | Data'!$B$10:$B$69,'Duomenys | Data'!G$10:G$69)</f>
        <v>0</v>
      </c>
      <c r="J17" s="207">
        <f>_xlfn.XLOOKUP($B17,'Duomenys | Data'!$B$10:$B$69,'Duomenys | Data'!H$10:H$69)</f>
        <v>0</v>
      </c>
      <c r="K17" s="209">
        <f t="shared" si="2"/>
        <v>2260.4000000000015</v>
      </c>
      <c r="L17" s="209">
        <f t="shared" si="3"/>
        <v>-5.5061299999999846</v>
      </c>
      <c r="M17" s="247">
        <f>_xlfn.XLOOKUP($B17,'Duomenys | Data'!$B$10:$B$69,'Duomenys | Data'!J$10:J$69)</f>
        <v>665.36759999999992</v>
      </c>
      <c r="N17" s="247">
        <f>_xlfn.XLOOKUP($B17,'Duomenys | Data'!$B$10:$B$69,'Duomenys | Data'!K$10:K$69)</f>
        <v>659.86146999999994</v>
      </c>
      <c r="O17" s="207">
        <f>_xlfn.XLOOKUP($B17,'Duomenys | Data'!$B$10:$B$69,'Duomenys | Data'!I$10:I$69)</f>
        <v>403.20000000000005</v>
      </c>
      <c r="P17" s="207">
        <f>_xlfn.XLOOKUP($B17,'Duomenys | Data'!$B$10:$B$69,'Duomenys | Data'!$W$10:$W$69)</f>
        <v>-6.7999999999999989</v>
      </c>
      <c r="Q17" s="210">
        <f t="shared" si="4"/>
        <v>1844.8938700000015</v>
      </c>
      <c r="R17" s="211" t="str">
        <f>VLOOKUP(C17,'Lankstumas | Flexibility'!B:N,13,FALSE)</f>
        <v>Taip / Yes</v>
      </c>
      <c r="S17" s="207">
        <f>_xlfn.XLOOKUP($B17,'Duomenys | Data'!$B$10:$B$69,'Duomenys | Data'!L$10:L$69)</f>
        <v>8.8000000000000007</v>
      </c>
      <c r="T17" s="246">
        <f t="shared" si="5"/>
        <v>0</v>
      </c>
      <c r="U17" s="207">
        <f>_xlfn.XLOOKUP($B17,'Duomenys | Data'!$B$10:$B$69,'Duomenys | Data'!M$10:M$69)</f>
        <v>3258.5</v>
      </c>
      <c r="V17" s="207">
        <f>_xlfn.XLOOKUP($B17,'Duomenys | Data'!$B$10:$B$69,'Duomenys | Data'!N$10:N$69)</f>
        <v>5430.1</v>
      </c>
      <c r="W17" s="212">
        <f t="shared" si="8"/>
        <v>1853.6938700000014</v>
      </c>
      <c r="X17" s="209">
        <f t="shared" si="6"/>
        <v>-11.6</v>
      </c>
      <c r="Y17" s="209" t="str">
        <f t="shared" si="7"/>
        <v>-</v>
      </c>
      <c r="Z17" s="213" t="str">
        <f t="shared" si="9"/>
        <v>Taip / Yes</v>
      </c>
      <c r="AA17" s="137"/>
      <c r="AB17" s="137"/>
      <c r="AC17"/>
      <c r="AD17"/>
      <c r="AE17"/>
      <c r="AF17"/>
    </row>
    <row r="18" spans="1:268" x14ac:dyDescent="0.25">
      <c r="B18" s="204">
        <v>9</v>
      </c>
      <c r="C18" s="205" t="s">
        <v>13</v>
      </c>
      <c r="D18" s="206">
        <f t="shared" si="0"/>
        <v>8.9068334932566384E-2</v>
      </c>
      <c r="E18" s="207">
        <f>_xlfn.XLOOKUP($B18,'Duomenys | Data'!$B$10:$B$69,'Duomenys | Data'!D$10:D$69)</f>
        <v>69708</v>
      </c>
      <c r="F18" s="208">
        <f t="shared" si="1"/>
        <v>70360.600000000006</v>
      </c>
      <c r="G18" s="207">
        <f>_xlfn.XLOOKUP($B18,'Duomenys | Data'!$B$10:$B$69,'Duomenys | Data'!E$10:E$69)</f>
        <v>59733.2</v>
      </c>
      <c r="H18" s="207">
        <f>_xlfn.XLOOKUP($B18,'Duomenys | Data'!$B$10:$B$69,'Duomenys | Data'!F$10:F$69)</f>
        <v>10517.6</v>
      </c>
      <c r="I18" s="207">
        <f>_xlfn.XLOOKUP($B18,'Duomenys | Data'!$B$10:$B$69,'Duomenys | Data'!G$10:G$69)</f>
        <v>190.2</v>
      </c>
      <c r="J18" s="207">
        <f>_xlfn.XLOOKUP($B18,'Duomenys | Data'!$B$10:$B$69,'Duomenys | Data'!H$10:H$69)</f>
        <v>300</v>
      </c>
      <c r="K18" s="209">
        <f t="shared" si="2"/>
        <v>-652.60000000000582</v>
      </c>
      <c r="L18" s="209">
        <f t="shared" si="3"/>
        <v>11.868539999999939</v>
      </c>
      <c r="M18" s="247">
        <f>_xlfn.XLOOKUP($B18,'Duomenys | Data'!$B$10:$B$69,'Duomenys | Data'!J$10:J$69)</f>
        <v>1564.20921</v>
      </c>
      <c r="N18" s="247">
        <f>_xlfn.XLOOKUP($B18,'Duomenys | Data'!$B$10:$B$69,'Duomenys | Data'!K$10:K$69)</f>
        <v>1576.0777499999999</v>
      </c>
      <c r="O18" s="207">
        <f>_xlfn.XLOOKUP($B18,'Duomenys | Data'!$B$10:$B$69,'Duomenys | Data'!I$10:I$69)</f>
        <v>129.39999999999998</v>
      </c>
      <c r="P18" s="207">
        <f>_xlfn.XLOOKUP($B18,'Duomenys | Data'!$B$10:$B$69,'Duomenys | Data'!$W$10:$W$69)</f>
        <v>-162.79999999999995</v>
      </c>
      <c r="Q18" s="210">
        <f t="shared" si="4"/>
        <v>-932.93146000000581</v>
      </c>
      <c r="R18" s="211" t="str">
        <f>VLOOKUP(C18,'Lankstumas | Flexibility'!B:N,13,FALSE)</f>
        <v>Taip / Yes</v>
      </c>
      <c r="S18" s="207">
        <f>_xlfn.XLOOKUP($B18,'Duomenys | Data'!$B$10:$B$69,'Duomenys | Data'!L$10:L$69)</f>
        <v>737.3</v>
      </c>
      <c r="T18" s="246">
        <f t="shared" si="5"/>
        <v>1545.9000000000015</v>
      </c>
      <c r="U18" s="207">
        <f>_xlfn.XLOOKUP($B18,'Duomenys | Data'!$B$10:$B$69,'Duomenys | Data'!M$10:M$69)</f>
        <v>10153.300000000001</v>
      </c>
      <c r="V18" s="207">
        <f>_xlfn.XLOOKUP($B18,'Duomenys | Data'!$B$10:$B$69,'Duomenys | Data'!N$10:N$69)</f>
        <v>8607.4</v>
      </c>
      <c r="W18" s="212">
        <f t="shared" si="8"/>
        <v>1350.2685399999959</v>
      </c>
      <c r="X18" s="209">
        <f t="shared" si="6"/>
        <v>-2.2999999999999998</v>
      </c>
      <c r="Y18" s="209" t="str">
        <f t="shared" si="7"/>
        <v>-</v>
      </c>
      <c r="Z18" s="213" t="str">
        <f t="shared" si="9"/>
        <v>Taip / Yes</v>
      </c>
      <c r="AA18" s="137"/>
      <c r="AB18" s="137"/>
      <c r="AC18"/>
      <c r="AD18"/>
      <c r="AE18"/>
      <c r="AF18"/>
    </row>
    <row r="19" spans="1:268" ht="16.5" customHeight="1" x14ac:dyDescent="0.25">
      <c r="B19" s="204">
        <v>10</v>
      </c>
      <c r="C19" s="205" t="s">
        <v>14</v>
      </c>
      <c r="D19" s="206">
        <f t="shared" si="0"/>
        <v>0.26630242973712664</v>
      </c>
      <c r="E19" s="207">
        <f>_xlfn.XLOOKUP($B19,'Duomenys | Data'!$B$10:$B$69,'Duomenys | Data'!D$10:D$69)</f>
        <v>201181</v>
      </c>
      <c r="F19" s="208">
        <f t="shared" si="1"/>
        <v>210368.80000000002</v>
      </c>
      <c r="G19" s="207">
        <f>_xlfn.XLOOKUP($B19,'Duomenys | Data'!$B$10:$B$69,'Duomenys | Data'!E$10:E$69)</f>
        <v>175128.7</v>
      </c>
      <c r="H19" s="207">
        <f>_xlfn.XLOOKUP($B19,'Duomenys | Data'!$B$10:$B$69,'Duomenys | Data'!F$10:F$69)</f>
        <v>34953.4</v>
      </c>
      <c r="I19" s="207">
        <f>_xlfn.XLOOKUP($B19,'Duomenys | Data'!$B$10:$B$69,'Duomenys | Data'!G$10:G$69)</f>
        <v>13.3</v>
      </c>
      <c r="J19" s="207">
        <f>_xlfn.XLOOKUP($B19,'Duomenys | Data'!$B$10:$B$69,'Duomenys | Data'!H$10:H$69)</f>
        <v>300</v>
      </c>
      <c r="K19" s="209">
        <f t="shared" si="2"/>
        <v>-9187.8000000000175</v>
      </c>
      <c r="L19" s="209">
        <f t="shared" si="3"/>
        <v>12.322699999998804</v>
      </c>
      <c r="M19" s="247">
        <f>_xlfn.XLOOKUP($B19,'Duomenys | Data'!$B$10:$B$69,'Duomenys | Data'!J$10:J$69)</f>
        <v>4910.3233200000004</v>
      </c>
      <c r="N19" s="247">
        <f>_xlfn.XLOOKUP($B19,'Duomenys | Data'!$B$10:$B$69,'Duomenys | Data'!K$10:K$69)</f>
        <v>4922.6460199999992</v>
      </c>
      <c r="O19" s="207">
        <f>_xlfn.XLOOKUP($B19,'Duomenys | Data'!$B$10:$B$69,'Duomenys | Data'!I$10:I$69)</f>
        <v>-551.70000000000005</v>
      </c>
      <c r="P19" s="207">
        <f>_xlfn.XLOOKUP($B19,'Duomenys | Data'!$B$10:$B$69,'Duomenys | Data'!$W$10:$W$69)</f>
        <v>0</v>
      </c>
      <c r="Q19" s="210">
        <f t="shared" si="4"/>
        <v>-8623.7773000000179</v>
      </c>
      <c r="R19" s="211" t="str">
        <f>VLOOKUP(C19,'Lankstumas | Flexibility'!B:N,13,FALSE)</f>
        <v>Taip / Yes</v>
      </c>
      <c r="S19" s="207">
        <f>_xlfn.XLOOKUP($B19,'Duomenys | Data'!$B$10:$B$69,'Duomenys | Data'!L$10:L$69)</f>
        <v>7348.7</v>
      </c>
      <c r="T19" s="246">
        <f t="shared" si="5"/>
        <v>6391.8000000000011</v>
      </c>
      <c r="U19" s="207">
        <f>_xlfn.XLOOKUP($B19,'Duomenys | Data'!$B$10:$B$69,'Duomenys | Data'!M$10:M$69)</f>
        <v>15591.7</v>
      </c>
      <c r="V19" s="207">
        <f>_xlfn.XLOOKUP($B19,'Duomenys | Data'!$B$10:$B$69,'Duomenys | Data'!N$10:N$69)</f>
        <v>9199.9</v>
      </c>
      <c r="W19" s="212">
        <f t="shared" si="8"/>
        <v>5116.7226999999821</v>
      </c>
      <c r="X19" s="209">
        <f t="shared" si="6"/>
        <v>-2</v>
      </c>
      <c r="Y19" s="209" t="str">
        <f t="shared" si="7"/>
        <v>-</v>
      </c>
      <c r="Z19" s="213" t="str">
        <f t="shared" si="9"/>
        <v>Taip / Yes</v>
      </c>
      <c r="AA19" s="137"/>
      <c r="AB19" s="137"/>
      <c r="AC19"/>
      <c r="AD19"/>
      <c r="AE19"/>
      <c r="AF19"/>
    </row>
    <row r="20" spans="1:268" x14ac:dyDescent="0.25">
      <c r="B20" s="204">
        <v>12</v>
      </c>
      <c r="C20" s="205" t="s">
        <v>16</v>
      </c>
      <c r="D20" s="206">
        <f t="shared" si="0"/>
        <v>6.4616905623308463E-2</v>
      </c>
      <c r="E20" s="207">
        <f>_xlfn.XLOOKUP($B20,'Duomenys | Data'!$B$10:$B$69,'Duomenys | Data'!D$10:D$69)</f>
        <v>52410</v>
      </c>
      <c r="F20" s="208">
        <f t="shared" si="1"/>
        <v>51044.899999999994</v>
      </c>
      <c r="G20" s="207">
        <f>_xlfn.XLOOKUP($B20,'Duomenys | Data'!$B$10:$B$69,'Duomenys | Data'!E$10:E$69)</f>
        <v>45048.6</v>
      </c>
      <c r="H20" s="207">
        <f>_xlfn.XLOOKUP($B20,'Duomenys | Data'!$B$10:$B$69,'Duomenys | Data'!F$10:F$69)</f>
        <v>5996.1</v>
      </c>
      <c r="I20" s="207">
        <f>_xlfn.XLOOKUP($B20,'Duomenys | Data'!$B$10:$B$69,'Duomenys | Data'!G$10:G$69)</f>
        <v>0</v>
      </c>
      <c r="J20" s="207">
        <f>_xlfn.XLOOKUP($B20,'Duomenys | Data'!$B$10:$B$69,'Duomenys | Data'!H$10:H$69)</f>
        <v>0.2</v>
      </c>
      <c r="K20" s="209">
        <f t="shared" si="2"/>
        <v>1365.1000000000058</v>
      </c>
      <c r="L20" s="209">
        <f t="shared" si="3"/>
        <v>-18.347800000000007</v>
      </c>
      <c r="M20" s="247">
        <f>_xlfn.XLOOKUP($B20,'Duomenys | Data'!$B$10:$B$69,'Duomenys | Data'!J$10:J$69)</f>
        <v>1412.27433</v>
      </c>
      <c r="N20" s="247">
        <f>_xlfn.XLOOKUP($B20,'Duomenys | Data'!$B$10:$B$69,'Duomenys | Data'!K$10:K$69)</f>
        <v>1393.92653</v>
      </c>
      <c r="O20" s="207">
        <f>_xlfn.XLOOKUP($B20,'Duomenys | Data'!$B$10:$B$69,'Duomenys | Data'!I$10:I$69)</f>
        <v>87.600000000000023</v>
      </c>
      <c r="P20" s="207">
        <f>_xlfn.XLOOKUP($B20,'Duomenys | Data'!$B$10:$B$69,'Duomenys | Data'!$W$10:$W$69)</f>
        <v>-929.20000000000027</v>
      </c>
      <c r="Q20" s="210">
        <f t="shared" si="4"/>
        <v>329.95220000000563</v>
      </c>
      <c r="R20" s="211" t="str">
        <f>VLOOKUP(C20,'Lankstumas | Flexibility'!B:N,13,FALSE)</f>
        <v>Taip / Yes</v>
      </c>
      <c r="S20" s="207">
        <f>_xlfn.XLOOKUP($B20,'Duomenys | Data'!$B$10:$B$69,'Duomenys | Data'!L$10:L$69)</f>
        <v>633.70000000000005</v>
      </c>
      <c r="T20" s="246">
        <f t="shared" si="5"/>
        <v>0</v>
      </c>
      <c r="U20" s="207">
        <f>_xlfn.XLOOKUP($B20,'Duomenys | Data'!$B$10:$B$69,'Duomenys | Data'!M$10:M$69)</f>
        <v>8988.7000000000007</v>
      </c>
      <c r="V20" s="207">
        <f>_xlfn.XLOOKUP($B20,'Duomenys | Data'!$B$10:$B$69,'Duomenys | Data'!N$10:N$69)</f>
        <v>9499.7999999999993</v>
      </c>
      <c r="W20" s="212">
        <f t="shared" si="8"/>
        <v>963.65220000000568</v>
      </c>
      <c r="X20" s="209">
        <f t="shared" si="6"/>
        <v>-2.2000000000000002</v>
      </c>
      <c r="Y20" s="209" t="str">
        <f t="shared" si="7"/>
        <v>-</v>
      </c>
      <c r="Z20" s="213" t="str">
        <f t="shared" si="9"/>
        <v>Taip / Yes</v>
      </c>
      <c r="AA20" s="137"/>
      <c r="AB20" s="137"/>
      <c r="AC20"/>
      <c r="AD20"/>
      <c r="AE20"/>
      <c r="AF20"/>
    </row>
    <row r="21" spans="1:268" x14ac:dyDescent="0.25">
      <c r="B21" s="204">
        <v>13</v>
      </c>
      <c r="C21" s="205" t="s">
        <v>17</v>
      </c>
      <c r="D21" s="206">
        <f t="shared" si="0"/>
        <v>6.7109177403470041E-2</v>
      </c>
      <c r="E21" s="207">
        <f>_xlfn.XLOOKUP($B21,'Duomenys | Data'!$B$10:$B$69,'Duomenys | Data'!D$10:D$69)</f>
        <v>55597.2</v>
      </c>
      <c r="F21" s="208">
        <f t="shared" si="1"/>
        <v>53013.7</v>
      </c>
      <c r="G21" s="207">
        <f>_xlfn.XLOOKUP($B21,'Duomenys | Data'!$B$10:$B$69,'Duomenys | Data'!E$10:E$69)</f>
        <v>45322.1</v>
      </c>
      <c r="H21" s="207">
        <f>_xlfn.XLOOKUP($B21,'Duomenys | Data'!$B$10:$B$69,'Duomenys | Data'!F$10:F$69)</f>
        <v>7691.6</v>
      </c>
      <c r="I21" s="207">
        <f>_xlfn.XLOOKUP($B21,'Duomenys | Data'!$B$10:$B$69,'Duomenys | Data'!G$10:G$69)</f>
        <v>0</v>
      </c>
      <c r="J21" s="207">
        <f>_xlfn.XLOOKUP($B21,'Duomenys | Data'!$B$10:$B$69,'Duomenys | Data'!H$10:H$69)</f>
        <v>0</v>
      </c>
      <c r="K21" s="209">
        <f t="shared" si="2"/>
        <v>2583.5</v>
      </c>
      <c r="L21" s="209">
        <f t="shared" si="3"/>
        <v>-8.5827300000000832</v>
      </c>
      <c r="M21" s="247">
        <f>_xlfn.XLOOKUP($B21,'Duomenys | Data'!$B$10:$B$69,'Duomenys | Data'!J$10:J$69)</f>
        <v>1284.3708100000001</v>
      </c>
      <c r="N21" s="247">
        <f>_xlfn.XLOOKUP($B21,'Duomenys | Data'!$B$10:$B$69,'Duomenys | Data'!K$10:K$69)</f>
        <v>1275.78808</v>
      </c>
      <c r="O21" s="207">
        <f>_xlfn.XLOOKUP($B21,'Duomenys | Data'!$B$10:$B$69,'Duomenys | Data'!I$10:I$69)</f>
        <v>-32</v>
      </c>
      <c r="P21" s="207">
        <f>_xlfn.XLOOKUP($B21,'Duomenys | Data'!$B$10:$B$69,'Duomenys | Data'!$W$10:$W$69)</f>
        <v>-1260</v>
      </c>
      <c r="Q21" s="210">
        <f t="shared" si="4"/>
        <v>1346.9172699999999</v>
      </c>
      <c r="R21" s="211" t="str">
        <f>VLOOKUP(C21,'Lankstumas | Flexibility'!B:N,13,FALSE)</f>
        <v>Taip / Yes</v>
      </c>
      <c r="S21" s="207">
        <f>_xlfn.XLOOKUP($B21,'Duomenys | Data'!$B$10:$B$69,'Duomenys | Data'!L$10:L$69)</f>
        <v>175.4</v>
      </c>
      <c r="T21" s="246">
        <f t="shared" si="5"/>
        <v>0</v>
      </c>
      <c r="U21" s="207">
        <f>_xlfn.XLOOKUP($B21,'Duomenys | Data'!$B$10:$B$69,'Duomenys | Data'!M$10:M$69)</f>
        <v>8045.7</v>
      </c>
      <c r="V21" s="207">
        <f>_xlfn.XLOOKUP($B21,'Duomenys | Data'!$B$10:$B$69,'Duomenys | Data'!N$10:N$69)</f>
        <v>9759.6</v>
      </c>
      <c r="W21" s="212">
        <f t="shared" si="8"/>
        <v>1522.31727</v>
      </c>
      <c r="X21" s="209">
        <f t="shared" si="6"/>
        <v>-2.7</v>
      </c>
      <c r="Y21" s="209" t="str">
        <f t="shared" si="7"/>
        <v>-</v>
      </c>
      <c r="Z21" s="213" t="str">
        <f t="shared" si="9"/>
        <v>Taip / Yes</v>
      </c>
      <c r="AA21" s="137"/>
      <c r="AB21" s="137"/>
      <c r="AC21"/>
      <c r="AD21"/>
      <c r="AE21"/>
      <c r="AF21"/>
    </row>
    <row r="22" spans="1:268" x14ac:dyDescent="0.25">
      <c r="B22" s="204">
        <v>14</v>
      </c>
      <c r="C22" s="205" t="s">
        <v>18</v>
      </c>
      <c r="D22" s="206">
        <f t="shared" si="0"/>
        <v>6.8882680432729687E-2</v>
      </c>
      <c r="E22" s="207">
        <f>_xlfn.XLOOKUP($B22,'Duomenys | Data'!$B$10:$B$69,'Duomenys | Data'!D$10:D$69)</f>
        <v>51843.199999999997</v>
      </c>
      <c r="F22" s="208">
        <f t="shared" si="1"/>
        <v>54414.700000000004</v>
      </c>
      <c r="G22" s="207">
        <f>_xlfn.XLOOKUP($B22,'Duomenys | Data'!$B$10:$B$69,'Duomenys | Data'!E$10:E$69)</f>
        <v>47432.3</v>
      </c>
      <c r="H22" s="207">
        <f>_xlfn.XLOOKUP($B22,'Duomenys | Data'!$B$10:$B$69,'Duomenys | Data'!F$10:F$69)</f>
        <v>6782.4</v>
      </c>
      <c r="I22" s="207">
        <f>_xlfn.XLOOKUP($B22,'Duomenys | Data'!$B$10:$B$69,'Duomenys | Data'!G$10:G$69)</f>
        <v>0</v>
      </c>
      <c r="J22" s="207">
        <f>_xlfn.XLOOKUP($B22,'Duomenys | Data'!$B$10:$B$69,'Duomenys | Data'!H$10:H$69)</f>
        <v>200</v>
      </c>
      <c r="K22" s="209">
        <f t="shared" si="2"/>
        <v>-2571.5000000000073</v>
      </c>
      <c r="L22" s="209">
        <f t="shared" si="3"/>
        <v>15.021870000000035</v>
      </c>
      <c r="M22" s="247">
        <f>_xlfn.XLOOKUP($B22,'Duomenys | Data'!$B$10:$B$69,'Duomenys | Data'!J$10:J$69)</f>
        <v>1480.09897</v>
      </c>
      <c r="N22" s="247">
        <f>_xlfn.XLOOKUP($B22,'Duomenys | Data'!$B$10:$B$69,'Duomenys | Data'!K$10:K$69)</f>
        <v>1495.12084</v>
      </c>
      <c r="O22" s="207">
        <f>_xlfn.XLOOKUP($B22,'Duomenys | Data'!$B$10:$B$69,'Duomenys | Data'!I$10:I$69)</f>
        <v>220.2</v>
      </c>
      <c r="P22" s="207">
        <f>_xlfn.XLOOKUP($B22,'Duomenys | Data'!$B$10:$B$69,'Duomenys | Data'!$W$10:$W$69)</f>
        <v>-460.80000000000018</v>
      </c>
      <c r="Q22" s="210">
        <f t="shared" si="4"/>
        <v>-3237.4781300000072</v>
      </c>
      <c r="R22" s="211" t="str">
        <f>VLOOKUP(C22,'Lankstumas | Flexibility'!B:N,13,FALSE)</f>
        <v>Taip / Yes</v>
      </c>
      <c r="S22" s="207">
        <f>_xlfn.XLOOKUP($B22,'Duomenys | Data'!$B$10:$B$69,'Duomenys | Data'!L$10:L$69)</f>
        <v>391.8</v>
      </c>
      <c r="T22" s="246">
        <f t="shared" si="5"/>
        <v>3130.5000000000018</v>
      </c>
      <c r="U22" s="250">
        <f>_xlfn.XLOOKUP($B22,'Duomenys | Data'!$B$10:$B$69,'Duomenys | Data'!M$10:M$69)</f>
        <v>11694.300000000001</v>
      </c>
      <c r="V22" s="250">
        <f>_xlfn.XLOOKUP($B22,'Duomenys | Data'!$B$10:$B$69,'Duomenys | Data'!N$10:N$69)</f>
        <v>8563.7999999999993</v>
      </c>
      <c r="W22" s="212">
        <f t="shared" si="8"/>
        <v>284.82186999999476</v>
      </c>
      <c r="X22" s="209">
        <f t="shared" si="6"/>
        <v>-1.4</v>
      </c>
      <c r="Y22" s="209" t="str">
        <f t="shared" si="7"/>
        <v>-</v>
      </c>
      <c r="Z22" s="213" t="str">
        <f t="shared" si="9"/>
        <v>Taip / Yes</v>
      </c>
      <c r="AA22" s="137"/>
      <c r="AB22" s="137"/>
      <c r="AC22"/>
      <c r="AD22"/>
      <c r="AE22"/>
      <c r="AF22"/>
    </row>
    <row r="23" spans="1:268" x14ac:dyDescent="0.25">
      <c r="B23" s="204">
        <v>15</v>
      </c>
      <c r="C23" s="205" t="s">
        <v>19</v>
      </c>
      <c r="D23" s="206">
        <f t="shared" si="0"/>
        <v>7.2126887116089139E-2</v>
      </c>
      <c r="E23" s="207">
        <f>_xlfn.XLOOKUP($B23,'Duomenys | Data'!$B$10:$B$69,'Duomenys | Data'!D$10:D$69)</f>
        <v>55478.3</v>
      </c>
      <c r="F23" s="208">
        <f t="shared" si="1"/>
        <v>56977.5</v>
      </c>
      <c r="G23" s="207">
        <f>_xlfn.XLOOKUP($B23,'Duomenys | Data'!$B$10:$B$69,'Duomenys | Data'!E$10:E$69)</f>
        <v>50641.1</v>
      </c>
      <c r="H23" s="207">
        <f>_xlfn.XLOOKUP($B23,'Duomenys | Data'!$B$10:$B$69,'Duomenys | Data'!F$10:F$69)</f>
        <v>6082.3</v>
      </c>
      <c r="I23" s="207">
        <f>_xlfn.XLOOKUP($B23,'Duomenys | Data'!$B$10:$B$69,'Duomenys | Data'!G$10:G$69)</f>
        <v>0</v>
      </c>
      <c r="J23" s="207">
        <f>_xlfn.XLOOKUP($B23,'Duomenys | Data'!$B$10:$B$69,'Duomenys | Data'!H$10:H$69)</f>
        <v>254.1</v>
      </c>
      <c r="K23" s="209">
        <f t="shared" si="2"/>
        <v>-1499.1999999999971</v>
      </c>
      <c r="L23" s="209">
        <f t="shared" si="3"/>
        <v>-6.4688999999998487</v>
      </c>
      <c r="M23" s="247">
        <f>_xlfn.XLOOKUP($B23,'Duomenys | Data'!$B$10:$B$69,'Duomenys | Data'!J$10:J$69)</f>
        <v>1527.2806499999999</v>
      </c>
      <c r="N23" s="247">
        <f>_xlfn.XLOOKUP($B23,'Duomenys | Data'!$B$10:$B$69,'Duomenys | Data'!K$10:K$69)</f>
        <v>1520.8117500000001</v>
      </c>
      <c r="O23" s="207">
        <f>_xlfn.XLOOKUP($B23,'Duomenys | Data'!$B$10:$B$69,'Duomenys | Data'!I$10:I$69)</f>
        <v>106.60000000000002</v>
      </c>
      <c r="P23" s="207">
        <f>_xlfn.XLOOKUP($B23,'Duomenys | Data'!$B$10:$B$69,'Duomenys | Data'!$W$10:$W$69)</f>
        <v>-24.599999999999909</v>
      </c>
      <c r="Q23" s="210">
        <f t="shared" si="4"/>
        <v>-1636.8688999999968</v>
      </c>
      <c r="R23" s="211" t="str">
        <f>VLOOKUP(C23,'Lankstumas | Flexibility'!B:N,13,FALSE)</f>
        <v>Taip / Yes</v>
      </c>
      <c r="S23" s="207">
        <f>_xlfn.XLOOKUP($B23,'Duomenys | Data'!$B$10:$B$69,'Duomenys | Data'!L$10:L$69)</f>
        <v>534.29999999999995</v>
      </c>
      <c r="T23" s="246">
        <f t="shared" si="5"/>
        <v>2131.1</v>
      </c>
      <c r="U23" s="207">
        <f>_xlfn.XLOOKUP($B23,'Duomenys | Data'!$B$10:$B$69,'Duomenys | Data'!M$10:M$69)</f>
        <v>5410</v>
      </c>
      <c r="V23" s="207">
        <f>_xlfn.XLOOKUP($B23,'Duomenys | Data'!$B$10:$B$69,'Duomenys | Data'!N$10:N$69)</f>
        <v>3278.9</v>
      </c>
      <c r="W23" s="212">
        <f t="shared" si="8"/>
        <v>1028.5311000000029</v>
      </c>
      <c r="X23" s="209">
        <f t="shared" si="6"/>
        <v>-2.2999999999999998</v>
      </c>
      <c r="Y23" s="209" t="str">
        <f t="shared" si="7"/>
        <v>-</v>
      </c>
      <c r="Z23" s="213" t="str">
        <f t="shared" si="9"/>
        <v>Taip / Yes</v>
      </c>
      <c r="AA23" s="137"/>
      <c r="AB23" s="137"/>
      <c r="AC23"/>
      <c r="AD23"/>
      <c r="AE23"/>
      <c r="AF23"/>
    </row>
    <row r="24" spans="1:268" x14ac:dyDescent="0.25">
      <c r="B24" s="204">
        <v>16</v>
      </c>
      <c r="C24" s="205" t="s">
        <v>20</v>
      </c>
      <c r="D24" s="206">
        <f t="shared" si="0"/>
        <v>7.5515657715181234E-2</v>
      </c>
      <c r="E24" s="207">
        <f>_xlfn.XLOOKUP($B24,'Duomenys | Data'!$B$10:$B$69,'Duomenys | Data'!D$10:D$69)</f>
        <v>59604</v>
      </c>
      <c r="F24" s="208">
        <f t="shared" si="1"/>
        <v>59654.5</v>
      </c>
      <c r="G24" s="207">
        <f>_xlfn.XLOOKUP($B24,'Duomenys | Data'!$B$10:$B$69,'Duomenys | Data'!E$10:E$69)</f>
        <v>50094.3</v>
      </c>
      <c r="H24" s="207">
        <f>_xlfn.XLOOKUP($B24,'Duomenys | Data'!$B$10:$B$69,'Duomenys | Data'!F$10:F$69)</f>
        <v>9460.2000000000007</v>
      </c>
      <c r="I24" s="207">
        <f>_xlfn.XLOOKUP($B24,'Duomenys | Data'!$B$10:$B$69,'Duomenys | Data'!G$10:G$69)</f>
        <v>0</v>
      </c>
      <c r="J24" s="207">
        <f>_xlfn.XLOOKUP($B24,'Duomenys | Data'!$B$10:$B$69,'Duomenys | Data'!H$10:H$69)</f>
        <v>100</v>
      </c>
      <c r="K24" s="209">
        <f t="shared" si="2"/>
        <v>-50.5</v>
      </c>
      <c r="L24" s="209">
        <f t="shared" si="3"/>
        <v>-6.0097800000000916</v>
      </c>
      <c r="M24" s="247">
        <f>_xlfn.XLOOKUP($B24,'Duomenys | Data'!$B$10:$B$69,'Duomenys | Data'!J$10:J$69)</f>
        <v>1394.26946</v>
      </c>
      <c r="N24" s="247">
        <f>_xlfn.XLOOKUP($B24,'Duomenys | Data'!$B$10:$B$69,'Duomenys | Data'!K$10:K$69)</f>
        <v>1388.2596799999999</v>
      </c>
      <c r="O24" s="207">
        <f>_xlfn.XLOOKUP($B24,'Duomenys | Data'!$B$10:$B$69,'Duomenys | Data'!I$10:I$69)</f>
        <v>130</v>
      </c>
      <c r="P24" s="207">
        <f>_xlfn.XLOOKUP($B24,'Duomenys | Data'!$B$10:$B$69,'Duomenys | Data'!$W$10:$W$69)</f>
        <v>-237.09999999999991</v>
      </c>
      <c r="Q24" s="210">
        <f t="shared" si="4"/>
        <v>-423.60978</v>
      </c>
      <c r="R24" s="211" t="str">
        <f>VLOOKUP(C24,'Lankstumas | Flexibility'!B:N,13,FALSE)</f>
        <v>Taip / Yes</v>
      </c>
      <c r="S24" s="207">
        <f>_xlfn.XLOOKUP($B24,'Duomenys | Data'!$B$10:$B$69,'Duomenys | Data'!L$10:L$69)</f>
        <v>936.5</v>
      </c>
      <c r="T24" s="246">
        <f t="shared" si="5"/>
        <v>103</v>
      </c>
      <c r="U24" s="207">
        <f>_xlfn.XLOOKUP($B24,'Duomenys | Data'!$B$10:$B$69,'Duomenys | Data'!M$10:M$69)</f>
        <v>1652.7</v>
      </c>
      <c r="V24" s="207">
        <f>_xlfn.XLOOKUP($B24,'Duomenys | Data'!$B$10:$B$69,'Duomenys | Data'!N$10:N$69)</f>
        <v>1549.7</v>
      </c>
      <c r="W24" s="212">
        <f t="shared" si="8"/>
        <v>615.89022</v>
      </c>
      <c r="X24" s="209">
        <f t="shared" si="6"/>
        <v>-1.5</v>
      </c>
      <c r="Y24" s="209" t="str">
        <f t="shared" si="7"/>
        <v>-</v>
      </c>
      <c r="Z24" s="213" t="str">
        <f t="shared" si="9"/>
        <v>Taip / Yes</v>
      </c>
      <c r="AA24" s="137"/>
      <c r="AB24" s="137"/>
      <c r="AC24"/>
      <c r="AD24"/>
      <c r="AE24"/>
      <c r="AF24"/>
    </row>
    <row r="25" spans="1:268" x14ac:dyDescent="0.25">
      <c r="B25" s="204">
        <v>17</v>
      </c>
      <c r="C25" s="205" t="s">
        <v>21</v>
      </c>
      <c r="D25" s="206">
        <f t="shared" si="0"/>
        <v>4.3082831832417248E-2</v>
      </c>
      <c r="E25" s="207">
        <f>_xlfn.XLOOKUP($B25,'Duomenys | Data'!$B$10:$B$69,'Duomenys | Data'!D$10:D$69)</f>
        <v>33708.5</v>
      </c>
      <c r="F25" s="208">
        <f t="shared" si="1"/>
        <v>34033.799999999996</v>
      </c>
      <c r="G25" s="207">
        <f>_xlfn.XLOOKUP($B25,'Duomenys | Data'!$B$10:$B$69,'Duomenys | Data'!E$10:E$69)</f>
        <v>31635.1</v>
      </c>
      <c r="H25" s="207">
        <f>_xlfn.XLOOKUP($B25,'Duomenys | Data'!$B$10:$B$69,'Duomenys | Data'!F$10:F$69)</f>
        <v>2289.6999999999998</v>
      </c>
      <c r="I25" s="207">
        <f>_xlfn.XLOOKUP($B25,'Duomenys | Data'!$B$10:$B$69,'Duomenys | Data'!G$10:G$69)</f>
        <v>0</v>
      </c>
      <c r="J25" s="207">
        <f>_xlfn.XLOOKUP($B25,'Duomenys | Data'!$B$10:$B$69,'Duomenys | Data'!H$10:H$69)</f>
        <v>109</v>
      </c>
      <c r="K25" s="209">
        <f t="shared" si="2"/>
        <v>-325.29999999999563</v>
      </c>
      <c r="L25" s="209">
        <f t="shared" si="3"/>
        <v>-13.950440000000071</v>
      </c>
      <c r="M25" s="247">
        <f>_xlfn.XLOOKUP($B25,'Duomenys | Data'!$B$10:$B$69,'Duomenys | Data'!J$10:J$69)</f>
        <v>992.65178000000003</v>
      </c>
      <c r="N25" s="247">
        <f>_xlfn.XLOOKUP($B25,'Duomenys | Data'!$B$10:$B$69,'Duomenys | Data'!K$10:K$69)</f>
        <v>978.70133999999996</v>
      </c>
      <c r="O25" s="207">
        <f>_xlfn.XLOOKUP($B25,'Duomenys | Data'!$B$10:$B$69,'Duomenys | Data'!I$10:I$69)</f>
        <v>30.5</v>
      </c>
      <c r="P25" s="207">
        <f>_xlfn.XLOOKUP($B25,'Duomenys | Data'!$B$10:$B$69,'Duomenys | Data'!$W$10:$W$69)</f>
        <v>-648.40000000000009</v>
      </c>
      <c r="Q25" s="210">
        <f t="shared" si="4"/>
        <v>-1018.1504399999958</v>
      </c>
      <c r="R25" s="211" t="str">
        <f>VLOOKUP(C25,'Lankstumas | Flexibility'!B:N,13,FALSE)</f>
        <v>Taip / Yes</v>
      </c>
      <c r="S25" s="207">
        <f>_xlfn.XLOOKUP($B25,'Duomenys | Data'!$B$10:$B$69,'Duomenys | Data'!L$10:L$69)</f>
        <v>192.3</v>
      </c>
      <c r="T25" s="246">
        <f t="shared" si="5"/>
        <v>255.50000000000045</v>
      </c>
      <c r="U25" s="207">
        <f>_xlfn.XLOOKUP($B25,'Duomenys | Data'!$B$10:$B$69,'Duomenys | Data'!M$10:M$69)</f>
        <v>2937.1000000000004</v>
      </c>
      <c r="V25" s="207">
        <f>_xlfn.XLOOKUP($B25,'Duomenys | Data'!$B$10:$B$69,'Duomenys | Data'!N$10:N$69)</f>
        <v>2681.6</v>
      </c>
      <c r="W25" s="212">
        <f t="shared" si="8"/>
        <v>-570.35043999999539</v>
      </c>
      <c r="X25" s="209">
        <f t="shared" si="6"/>
        <v>1.5</v>
      </c>
      <c r="Y25" s="209" t="str">
        <f t="shared" si="7"/>
        <v>-</v>
      </c>
      <c r="Z25" s="213" t="str">
        <f t="shared" si="9"/>
        <v>Taip / Yes</v>
      </c>
      <c r="AA25" s="137"/>
      <c r="AB25" s="137"/>
      <c r="AC25"/>
      <c r="AD25"/>
      <c r="AE25"/>
      <c r="AF25"/>
    </row>
    <row r="26" spans="1:268" x14ac:dyDescent="0.25">
      <c r="B26" s="204">
        <v>18</v>
      </c>
      <c r="C26" s="205" t="s">
        <v>22</v>
      </c>
      <c r="D26" s="206">
        <f t="shared" si="0"/>
        <v>0.13227205865598599</v>
      </c>
      <c r="E26" s="207">
        <f>_xlfn.XLOOKUP($B26,'Duomenys | Data'!$B$10:$B$69,'Duomenys | Data'!D$10:D$69)</f>
        <v>104194.9</v>
      </c>
      <c r="F26" s="208">
        <f t="shared" si="1"/>
        <v>104489.90000000001</v>
      </c>
      <c r="G26" s="207">
        <f>_xlfn.XLOOKUP($B26,'Duomenys | Data'!$B$10:$B$69,'Duomenys | Data'!E$10:E$69)</f>
        <v>86552.6</v>
      </c>
      <c r="H26" s="207">
        <f>_xlfn.XLOOKUP($B26,'Duomenys | Data'!$B$10:$B$69,'Duomenys | Data'!F$10:F$69)</f>
        <v>17428.5</v>
      </c>
      <c r="I26" s="207">
        <f>_xlfn.XLOOKUP($B26,'Duomenys | Data'!$B$10:$B$69,'Duomenys | Data'!G$10:G$69)</f>
        <v>0</v>
      </c>
      <c r="J26" s="207">
        <f>_xlfn.XLOOKUP($B26,'Duomenys | Data'!$B$10:$B$69,'Duomenys | Data'!H$10:H$69)</f>
        <v>508.8</v>
      </c>
      <c r="K26" s="209">
        <f t="shared" si="2"/>
        <v>-295.00000000001455</v>
      </c>
      <c r="L26" s="209">
        <f t="shared" si="3"/>
        <v>-6.1485600000000886</v>
      </c>
      <c r="M26" s="247">
        <f>_xlfn.XLOOKUP($B26,'Duomenys | Data'!$B$10:$B$69,'Duomenys | Data'!J$10:J$69)</f>
        <v>2574.9553900000001</v>
      </c>
      <c r="N26" s="247">
        <f>_xlfn.XLOOKUP($B26,'Duomenys | Data'!$B$10:$B$69,'Duomenys | Data'!K$10:K$69)</f>
        <v>2568.80683</v>
      </c>
      <c r="O26" s="207">
        <f>_xlfn.XLOOKUP($B26,'Duomenys | Data'!$B$10:$B$69,'Duomenys | Data'!I$10:I$69)</f>
        <v>119.10000000000002</v>
      </c>
      <c r="P26" s="207">
        <f>_xlfn.XLOOKUP($B26,'Duomenys | Data'!$B$10:$B$69,'Duomenys | Data'!$W$10:$W$69)</f>
        <v>-359.80000000000018</v>
      </c>
      <c r="Q26" s="210">
        <f t="shared" si="4"/>
        <v>-780.04856000001485</v>
      </c>
      <c r="R26" s="211" t="str">
        <f>VLOOKUP(C26,'Lankstumas | Flexibility'!B:N,13,FALSE)</f>
        <v>Taip / Yes</v>
      </c>
      <c r="S26" s="207">
        <f>_xlfn.XLOOKUP($B26,'Duomenys | Data'!$B$10:$B$69,'Duomenys | Data'!L$10:L$69)</f>
        <v>930.1</v>
      </c>
      <c r="T26" s="246">
        <f t="shared" si="5"/>
        <v>315.70000000000073</v>
      </c>
      <c r="U26" s="207">
        <f>_xlfn.XLOOKUP($B26,'Duomenys | Data'!$B$10:$B$69,'Duomenys | Data'!M$10:M$69)</f>
        <v>12123.2</v>
      </c>
      <c r="V26" s="207">
        <f>_xlfn.XLOOKUP($B26,'Duomenys | Data'!$B$10:$B$69,'Duomenys | Data'!N$10:N$69)</f>
        <v>11807.5</v>
      </c>
      <c r="W26" s="212">
        <f t="shared" si="8"/>
        <v>465.75143999998579</v>
      </c>
      <c r="X26" s="209">
        <f t="shared" si="6"/>
        <v>-0.7</v>
      </c>
      <c r="Y26" s="209" t="str">
        <f t="shared" si="7"/>
        <v>-</v>
      </c>
      <c r="Z26" s="213" t="str">
        <f t="shared" si="9"/>
        <v>Taip / Yes</v>
      </c>
      <c r="AA26" s="137"/>
      <c r="AB26" s="137"/>
      <c r="AC26"/>
      <c r="AD26"/>
      <c r="AE26"/>
      <c r="AF26"/>
    </row>
    <row r="27" spans="1:268" x14ac:dyDescent="0.25">
      <c r="B27" s="204">
        <v>19</v>
      </c>
      <c r="C27" s="205" t="s">
        <v>23</v>
      </c>
      <c r="D27" s="206">
        <f t="shared" si="0"/>
        <v>6.5158830424754607E-2</v>
      </c>
      <c r="E27" s="207">
        <f>_xlfn.XLOOKUP($B27,'Duomenys | Data'!$B$10:$B$69,'Duomenys | Data'!D$10:D$69)</f>
        <v>50719.8</v>
      </c>
      <c r="F27" s="208">
        <f t="shared" si="1"/>
        <v>51473</v>
      </c>
      <c r="G27" s="207">
        <f>_xlfn.XLOOKUP($B27,'Duomenys | Data'!$B$10:$B$69,'Duomenys | Data'!E$10:E$69)</f>
        <v>46611.7</v>
      </c>
      <c r="H27" s="207">
        <f>_xlfn.XLOOKUP($B27,'Duomenys | Data'!$B$10:$B$69,'Duomenys | Data'!F$10:F$69)</f>
        <v>4861.3</v>
      </c>
      <c r="I27" s="207">
        <f>_xlfn.XLOOKUP($B27,'Duomenys | Data'!$B$10:$B$69,'Duomenys | Data'!G$10:G$69)</f>
        <v>0</v>
      </c>
      <c r="J27" s="207">
        <f>_xlfn.XLOOKUP($B27,'Duomenys | Data'!$B$10:$B$69,'Duomenys | Data'!H$10:H$69)</f>
        <v>0</v>
      </c>
      <c r="K27" s="209">
        <f t="shared" si="2"/>
        <v>-753.19999999999709</v>
      </c>
      <c r="L27" s="209">
        <f t="shared" si="3"/>
        <v>-5.0185500000000047</v>
      </c>
      <c r="M27" s="247">
        <f>_xlfn.XLOOKUP($B27,'Duomenys | Data'!$B$10:$B$69,'Duomenys | Data'!J$10:J$69)</f>
        <v>1252.6286200000002</v>
      </c>
      <c r="N27" s="247">
        <f>_xlfn.XLOOKUP($B27,'Duomenys | Data'!$B$10:$B$69,'Duomenys | Data'!K$10:K$69)</f>
        <v>1247.6100700000002</v>
      </c>
      <c r="O27" s="207">
        <f>_xlfn.XLOOKUP($B27,'Duomenys | Data'!$B$10:$B$69,'Duomenys | Data'!I$10:I$69)</f>
        <v>-393.39999999999986</v>
      </c>
      <c r="P27" s="207">
        <f>_xlfn.XLOOKUP($B27,'Duomenys | Data'!$B$10:$B$69,'Duomenys | Data'!$W$10:$W$69)</f>
        <v>-388.09999999999991</v>
      </c>
      <c r="Q27" s="210">
        <f t="shared" si="4"/>
        <v>-752.91854999999714</v>
      </c>
      <c r="R27" s="211" t="str">
        <f>VLOOKUP(C27,'Lankstumas | Flexibility'!B:N,13,FALSE)</f>
        <v>Taip / Yes</v>
      </c>
      <c r="S27" s="207">
        <f>_xlfn.XLOOKUP($B27,'Duomenys | Data'!$B$10:$B$69,'Duomenys | Data'!L$10:L$69)</f>
        <v>973.2</v>
      </c>
      <c r="T27" s="246">
        <f t="shared" si="5"/>
        <v>318.40000000000009</v>
      </c>
      <c r="U27" s="207">
        <f>_xlfn.XLOOKUP($B27,'Duomenys | Data'!$B$10:$B$69,'Duomenys | Data'!M$10:M$69)</f>
        <v>1313.4</v>
      </c>
      <c r="V27" s="207">
        <f>_xlfn.XLOOKUP($B27,'Duomenys | Data'!$B$10:$B$69,'Duomenys | Data'!N$10:N$69)</f>
        <v>995</v>
      </c>
      <c r="W27" s="212">
        <f t="shared" si="8"/>
        <v>538.681450000003</v>
      </c>
      <c r="X27" s="209">
        <f t="shared" si="6"/>
        <v>0.5</v>
      </c>
      <c r="Y27" s="209" t="str">
        <f t="shared" si="7"/>
        <v>-</v>
      </c>
      <c r="Z27" s="213" t="str">
        <f t="shared" si="9"/>
        <v>Taip / Yes</v>
      </c>
      <c r="AA27" s="137"/>
      <c r="AB27" s="137"/>
      <c r="AC27"/>
      <c r="AD27"/>
      <c r="AE27"/>
      <c r="AF27"/>
    </row>
    <row r="28" spans="1:268" x14ac:dyDescent="0.25">
      <c r="B28" s="204">
        <v>20</v>
      </c>
      <c r="C28" s="205" t="s">
        <v>24</v>
      </c>
      <c r="D28" s="206">
        <f t="shared" si="0"/>
        <v>7.0689476202652785E-2</v>
      </c>
      <c r="E28" s="207">
        <f>_xlfn.XLOOKUP($B28,'Duomenys | Data'!$B$10:$B$69,'Duomenys | Data'!D$10:D$69)</f>
        <v>57290.8</v>
      </c>
      <c r="F28" s="208">
        <f t="shared" si="1"/>
        <v>55842</v>
      </c>
      <c r="G28" s="207">
        <f>_xlfn.XLOOKUP($B28,'Duomenys | Data'!$B$10:$B$69,'Duomenys | Data'!E$10:E$69)</f>
        <v>52178.400000000001</v>
      </c>
      <c r="H28" s="207">
        <f>_xlfn.XLOOKUP($B28,'Duomenys | Data'!$B$10:$B$69,'Duomenys | Data'!F$10:F$69)</f>
        <v>3663.6</v>
      </c>
      <c r="I28" s="207">
        <f>_xlfn.XLOOKUP($B28,'Duomenys | Data'!$B$10:$B$69,'Duomenys | Data'!G$10:G$69)</f>
        <v>0</v>
      </c>
      <c r="J28" s="207">
        <f>_xlfn.XLOOKUP($B28,'Duomenys | Data'!$B$10:$B$69,'Duomenys | Data'!H$10:H$69)</f>
        <v>0</v>
      </c>
      <c r="K28" s="209">
        <f t="shared" si="2"/>
        <v>1448.8000000000029</v>
      </c>
      <c r="L28" s="209">
        <f t="shared" si="3"/>
        <v>-3.0468899999998484</v>
      </c>
      <c r="M28" s="247">
        <f>_xlfn.XLOOKUP($B28,'Duomenys | Data'!$B$10:$B$69,'Duomenys | Data'!J$10:J$69)</f>
        <v>1591.0782199999999</v>
      </c>
      <c r="N28" s="247">
        <f>_xlfn.XLOOKUP($B28,'Duomenys | Data'!$B$10:$B$69,'Duomenys | Data'!K$10:K$69)</f>
        <v>1588.03133</v>
      </c>
      <c r="O28" s="207">
        <f>_xlfn.XLOOKUP($B28,'Duomenys | Data'!$B$10:$B$69,'Duomenys | Data'!I$10:I$69)</f>
        <v>138.5</v>
      </c>
      <c r="P28" s="207">
        <f>_xlfn.XLOOKUP($B28,'Duomenys | Data'!$B$10:$B$69,'Duomenys | Data'!$W$10:$W$69)</f>
        <v>-201.19999999999982</v>
      </c>
      <c r="Q28" s="210">
        <f t="shared" si="4"/>
        <v>1106.0531100000032</v>
      </c>
      <c r="R28" s="211" t="str">
        <f>VLOOKUP(C28,'Lankstumas | Flexibility'!B:N,13,FALSE)</f>
        <v>Taip / Yes</v>
      </c>
      <c r="S28" s="207">
        <f>_xlfn.XLOOKUP($B28,'Duomenys | Data'!$B$10:$B$69,'Duomenys | Data'!L$10:L$69)</f>
        <v>17.8</v>
      </c>
      <c r="T28" s="246">
        <f t="shared" si="5"/>
        <v>0</v>
      </c>
      <c r="U28" s="207">
        <f>_xlfn.XLOOKUP($B28,'Duomenys | Data'!$B$10:$B$69,'Duomenys | Data'!M$10:M$69)</f>
        <v>2139.9</v>
      </c>
      <c r="V28" s="207">
        <f>_xlfn.XLOOKUP($B28,'Duomenys | Data'!$B$10:$B$69,'Duomenys | Data'!N$10:N$69)</f>
        <v>2604.9</v>
      </c>
      <c r="W28" s="212">
        <f t="shared" si="8"/>
        <v>1123.8531100000032</v>
      </c>
      <c r="X28" s="209">
        <f t="shared" si="6"/>
        <v>-2.5</v>
      </c>
      <c r="Y28" s="209" t="str">
        <f t="shared" si="7"/>
        <v>-</v>
      </c>
      <c r="Z28" s="213" t="str">
        <f t="shared" si="9"/>
        <v>Taip / Yes</v>
      </c>
      <c r="AA28" s="137"/>
      <c r="AB28" s="137"/>
      <c r="AC28"/>
      <c r="AD28"/>
      <c r="AE28"/>
      <c r="AF28"/>
    </row>
    <row r="29" spans="1:268" x14ac:dyDescent="0.25">
      <c r="B29" s="204">
        <v>21</v>
      </c>
      <c r="C29" s="205" t="s">
        <v>25</v>
      </c>
      <c r="D29" s="206">
        <f t="shared" si="0"/>
        <v>8.6928611756008523E-2</v>
      </c>
      <c r="E29" s="207">
        <f>_xlfn.XLOOKUP($B29,'Duomenys | Data'!$B$10:$B$69,'Duomenys | Data'!D$10:D$69)</f>
        <v>66616.5</v>
      </c>
      <c r="F29" s="208">
        <f t="shared" si="1"/>
        <v>68670.3</v>
      </c>
      <c r="G29" s="207">
        <f>_xlfn.XLOOKUP($B29,'Duomenys | Data'!$B$10:$B$69,'Duomenys | Data'!E$10:E$69)</f>
        <v>60396.1</v>
      </c>
      <c r="H29" s="207">
        <f>_xlfn.XLOOKUP($B29,'Duomenys | Data'!$B$10:$B$69,'Duomenys | Data'!F$10:F$69)</f>
        <v>8274.2000000000007</v>
      </c>
      <c r="I29" s="207">
        <f>_xlfn.XLOOKUP($B29,'Duomenys | Data'!$B$10:$B$69,'Duomenys | Data'!G$10:G$69)</f>
        <v>0</v>
      </c>
      <c r="J29" s="207">
        <f>_xlfn.XLOOKUP($B29,'Duomenys | Data'!$B$10:$B$69,'Duomenys | Data'!H$10:H$69)</f>
        <v>0</v>
      </c>
      <c r="K29" s="209">
        <f t="shared" si="2"/>
        <v>-2053.8000000000029</v>
      </c>
      <c r="L29" s="209">
        <f t="shared" si="3"/>
        <v>4.1936100000000351</v>
      </c>
      <c r="M29" s="247">
        <f>_xlfn.XLOOKUP($B29,'Duomenys | Data'!$B$10:$B$69,'Duomenys | Data'!J$10:J$69)</f>
        <v>1661.8415</v>
      </c>
      <c r="N29" s="247">
        <f>_xlfn.XLOOKUP($B29,'Duomenys | Data'!$B$10:$B$69,'Duomenys | Data'!K$10:K$69)</f>
        <v>1666.03511</v>
      </c>
      <c r="O29" s="207">
        <f>_xlfn.XLOOKUP($B29,'Duomenys | Data'!$B$10:$B$69,'Duomenys | Data'!I$10:I$69)</f>
        <v>-45.600000000000023</v>
      </c>
      <c r="P29" s="207">
        <f>_xlfn.XLOOKUP($B29,'Duomenys | Data'!$B$10:$B$69,'Duomenys | Data'!$W$10:$W$69)</f>
        <v>0</v>
      </c>
      <c r="Q29" s="210">
        <f t="shared" si="4"/>
        <v>-2004.006390000003</v>
      </c>
      <c r="R29" s="211" t="str">
        <f>VLOOKUP(C29,'Lankstumas | Flexibility'!B:N,13,FALSE)</f>
        <v>Taip / Yes</v>
      </c>
      <c r="S29" s="207">
        <f>_xlfn.XLOOKUP($B29,'Duomenys | Data'!$B$10:$B$69,'Duomenys | Data'!L$10:L$69)</f>
        <v>0</v>
      </c>
      <c r="T29" s="246">
        <f t="shared" si="5"/>
        <v>1957.2999999999993</v>
      </c>
      <c r="U29" s="207">
        <f>_xlfn.XLOOKUP($B29,'Duomenys | Data'!$B$10:$B$69,'Duomenys | Data'!M$10:M$69)</f>
        <v>6329.9</v>
      </c>
      <c r="V29" s="207">
        <f>_xlfn.XLOOKUP($B29,'Duomenys | Data'!$B$10:$B$69,'Duomenys | Data'!N$10:N$69)</f>
        <v>4372.6000000000004</v>
      </c>
      <c r="W29" s="212">
        <f t="shared" si="8"/>
        <v>-46.706390000003694</v>
      </c>
      <c r="X29" s="209">
        <f t="shared" si="6"/>
        <v>0.2</v>
      </c>
      <c r="Y29" s="209" t="str">
        <f t="shared" si="7"/>
        <v>-</v>
      </c>
      <c r="Z29" s="213" t="str">
        <f t="shared" si="9"/>
        <v>Taip / Yes</v>
      </c>
      <c r="AA29" s="137"/>
      <c r="AB29" s="137"/>
      <c r="AC29"/>
      <c r="AD29"/>
      <c r="AE29"/>
      <c r="AF29"/>
    </row>
    <row r="30" spans="1:268" x14ac:dyDescent="0.25">
      <c r="B30" s="204">
        <v>22</v>
      </c>
      <c r="C30" s="205" t="s">
        <v>26</v>
      </c>
      <c r="D30" s="206">
        <f t="shared" si="0"/>
        <v>0.32702724941199701</v>
      </c>
      <c r="E30" s="207">
        <f>_xlfn.XLOOKUP($B30,'Duomenys | Data'!$B$10:$B$69,'Duomenys | Data'!D$10:D$69)</f>
        <v>254719.5</v>
      </c>
      <c r="F30" s="208">
        <f t="shared" si="1"/>
        <v>258339.09999999998</v>
      </c>
      <c r="G30" s="207">
        <f>_xlfn.XLOOKUP($B30,'Duomenys | Data'!$B$10:$B$69,'Duomenys | Data'!E$10:E$69)</f>
        <v>212019.9</v>
      </c>
      <c r="H30" s="207">
        <f>_xlfn.XLOOKUP($B30,'Duomenys | Data'!$B$10:$B$69,'Duomenys | Data'!F$10:F$69)</f>
        <v>46319.199999999997</v>
      </c>
      <c r="I30" s="207">
        <f>_xlfn.XLOOKUP($B30,'Duomenys | Data'!$B$10:$B$69,'Duomenys | Data'!G$10:G$69)</f>
        <v>0</v>
      </c>
      <c r="J30" s="207">
        <f>_xlfn.XLOOKUP($B30,'Duomenys | Data'!$B$10:$B$69,'Duomenys | Data'!H$10:H$69)</f>
        <v>0</v>
      </c>
      <c r="K30" s="209">
        <f t="shared" si="2"/>
        <v>-3619.5999999999767</v>
      </c>
      <c r="L30" s="209">
        <f t="shared" si="3"/>
        <v>204.78783999999996</v>
      </c>
      <c r="M30" s="247">
        <f>_xlfn.XLOOKUP($B30,'Duomenys | Data'!$B$10:$B$69,'Duomenys | Data'!J$10:J$69)</f>
        <v>6916.5607499999996</v>
      </c>
      <c r="N30" s="247">
        <f>_xlfn.XLOOKUP($B30,'Duomenys | Data'!$B$10:$B$69,'Duomenys | Data'!K$10:K$69)</f>
        <v>7121.3485899999996</v>
      </c>
      <c r="O30" s="207">
        <f>_xlfn.XLOOKUP($B30,'Duomenys | Data'!$B$10:$B$69,'Duomenys | Data'!I$10:I$69)</f>
        <v>-99.299999999999727</v>
      </c>
      <c r="P30" s="207">
        <f>_xlfn.XLOOKUP($B30,'Duomenys | Data'!$B$10:$B$69,'Duomenys | Data'!$W$10:$W$69)</f>
        <v>746.30000000000018</v>
      </c>
      <c r="Q30" s="210">
        <f t="shared" si="4"/>
        <v>-2569.2121599999768</v>
      </c>
      <c r="R30" s="211" t="str">
        <f>VLOOKUP(C30,'Lankstumas | Flexibility'!B:N,13,FALSE)</f>
        <v>Taip / Yes</v>
      </c>
      <c r="S30" s="207">
        <f>_xlfn.XLOOKUP($B30,'Duomenys | Data'!$B$10:$B$69,'Duomenys | Data'!L$10:L$69)</f>
        <v>6644.5</v>
      </c>
      <c r="T30" s="246">
        <f t="shared" si="5"/>
        <v>273.89999999999964</v>
      </c>
      <c r="U30" s="207">
        <f>_xlfn.XLOOKUP($B30,'Duomenys | Data'!$B$10:$B$69,'Duomenys | Data'!M$10:M$69)</f>
        <v>15180.8</v>
      </c>
      <c r="V30" s="207">
        <f>_xlfn.XLOOKUP($B30,'Duomenys | Data'!$B$10:$B$69,'Duomenys | Data'!N$10:N$69)</f>
        <v>14906.9</v>
      </c>
      <c r="W30" s="212">
        <f t="shared" si="8"/>
        <v>4349.1878400000223</v>
      </c>
      <c r="X30" s="209">
        <f t="shared" si="6"/>
        <v>-1.5</v>
      </c>
      <c r="Y30" s="209" t="str">
        <f t="shared" si="7"/>
        <v>-</v>
      </c>
      <c r="Z30" s="213" t="str">
        <f t="shared" si="9"/>
        <v>Taip / Yes</v>
      </c>
      <c r="AA30" s="137"/>
      <c r="AB30" s="137"/>
      <c r="AC30"/>
      <c r="AD30"/>
      <c r="AE30"/>
      <c r="AF30"/>
    </row>
    <row r="31" spans="1:268" s="36" customFormat="1" x14ac:dyDescent="0.25">
      <c r="A31" s="7"/>
      <c r="B31" s="204">
        <v>23</v>
      </c>
      <c r="C31" s="205" t="s">
        <v>27</v>
      </c>
      <c r="D31" s="206">
        <f t="shared" si="0"/>
        <v>0.14474443074477</v>
      </c>
      <c r="E31" s="207">
        <f>_xlfn.XLOOKUP($B31,'Duomenys | Data'!$B$10:$B$69,'Duomenys | Data'!D$10:D$69)</f>
        <v>112484.3</v>
      </c>
      <c r="F31" s="208">
        <f t="shared" si="1"/>
        <v>114342.59999999999</v>
      </c>
      <c r="G31" s="207">
        <f>_xlfn.XLOOKUP($B31,'Duomenys | Data'!$B$10:$B$69,'Duomenys | Data'!E$10:E$69)</f>
        <v>103143.9</v>
      </c>
      <c r="H31" s="207">
        <f>_xlfn.XLOOKUP($B31,'Duomenys | Data'!$B$10:$B$69,'Duomenys | Data'!F$10:F$69)</f>
        <v>11198.7</v>
      </c>
      <c r="I31" s="207">
        <f>_xlfn.XLOOKUP($B31,'Duomenys | Data'!$B$10:$B$69,'Duomenys | Data'!G$10:G$69)</f>
        <v>0</v>
      </c>
      <c r="J31" s="207">
        <f>_xlfn.XLOOKUP($B31,'Duomenys | Data'!$B$10:$B$69,'Duomenys | Data'!H$10:H$69)</f>
        <v>0</v>
      </c>
      <c r="K31" s="209">
        <f t="shared" si="2"/>
        <v>-1858.2999999999884</v>
      </c>
      <c r="L31" s="209">
        <f t="shared" si="3"/>
        <v>15.234059999999772</v>
      </c>
      <c r="M31" s="247">
        <f>_xlfn.XLOOKUP($B31,'Duomenys | Data'!$B$10:$B$69,'Duomenys | Data'!J$10:J$69)</f>
        <v>2714.6514300000003</v>
      </c>
      <c r="N31" s="247">
        <f>_xlfn.XLOOKUP($B31,'Duomenys | Data'!$B$10:$B$69,'Duomenys | Data'!K$10:K$69)</f>
        <v>2729.8854900000001</v>
      </c>
      <c r="O31" s="207">
        <f>_xlfn.XLOOKUP($B31,'Duomenys | Data'!$B$10:$B$69,'Duomenys | Data'!I$10:I$69)</f>
        <v>-711.69999999999993</v>
      </c>
      <c r="P31" s="207">
        <f>_xlfn.XLOOKUP($B31,'Duomenys | Data'!$B$10:$B$69,'Duomenys | Data'!$W$10:$W$69)</f>
        <v>-20.399999999999636</v>
      </c>
      <c r="Q31" s="210">
        <f t="shared" si="4"/>
        <v>-1151.7659399999884</v>
      </c>
      <c r="R31" s="211" t="str">
        <f>VLOOKUP(C31,'Lankstumas | Flexibility'!B:N,13,FALSE)</f>
        <v>Taip / Yes</v>
      </c>
      <c r="S31" s="207">
        <f>_xlfn.XLOOKUP($B31,'Duomenys | Data'!$B$10:$B$69,'Duomenys | Data'!L$10:L$69)</f>
        <v>699.2</v>
      </c>
      <c r="T31" s="246">
        <f t="shared" si="5"/>
        <v>1895.3999999999996</v>
      </c>
      <c r="U31" s="207">
        <f>_xlfn.XLOOKUP($B31,'Duomenys | Data'!$B$10:$B$69,'Duomenys | Data'!M$10:M$69)</f>
        <v>9343.4</v>
      </c>
      <c r="V31" s="207">
        <f>_xlfn.XLOOKUP($B31,'Duomenys | Data'!$B$10:$B$69,'Duomenys | Data'!N$10:N$69)</f>
        <v>7448</v>
      </c>
      <c r="W31" s="212">
        <f t="shared" si="8"/>
        <v>1442.834060000011</v>
      </c>
      <c r="X31" s="209">
        <f t="shared" si="6"/>
        <v>0</v>
      </c>
      <c r="Y31" s="209" t="str">
        <f t="shared" si="7"/>
        <v>-</v>
      </c>
      <c r="Z31" s="213" t="str">
        <f t="shared" si="9"/>
        <v>Taip / Yes</v>
      </c>
      <c r="AA31" s="137"/>
      <c r="AB31" s="137"/>
      <c r="AC31"/>
      <c r="AD31"/>
      <c r="AE31"/>
      <c r="AF31"/>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row>
    <row r="32" spans="1:268" x14ac:dyDescent="0.25">
      <c r="B32" s="204">
        <v>24</v>
      </c>
      <c r="C32" s="205" t="s">
        <v>28</v>
      </c>
      <c r="D32" s="206">
        <f t="shared" si="0"/>
        <v>8.2275856307012243E-2</v>
      </c>
      <c r="E32" s="207">
        <f>_xlfn.XLOOKUP($B32,'Duomenys | Data'!$B$10:$B$69,'Duomenys | Data'!D$10:D$69)</f>
        <v>62890.8</v>
      </c>
      <c r="F32" s="208">
        <f t="shared" si="1"/>
        <v>64994.8</v>
      </c>
      <c r="G32" s="207">
        <f>_xlfn.XLOOKUP($B32,'Duomenys | Data'!$B$10:$B$69,'Duomenys | Data'!E$10:E$69)</f>
        <v>58869.3</v>
      </c>
      <c r="H32" s="207">
        <f>_xlfn.XLOOKUP($B32,'Duomenys | Data'!$B$10:$B$69,'Duomenys | Data'!F$10:F$69)</f>
        <v>5970.5</v>
      </c>
      <c r="I32" s="207">
        <f>_xlfn.XLOOKUP($B32,'Duomenys | Data'!$B$10:$B$69,'Duomenys | Data'!G$10:G$69)</f>
        <v>0</v>
      </c>
      <c r="J32" s="207">
        <f>_xlfn.XLOOKUP($B32,'Duomenys | Data'!$B$10:$B$69,'Duomenys | Data'!H$10:H$69)</f>
        <v>155</v>
      </c>
      <c r="K32" s="209">
        <f t="shared" si="2"/>
        <v>-2104</v>
      </c>
      <c r="L32" s="209">
        <f t="shared" si="3"/>
        <v>-9.6889800000001287</v>
      </c>
      <c r="M32" s="247">
        <f>_xlfn.XLOOKUP($B32,'Duomenys | Data'!$B$10:$B$69,'Duomenys | Data'!J$10:J$69)</f>
        <v>1589.1538500000001</v>
      </c>
      <c r="N32" s="247">
        <f>_xlfn.XLOOKUP($B32,'Duomenys | Data'!$B$10:$B$69,'Duomenys | Data'!K$10:K$69)</f>
        <v>1579.46487</v>
      </c>
      <c r="O32" s="207">
        <f>_xlfn.XLOOKUP($B32,'Duomenys | Data'!$B$10:$B$69,'Duomenys | Data'!I$10:I$69)</f>
        <v>2.9000000000000341</v>
      </c>
      <c r="P32" s="207">
        <f>_xlfn.XLOOKUP($B32,'Duomenys | Data'!$B$10:$B$69,'Duomenys | Data'!$W$10:$W$69)</f>
        <v>-792.69999999999982</v>
      </c>
      <c r="Q32" s="210">
        <f t="shared" si="4"/>
        <v>-2909.2889800000003</v>
      </c>
      <c r="R32" s="211" t="str">
        <f>VLOOKUP(C32,'Lankstumas | Flexibility'!B:N,13,FALSE)</f>
        <v>Taip / Yes</v>
      </c>
      <c r="S32" s="207">
        <f>_xlfn.XLOOKUP($B32,'Duomenys | Data'!$B$10:$B$69,'Duomenys | Data'!L$10:L$69)</f>
        <v>2794.9</v>
      </c>
      <c r="T32" s="246">
        <f t="shared" si="5"/>
        <v>479.69999999999982</v>
      </c>
      <c r="U32" s="207">
        <f>_xlfn.XLOOKUP($B32,'Duomenys | Data'!$B$10:$B$69,'Duomenys | Data'!M$10:M$69)</f>
        <v>4510.3999999999996</v>
      </c>
      <c r="V32" s="207">
        <f>_xlfn.XLOOKUP($B32,'Duomenys | Data'!$B$10:$B$69,'Duomenys | Data'!N$10:N$69)</f>
        <v>4030.7</v>
      </c>
      <c r="W32" s="212">
        <f t="shared" si="8"/>
        <v>365.31101999999964</v>
      </c>
      <c r="X32" s="209">
        <f t="shared" si="6"/>
        <v>-0.6</v>
      </c>
      <c r="Y32" s="209" t="str">
        <f t="shared" si="7"/>
        <v>-</v>
      </c>
      <c r="Z32" s="213" t="str">
        <f t="shared" si="9"/>
        <v>Taip / Yes</v>
      </c>
      <c r="AA32" s="137"/>
      <c r="AB32" s="137"/>
      <c r="AC32"/>
      <c r="AD32"/>
      <c r="AE32"/>
      <c r="AF32"/>
    </row>
    <row r="33" spans="2:32" ht="15.75" customHeight="1" x14ac:dyDescent="0.25">
      <c r="B33" s="204">
        <v>25</v>
      </c>
      <c r="C33" s="205" t="s">
        <v>29</v>
      </c>
      <c r="D33" s="206">
        <f t="shared" si="0"/>
        <v>0.21062430851104233</v>
      </c>
      <c r="E33" s="207">
        <f>_xlfn.XLOOKUP($B33,'Duomenys | Data'!$B$10:$B$69,'Duomenys | Data'!D$10:D$69)</f>
        <v>161308.4</v>
      </c>
      <c r="F33" s="208">
        <f t="shared" si="1"/>
        <v>166385.20000000001</v>
      </c>
      <c r="G33" s="207">
        <f>_xlfn.XLOOKUP($B33,'Duomenys | Data'!$B$10:$B$69,'Duomenys | Data'!E$10:E$69)</f>
        <v>130231</v>
      </c>
      <c r="H33" s="207">
        <f>_xlfn.XLOOKUP($B33,'Duomenys | Data'!$B$10:$B$69,'Duomenys | Data'!F$10:F$69)</f>
        <v>36154.199999999997</v>
      </c>
      <c r="I33" s="207">
        <f>_xlfn.XLOOKUP($B33,'Duomenys | Data'!$B$10:$B$69,'Duomenys | Data'!G$10:G$69)</f>
        <v>0</v>
      </c>
      <c r="J33" s="207">
        <f>_xlfn.XLOOKUP($B33,'Duomenys | Data'!$B$10:$B$69,'Duomenys | Data'!H$10:H$69)</f>
        <v>0</v>
      </c>
      <c r="K33" s="209">
        <f t="shared" si="2"/>
        <v>-5076.8000000000175</v>
      </c>
      <c r="L33" s="209">
        <f t="shared" si="3"/>
        <v>100.88874000000033</v>
      </c>
      <c r="M33" s="247">
        <f>_xlfn.XLOOKUP($B33,'Duomenys | Data'!$B$10:$B$69,'Duomenys | Data'!J$10:J$69)</f>
        <v>4611.07233</v>
      </c>
      <c r="N33" s="247">
        <f>_xlfn.XLOOKUP($B33,'Duomenys | Data'!$B$10:$B$69,'Duomenys | Data'!K$10:K$69)</f>
        <v>4711.9610700000003</v>
      </c>
      <c r="O33" s="207">
        <f>_xlfn.XLOOKUP($B33,'Duomenys | Data'!$B$10:$B$69,'Duomenys | Data'!I$10:I$69)</f>
        <v>581.30000000000007</v>
      </c>
      <c r="P33" s="207">
        <f>_xlfn.XLOOKUP($B33,'Duomenys | Data'!$B$10:$B$69,'Duomenys | Data'!$W$10:$W$69)</f>
        <v>0</v>
      </c>
      <c r="Q33" s="210">
        <f t="shared" si="4"/>
        <v>-5557.2112600000173</v>
      </c>
      <c r="R33" s="211" t="str">
        <f>VLOOKUP(C33,'Lankstumas | Flexibility'!B:N,13,FALSE)</f>
        <v>Taip / Yes</v>
      </c>
      <c r="S33" s="207">
        <f>_xlfn.XLOOKUP($B33,'Duomenys | Data'!$B$10:$B$69,'Duomenys | Data'!L$10:L$69)</f>
        <v>1250.8</v>
      </c>
      <c r="T33" s="246">
        <f t="shared" si="5"/>
        <v>1762.5999999999995</v>
      </c>
      <c r="U33" s="207">
        <f>_xlfn.XLOOKUP($B33,'Duomenys | Data'!$B$10:$B$69,'Duomenys | Data'!M$10:M$69)</f>
        <v>4677.8999999999996</v>
      </c>
      <c r="V33" s="207">
        <f>_xlfn.XLOOKUP($B33,'Duomenys | Data'!$B$10:$B$69,'Duomenys | Data'!N$10:N$69)</f>
        <v>2915.3</v>
      </c>
      <c r="W33" s="212">
        <f t="shared" si="8"/>
        <v>-2543.8112600000177</v>
      </c>
      <c r="X33" s="209">
        <f t="shared" si="6"/>
        <v>0.9</v>
      </c>
      <c r="Y33" s="209" t="str">
        <f t="shared" si="7"/>
        <v>-</v>
      </c>
      <c r="Z33" s="213" t="str">
        <f t="shared" si="9"/>
        <v>Taip / Yes</v>
      </c>
      <c r="AA33" s="137"/>
      <c r="AB33" s="137"/>
      <c r="AC33"/>
      <c r="AD33"/>
      <c r="AE33"/>
      <c r="AF33"/>
    </row>
    <row r="34" spans="2:32" x14ac:dyDescent="0.25">
      <c r="B34" s="204">
        <v>26</v>
      </c>
      <c r="C34" s="205" t="s">
        <v>30</v>
      </c>
      <c r="D34" s="206">
        <f t="shared" si="0"/>
        <v>0.1047198472837934</v>
      </c>
      <c r="E34" s="207">
        <f>_xlfn.XLOOKUP($B34,'Duomenys | Data'!$B$10:$B$69,'Duomenys | Data'!D$10:D$69)</f>
        <v>84926.3</v>
      </c>
      <c r="F34" s="208">
        <f t="shared" si="1"/>
        <v>82724.7</v>
      </c>
      <c r="G34" s="207">
        <f>_xlfn.XLOOKUP($B34,'Duomenys | Data'!$B$10:$B$69,'Duomenys | Data'!E$10:E$69)</f>
        <v>72761.3</v>
      </c>
      <c r="H34" s="207">
        <f>_xlfn.XLOOKUP($B34,'Duomenys | Data'!$B$10:$B$69,'Duomenys | Data'!F$10:F$69)</f>
        <v>9352.4</v>
      </c>
      <c r="I34" s="207">
        <f>_xlfn.XLOOKUP($B34,'Duomenys | Data'!$B$10:$B$69,'Duomenys | Data'!G$10:G$69)</f>
        <v>0</v>
      </c>
      <c r="J34" s="207">
        <f>_xlfn.XLOOKUP($B34,'Duomenys | Data'!$B$10:$B$69,'Duomenys | Data'!H$10:H$69)</f>
        <v>611</v>
      </c>
      <c r="K34" s="209">
        <f t="shared" si="2"/>
        <v>2201.6000000000058</v>
      </c>
      <c r="L34" s="209">
        <f t="shared" si="3"/>
        <v>38.027499999999691</v>
      </c>
      <c r="M34" s="247">
        <f>_xlfn.XLOOKUP($B34,'Duomenys | Data'!$B$10:$B$69,'Duomenys | Data'!J$10:J$69)</f>
        <v>2142.8591900000001</v>
      </c>
      <c r="N34" s="247">
        <f>_xlfn.XLOOKUP($B34,'Duomenys | Data'!$B$10:$B$69,'Duomenys | Data'!K$10:K$69)</f>
        <v>2180.8866899999998</v>
      </c>
      <c r="O34" s="207">
        <f>_xlfn.XLOOKUP($B34,'Duomenys | Data'!$B$10:$B$69,'Duomenys | Data'!I$10:I$69)</f>
        <v>159.59999999999991</v>
      </c>
      <c r="P34" s="207">
        <f>_xlfn.XLOOKUP($B34,'Duomenys | Data'!$B$10:$B$69,'Duomenys | Data'!$W$10:$W$69)</f>
        <v>0</v>
      </c>
      <c r="Q34" s="210">
        <f t="shared" si="4"/>
        <v>2080.0275000000056</v>
      </c>
      <c r="R34" s="211" t="str">
        <f>VLOOKUP(C34,'Lankstumas | Flexibility'!B:N,13,FALSE)</f>
        <v>Taip / Yes</v>
      </c>
      <c r="S34" s="207">
        <f>_xlfn.XLOOKUP($B34,'Duomenys | Data'!$B$10:$B$69,'Duomenys | Data'!L$10:L$69)</f>
        <v>1297.3</v>
      </c>
      <c r="T34" s="246">
        <f t="shared" si="5"/>
        <v>0</v>
      </c>
      <c r="U34" s="207">
        <f>_xlfn.XLOOKUP($B34,'Duomenys | Data'!$B$10:$B$69,'Duomenys | Data'!M$10:M$69)</f>
        <v>4869.6000000000004</v>
      </c>
      <c r="V34" s="207">
        <f>_xlfn.XLOOKUP($B34,'Duomenys | Data'!$B$10:$B$69,'Duomenys | Data'!N$10:N$69)</f>
        <v>6200.7</v>
      </c>
      <c r="W34" s="212">
        <f t="shared" si="8"/>
        <v>3377.3275000000058</v>
      </c>
      <c r="X34" s="209">
        <f t="shared" si="6"/>
        <v>-4.3</v>
      </c>
      <c r="Y34" s="209" t="str">
        <f t="shared" si="7"/>
        <v>-</v>
      </c>
      <c r="Z34" s="213" t="str">
        <f t="shared" si="9"/>
        <v>Taip / Yes</v>
      </c>
      <c r="AA34" s="137"/>
      <c r="AB34" s="137"/>
      <c r="AC34"/>
      <c r="AD34"/>
      <c r="AE34"/>
      <c r="AF34"/>
    </row>
    <row r="35" spans="2:32" x14ac:dyDescent="0.25">
      <c r="B35" s="204">
        <v>27</v>
      </c>
      <c r="C35" s="205" t="s">
        <v>31</v>
      </c>
      <c r="D35" s="206">
        <f t="shared" si="0"/>
        <v>5.0142285325116907E-2</v>
      </c>
      <c r="E35" s="207">
        <f>_xlfn.XLOOKUP($B35,'Duomenys | Data'!$B$10:$B$69,'Duomenys | Data'!D$10:D$69)</f>
        <v>39131.599999999999</v>
      </c>
      <c r="F35" s="208">
        <f t="shared" si="1"/>
        <v>39610.5</v>
      </c>
      <c r="G35" s="207">
        <f>_xlfn.XLOOKUP($B35,'Duomenys | Data'!$B$10:$B$69,'Duomenys | Data'!E$10:E$69)</f>
        <v>37022.9</v>
      </c>
      <c r="H35" s="207">
        <f>_xlfn.XLOOKUP($B35,'Duomenys | Data'!$B$10:$B$69,'Duomenys | Data'!F$10:F$69)</f>
        <v>2587.6</v>
      </c>
      <c r="I35" s="207">
        <f>_xlfn.XLOOKUP($B35,'Duomenys | Data'!$B$10:$B$69,'Duomenys | Data'!G$10:G$69)</f>
        <v>0</v>
      </c>
      <c r="J35" s="207">
        <f>_xlfn.XLOOKUP($B35,'Duomenys | Data'!$B$10:$B$69,'Duomenys | Data'!H$10:H$69)</f>
        <v>0</v>
      </c>
      <c r="K35" s="209">
        <f t="shared" si="2"/>
        <v>-478.90000000000146</v>
      </c>
      <c r="L35" s="209">
        <f t="shared" si="3"/>
        <v>-2.4253100000000813</v>
      </c>
      <c r="M35" s="247">
        <f>_xlfn.XLOOKUP($B35,'Duomenys | Data'!$B$10:$B$69,'Duomenys | Data'!J$10:J$69)</f>
        <v>1017.11688</v>
      </c>
      <c r="N35" s="247">
        <f>_xlfn.XLOOKUP($B35,'Duomenys | Data'!$B$10:$B$69,'Duomenys | Data'!K$10:K$69)</f>
        <v>1014.69157</v>
      </c>
      <c r="O35" s="207">
        <f>_xlfn.XLOOKUP($B35,'Duomenys | Data'!$B$10:$B$69,'Duomenys | Data'!I$10:I$69)</f>
        <v>-98.600000000000023</v>
      </c>
      <c r="P35" s="207">
        <f>_xlfn.XLOOKUP($B35,'Duomenys | Data'!$B$10:$B$69,'Duomenys | Data'!$W$10:$W$69)</f>
        <v>52.100000000000136</v>
      </c>
      <c r="Q35" s="210">
        <f t="shared" si="4"/>
        <v>-330.62531000000138</v>
      </c>
      <c r="R35" s="211" t="str">
        <f>VLOOKUP(C35,'Lankstumas | Flexibility'!B:N,13,FALSE)</f>
        <v>Taip / Yes</v>
      </c>
      <c r="S35" s="207">
        <f>_xlfn.XLOOKUP($B35,'Duomenys | Data'!$B$10:$B$69,'Duomenys | Data'!L$10:L$69)</f>
        <v>12.2</v>
      </c>
      <c r="T35" s="246">
        <f t="shared" si="5"/>
        <v>1026.1000000000001</v>
      </c>
      <c r="U35" s="207">
        <f>_xlfn.XLOOKUP($B35,'Duomenys | Data'!$B$10:$B$69,'Duomenys | Data'!M$10:M$69)</f>
        <v>2646.4</v>
      </c>
      <c r="V35" s="207">
        <f>_xlfn.XLOOKUP($B35,'Duomenys | Data'!$B$10:$B$69,'Duomenys | Data'!N$10:N$69)</f>
        <v>1620.3</v>
      </c>
      <c r="W35" s="212">
        <f t="shared" si="8"/>
        <v>707.6746899999988</v>
      </c>
      <c r="X35" s="209">
        <f t="shared" si="6"/>
        <v>-1.3</v>
      </c>
      <c r="Y35" s="209" t="str">
        <f t="shared" si="7"/>
        <v>-</v>
      </c>
      <c r="Z35" s="213" t="str">
        <f t="shared" si="9"/>
        <v>Taip / Yes</v>
      </c>
      <c r="AA35" s="137"/>
      <c r="AB35" s="137"/>
      <c r="AC35"/>
      <c r="AD35"/>
      <c r="AE35"/>
      <c r="AF35"/>
    </row>
    <row r="36" spans="2:32" x14ac:dyDescent="0.25">
      <c r="B36" s="204">
        <v>28</v>
      </c>
      <c r="C36" s="205" t="s">
        <v>32</v>
      </c>
      <c r="D36" s="206">
        <f t="shared" si="0"/>
        <v>6.1197627227638808E-2</v>
      </c>
      <c r="E36" s="207">
        <f>_xlfn.XLOOKUP($B36,'Duomenys | Data'!$B$10:$B$69,'Duomenys | Data'!D$10:D$69)</f>
        <v>47738.1</v>
      </c>
      <c r="F36" s="208">
        <f t="shared" si="1"/>
        <v>48343.8</v>
      </c>
      <c r="G36" s="207">
        <f>_xlfn.XLOOKUP($B36,'Duomenys | Data'!$B$10:$B$69,'Duomenys | Data'!E$10:E$69)</f>
        <v>38802.400000000001</v>
      </c>
      <c r="H36" s="207">
        <f>_xlfn.XLOOKUP($B36,'Duomenys | Data'!$B$10:$B$69,'Duomenys | Data'!F$10:F$69)</f>
        <v>9541.4</v>
      </c>
      <c r="I36" s="207">
        <f>_xlfn.XLOOKUP($B36,'Duomenys | Data'!$B$10:$B$69,'Duomenys | Data'!G$10:G$69)</f>
        <v>0</v>
      </c>
      <c r="J36" s="207">
        <f>_xlfn.XLOOKUP($B36,'Duomenys | Data'!$B$10:$B$69,'Duomenys | Data'!H$10:H$69)</f>
        <v>0</v>
      </c>
      <c r="K36" s="209">
        <f t="shared" si="2"/>
        <v>-605.70000000000437</v>
      </c>
      <c r="L36" s="209">
        <f t="shared" si="3"/>
        <v>-7.4536200000002282</v>
      </c>
      <c r="M36" s="247">
        <f>_xlfn.XLOOKUP($B36,'Duomenys | Data'!$B$10:$B$69,'Duomenys | Data'!J$10:J$69)</f>
        <v>1093.5830100000001</v>
      </c>
      <c r="N36" s="247">
        <f>_xlfn.XLOOKUP($B36,'Duomenys | Data'!$B$10:$B$69,'Duomenys | Data'!K$10:K$69)</f>
        <v>1086.1293899999998</v>
      </c>
      <c r="O36" s="207">
        <f>_xlfn.XLOOKUP($B36,'Duomenys | Data'!$B$10:$B$69,'Duomenys | Data'!I$10:I$69)</f>
        <v>-220</v>
      </c>
      <c r="P36" s="207">
        <f>_xlfn.XLOOKUP($B36,'Duomenys | Data'!$B$10:$B$69,'Duomenys | Data'!$W$10:$W$69)</f>
        <v>0</v>
      </c>
      <c r="Q36" s="210">
        <f t="shared" si="4"/>
        <v>-393.15362000000459</v>
      </c>
      <c r="R36" s="211" t="str">
        <f>VLOOKUP(C36,'Lankstumas | Flexibility'!B:N,13,FALSE)</f>
        <v>Taip / Yes</v>
      </c>
      <c r="S36" s="207">
        <f>_xlfn.XLOOKUP($B36,'Duomenys | Data'!$B$10:$B$69,'Duomenys | Data'!L$10:L$69)</f>
        <v>2260.6999999999998</v>
      </c>
      <c r="T36" s="246">
        <f t="shared" si="5"/>
        <v>0</v>
      </c>
      <c r="U36" s="207">
        <f>_xlfn.XLOOKUP($B36,'Duomenys | Data'!$B$10:$B$69,'Duomenys | Data'!M$10:M$69)</f>
        <v>1330.9</v>
      </c>
      <c r="V36" s="207">
        <f>_xlfn.XLOOKUP($B36,'Duomenys | Data'!$B$10:$B$69,'Duomenys | Data'!N$10:N$69)</f>
        <v>1509</v>
      </c>
      <c r="W36" s="212">
        <f t="shared" si="8"/>
        <v>1867.5463799999952</v>
      </c>
      <c r="X36" s="209">
        <f t="shared" si="6"/>
        <v>-3</v>
      </c>
      <c r="Y36" s="209" t="str">
        <f t="shared" si="7"/>
        <v>-</v>
      </c>
      <c r="Z36" s="213" t="str">
        <f t="shared" si="9"/>
        <v>Taip / Yes</v>
      </c>
      <c r="AA36" s="137"/>
      <c r="AB36" s="137"/>
      <c r="AC36"/>
      <c r="AD36"/>
      <c r="AE36"/>
      <c r="AF36"/>
    </row>
    <row r="37" spans="2:32" x14ac:dyDescent="0.25">
      <c r="B37" s="204">
        <v>30</v>
      </c>
      <c r="C37" s="205" t="s">
        <v>33</v>
      </c>
      <c r="D37" s="206">
        <f t="shared" si="0"/>
        <v>0.15981933308184443</v>
      </c>
      <c r="E37" s="207">
        <f>_xlfn.XLOOKUP($B37,'Duomenys | Data'!$B$10:$B$69,'Duomenys | Data'!D$10:D$69)</f>
        <v>125036.8</v>
      </c>
      <c r="F37" s="208">
        <f t="shared" si="1"/>
        <v>126251.2</v>
      </c>
      <c r="G37" s="207">
        <f>_xlfn.XLOOKUP($B37,'Duomenys | Data'!$B$10:$B$69,'Duomenys | Data'!E$10:E$69)</f>
        <v>115128.7</v>
      </c>
      <c r="H37" s="207">
        <f>_xlfn.XLOOKUP($B37,'Duomenys | Data'!$B$10:$B$69,'Duomenys | Data'!F$10:F$69)</f>
        <v>11122.5</v>
      </c>
      <c r="I37" s="207">
        <f>_xlfn.XLOOKUP($B37,'Duomenys | Data'!$B$10:$B$69,'Duomenys | Data'!G$10:G$69)</f>
        <v>0</v>
      </c>
      <c r="J37" s="207">
        <f>_xlfn.XLOOKUP($B37,'Duomenys | Data'!$B$10:$B$69,'Duomenys | Data'!H$10:H$69)</f>
        <v>0</v>
      </c>
      <c r="K37" s="209">
        <f t="shared" si="2"/>
        <v>-1214.3999999999942</v>
      </c>
      <c r="L37" s="209">
        <f t="shared" si="3"/>
        <v>16.098719999999958</v>
      </c>
      <c r="M37" s="247">
        <f>_xlfn.XLOOKUP($B37,'Duomenys | Data'!$B$10:$B$69,'Duomenys | Data'!J$10:J$69)</f>
        <v>3184.9448299999999</v>
      </c>
      <c r="N37" s="247">
        <f>_xlfn.XLOOKUP($B37,'Duomenys | Data'!$B$10:$B$69,'Duomenys | Data'!K$10:K$69)</f>
        <v>3201.0435499999999</v>
      </c>
      <c r="O37" s="207">
        <f>_xlfn.XLOOKUP($B37,'Duomenys | Data'!$B$10:$B$69,'Duomenys | Data'!I$10:I$69)</f>
        <v>-263</v>
      </c>
      <c r="P37" s="207">
        <f>_xlfn.XLOOKUP($B37,'Duomenys | Data'!$B$10:$B$69,'Duomenys | Data'!$W$10:$W$69)</f>
        <v>29.637000000000171</v>
      </c>
      <c r="Q37" s="210">
        <f t="shared" si="4"/>
        <v>-905.66427999999405</v>
      </c>
      <c r="R37" s="211" t="str">
        <f>VLOOKUP(C37,'Lankstumas | Flexibility'!B:N,13,FALSE)</f>
        <v>Taip / Yes</v>
      </c>
      <c r="S37" s="207">
        <f>_xlfn.XLOOKUP($B37,'Duomenys | Data'!$B$10:$B$69,'Duomenys | Data'!L$10:L$69)</f>
        <v>347.6</v>
      </c>
      <c r="T37" s="246">
        <f t="shared" si="5"/>
        <v>326.90000000000009</v>
      </c>
      <c r="U37" s="207">
        <f>_xlfn.XLOOKUP($B37,'Duomenys | Data'!$B$10:$B$69,'Duomenys | Data'!M$10:M$69)</f>
        <v>4009.6</v>
      </c>
      <c r="V37" s="207">
        <f>_xlfn.XLOOKUP($B37,'Duomenys | Data'!$B$10:$B$69,'Duomenys | Data'!N$10:N$69)</f>
        <v>3682.7</v>
      </c>
      <c r="W37" s="212">
        <f t="shared" si="8"/>
        <v>-231.16427999999394</v>
      </c>
      <c r="X37" s="209">
        <f t="shared" si="6"/>
        <v>0.6</v>
      </c>
      <c r="Y37" s="209" t="str">
        <f t="shared" si="7"/>
        <v>-</v>
      </c>
      <c r="Z37" s="213" t="str">
        <f t="shared" si="9"/>
        <v>Taip / Yes</v>
      </c>
      <c r="AA37" s="137"/>
      <c r="AB37" s="137"/>
      <c r="AC37"/>
      <c r="AD37"/>
      <c r="AE37"/>
      <c r="AF37"/>
    </row>
    <row r="38" spans="2:32" x14ac:dyDescent="0.25">
      <c r="B38" s="204">
        <v>31</v>
      </c>
      <c r="C38" s="205" t="s">
        <v>34</v>
      </c>
      <c r="D38" s="206">
        <f t="shared" si="0"/>
        <v>5.1807302123393281E-2</v>
      </c>
      <c r="E38" s="207">
        <f>_xlfn.XLOOKUP($B38,'Duomenys | Data'!$B$10:$B$69,'Duomenys | Data'!D$10:D$69)</f>
        <v>40024.800000000003</v>
      </c>
      <c r="F38" s="208">
        <f t="shared" si="1"/>
        <v>40925.800000000003</v>
      </c>
      <c r="G38" s="207">
        <f>_xlfn.XLOOKUP($B38,'Duomenys | Data'!$B$10:$B$69,'Duomenys | Data'!E$10:E$69)</f>
        <v>35786.300000000003</v>
      </c>
      <c r="H38" s="207">
        <f>_xlfn.XLOOKUP($B38,'Duomenys | Data'!$B$10:$B$69,'Duomenys | Data'!F$10:F$69)</f>
        <v>5079.5</v>
      </c>
      <c r="I38" s="207">
        <f>_xlfn.XLOOKUP($B38,'Duomenys | Data'!$B$10:$B$69,'Duomenys | Data'!G$10:G$69)</f>
        <v>0</v>
      </c>
      <c r="J38" s="207">
        <f>_xlfn.XLOOKUP($B38,'Duomenys | Data'!$B$10:$B$69,'Duomenys | Data'!H$10:H$69)</f>
        <v>60</v>
      </c>
      <c r="K38" s="209">
        <f t="shared" si="2"/>
        <v>-901</v>
      </c>
      <c r="L38" s="209">
        <f t="shared" si="3"/>
        <v>-6.1642300000000887</v>
      </c>
      <c r="M38" s="247">
        <f>_xlfn.XLOOKUP($B38,'Duomenys | Data'!$B$10:$B$69,'Duomenys | Data'!J$10:J$69)</f>
        <v>1074.80142</v>
      </c>
      <c r="N38" s="247">
        <f>_xlfn.XLOOKUP($B38,'Duomenys | Data'!$B$10:$B$69,'Duomenys | Data'!K$10:K$69)</f>
        <v>1068.6371899999999</v>
      </c>
      <c r="O38" s="207">
        <f>_xlfn.XLOOKUP($B38,'Duomenys | Data'!$B$10:$B$69,'Duomenys | Data'!I$10:I$69)</f>
        <v>68.300000000000011</v>
      </c>
      <c r="P38" s="207">
        <f>_xlfn.XLOOKUP($B38,'Duomenys | Data'!$B$10:$B$69,'Duomenys | Data'!$W$10:$W$69)</f>
        <v>-49.599999999999909</v>
      </c>
      <c r="Q38" s="210">
        <f t="shared" si="4"/>
        <v>-1025.06423</v>
      </c>
      <c r="R38" s="211" t="str">
        <f>VLOOKUP(C38,'Lankstumas | Flexibility'!B:N,13,FALSE)</f>
        <v>Taip / Yes</v>
      </c>
      <c r="S38" s="207">
        <f>_xlfn.XLOOKUP($B38,'Duomenys | Data'!$B$10:$B$69,'Duomenys | Data'!L$10:L$69)</f>
        <v>199.3</v>
      </c>
      <c r="T38" s="246">
        <f t="shared" si="5"/>
        <v>274.20000000000005</v>
      </c>
      <c r="U38" s="207">
        <f>_xlfn.XLOOKUP($B38,'Duomenys | Data'!$B$10:$B$69,'Duomenys | Data'!M$10:M$69)</f>
        <v>1543.5</v>
      </c>
      <c r="V38" s="207">
        <f>_xlfn.XLOOKUP($B38,'Duomenys | Data'!$B$10:$B$69,'Duomenys | Data'!N$10:N$69)</f>
        <v>1269.3</v>
      </c>
      <c r="W38" s="212">
        <f t="shared" si="8"/>
        <v>-551.56422999999995</v>
      </c>
      <c r="X38" s="209">
        <f t="shared" si="6"/>
        <v>1</v>
      </c>
      <c r="Y38" s="209" t="str">
        <f t="shared" si="7"/>
        <v>-</v>
      </c>
      <c r="Z38" s="213" t="str">
        <f t="shared" si="9"/>
        <v>Taip / Yes</v>
      </c>
      <c r="AA38" s="137"/>
      <c r="AB38" s="137"/>
      <c r="AC38"/>
      <c r="AD38"/>
      <c r="AE38"/>
      <c r="AF38"/>
    </row>
    <row r="39" spans="2:32" x14ac:dyDescent="0.25">
      <c r="B39" s="204">
        <v>32</v>
      </c>
      <c r="C39" s="205" t="s">
        <v>35</v>
      </c>
      <c r="D39" s="206">
        <f t="shared" si="0"/>
        <v>6.2720485289165809E-2</v>
      </c>
      <c r="E39" s="207">
        <f>_xlfn.XLOOKUP($B39,'Duomenys | Data'!$B$10:$B$69,'Duomenys | Data'!D$10:D$69)</f>
        <v>48147.3</v>
      </c>
      <c r="F39" s="208">
        <f t="shared" si="1"/>
        <v>49546.799999999996</v>
      </c>
      <c r="G39" s="207">
        <f>_xlfn.XLOOKUP($B39,'Duomenys | Data'!$B$10:$B$69,'Duomenys | Data'!E$10:E$69)</f>
        <v>43905.2</v>
      </c>
      <c r="H39" s="207">
        <f>_xlfn.XLOOKUP($B39,'Duomenys | Data'!$B$10:$B$69,'Duomenys | Data'!F$10:F$69)</f>
        <v>5690.4</v>
      </c>
      <c r="I39" s="207">
        <f>_xlfn.XLOOKUP($B39,'Duomenys | Data'!$B$10:$B$69,'Duomenys | Data'!G$10:G$69)</f>
        <v>48.8</v>
      </c>
      <c r="J39" s="207">
        <f>_xlfn.XLOOKUP($B39,'Duomenys | Data'!$B$10:$B$69,'Duomenys | Data'!H$10:H$69)</f>
        <v>0</v>
      </c>
      <c r="K39" s="209">
        <f t="shared" si="2"/>
        <v>-1399.4999999999927</v>
      </c>
      <c r="L39" s="209">
        <f t="shared" si="3"/>
        <v>-3.1877300000001014</v>
      </c>
      <c r="M39" s="247">
        <f>_xlfn.XLOOKUP($B39,'Duomenys | Data'!$B$10:$B$69,'Duomenys | Data'!J$10:J$69)</f>
        <v>1153.56861</v>
      </c>
      <c r="N39" s="247">
        <f>_xlfn.XLOOKUP($B39,'Duomenys | Data'!$B$10:$B$69,'Duomenys | Data'!K$10:K$69)</f>
        <v>1150.3808799999999</v>
      </c>
      <c r="O39" s="207">
        <f>_xlfn.XLOOKUP($B39,'Duomenys | Data'!$B$10:$B$69,'Duomenys | Data'!I$10:I$69)</f>
        <v>31.600000000000023</v>
      </c>
      <c r="P39" s="207">
        <f>_xlfn.XLOOKUP($B39,'Duomenys | Data'!$B$10:$B$69,'Duomenys | Data'!$W$10:$W$69)</f>
        <v>-3.2999999999999545</v>
      </c>
      <c r="Q39" s="210">
        <f t="shared" si="4"/>
        <v>-1437.5877299999927</v>
      </c>
      <c r="R39" s="211" t="str">
        <f>VLOOKUP(C39,'Lankstumas | Flexibility'!B:N,13,FALSE)</f>
        <v>Taip / Yes</v>
      </c>
      <c r="S39" s="207">
        <f>_xlfn.XLOOKUP($B39,'Duomenys | Data'!$B$10:$B$69,'Duomenys | Data'!L$10:L$69)</f>
        <v>959.8</v>
      </c>
      <c r="T39" s="246">
        <f t="shared" si="5"/>
        <v>448.29999999999995</v>
      </c>
      <c r="U39" s="207">
        <f>_xlfn.XLOOKUP($B39,'Duomenys | Data'!$B$10:$B$69,'Duomenys | Data'!M$10:M$69)</f>
        <v>1970.6</v>
      </c>
      <c r="V39" s="207">
        <f>_xlfn.XLOOKUP($B39,'Duomenys | Data'!$B$10:$B$69,'Duomenys | Data'!N$10:N$69)</f>
        <v>1522.3</v>
      </c>
      <c r="W39" s="212">
        <f t="shared" si="8"/>
        <v>-29.48772999999278</v>
      </c>
      <c r="X39" s="209">
        <f t="shared" si="6"/>
        <v>-0.1</v>
      </c>
      <c r="Y39" s="209" t="str">
        <f t="shared" si="7"/>
        <v>-</v>
      </c>
      <c r="Z39" s="213" t="str">
        <f t="shared" si="9"/>
        <v>Taip / Yes</v>
      </c>
      <c r="AA39" s="137"/>
      <c r="AB39" s="137"/>
      <c r="AC39"/>
      <c r="AD39"/>
      <c r="AE39"/>
      <c r="AF39"/>
    </row>
    <row r="40" spans="2:32" x14ac:dyDescent="0.25">
      <c r="B40" s="204">
        <v>33</v>
      </c>
      <c r="C40" s="205" t="s">
        <v>36</v>
      </c>
      <c r="D40" s="206">
        <f t="shared" si="0"/>
        <v>9.2485208149252748E-2</v>
      </c>
      <c r="E40" s="207">
        <f>_xlfn.XLOOKUP($B40,'Duomenys | Data'!$B$10:$B$69,'Duomenys | Data'!D$10:D$69)</f>
        <v>75154.5</v>
      </c>
      <c r="F40" s="208">
        <f t="shared" si="1"/>
        <v>73059.8</v>
      </c>
      <c r="G40" s="207">
        <f>_xlfn.XLOOKUP($B40,'Duomenys | Data'!$B$10:$B$69,'Duomenys | Data'!E$10:E$69)</f>
        <v>66955.3</v>
      </c>
      <c r="H40" s="207">
        <f>_xlfn.XLOOKUP($B40,'Duomenys | Data'!$B$10:$B$69,'Duomenys | Data'!F$10:F$69)</f>
        <v>5511.9</v>
      </c>
      <c r="I40" s="207">
        <f>_xlfn.XLOOKUP($B40,'Duomenys | Data'!$B$10:$B$69,'Duomenys | Data'!G$10:G$69)</f>
        <v>0</v>
      </c>
      <c r="J40" s="207">
        <f>_xlfn.XLOOKUP($B40,'Duomenys | Data'!$B$10:$B$69,'Duomenys | Data'!H$10:H$69)</f>
        <v>592.6</v>
      </c>
      <c r="K40" s="209">
        <f t="shared" si="2"/>
        <v>2094.6999999999971</v>
      </c>
      <c r="L40" s="209">
        <f t="shared" si="3"/>
        <v>12.514660000000276</v>
      </c>
      <c r="M40" s="247">
        <f>_xlfn.XLOOKUP($B40,'Duomenys | Data'!$B$10:$B$69,'Duomenys | Data'!J$10:J$69)</f>
        <v>2157.87583</v>
      </c>
      <c r="N40" s="247">
        <f>_xlfn.XLOOKUP($B40,'Duomenys | Data'!$B$10:$B$69,'Duomenys | Data'!K$10:K$69)</f>
        <v>2170.3904900000002</v>
      </c>
      <c r="O40" s="207">
        <f>_xlfn.XLOOKUP($B40,'Duomenys | Data'!$B$10:$B$69,'Duomenys | Data'!I$10:I$69)</f>
        <v>57.199999999999932</v>
      </c>
      <c r="P40" s="207">
        <f>_xlfn.XLOOKUP($B40,'Duomenys | Data'!$B$10:$B$69,'Duomenys | Data'!$W$10:$W$69)</f>
        <v>0</v>
      </c>
      <c r="Q40" s="210">
        <f t="shared" si="4"/>
        <v>2050.0146599999975</v>
      </c>
      <c r="R40" s="211" t="str">
        <f>VLOOKUP(C40,'Lankstumas | Flexibility'!B:N,13,FALSE)</f>
        <v>Taip / Yes</v>
      </c>
      <c r="S40" s="207">
        <f>_xlfn.XLOOKUP($B40,'Duomenys | Data'!$B$10:$B$69,'Duomenys | Data'!L$10:L$69)</f>
        <v>1910.7</v>
      </c>
      <c r="T40" s="246">
        <f t="shared" si="5"/>
        <v>0</v>
      </c>
      <c r="U40" s="207">
        <f>_xlfn.XLOOKUP($B40,'Duomenys | Data'!$B$10:$B$69,'Duomenys | Data'!M$10:M$69)</f>
        <v>8721.6</v>
      </c>
      <c r="V40" s="207">
        <f>_xlfn.XLOOKUP($B40,'Duomenys | Data'!$B$10:$B$69,'Duomenys | Data'!N$10:N$69)</f>
        <v>11286.9</v>
      </c>
      <c r="W40" s="212">
        <f t="shared" si="8"/>
        <v>3960.7146599999978</v>
      </c>
      <c r="X40" s="209">
        <f t="shared" si="6"/>
        <v>-5.4</v>
      </c>
      <c r="Y40" s="209" t="str">
        <f t="shared" si="7"/>
        <v>-</v>
      </c>
      <c r="Z40" s="213" t="str">
        <f t="shared" si="9"/>
        <v>Taip / Yes</v>
      </c>
      <c r="AA40" s="137"/>
      <c r="AB40" s="137"/>
      <c r="AC40"/>
      <c r="AD40"/>
      <c r="AE40"/>
      <c r="AF40"/>
    </row>
    <row r="41" spans="2:32" x14ac:dyDescent="0.25">
      <c r="B41" s="204">
        <v>34</v>
      </c>
      <c r="C41" s="205" t="s">
        <v>37</v>
      </c>
      <c r="D41" s="206">
        <f t="shared" si="0"/>
        <v>7.1521541542504591E-2</v>
      </c>
      <c r="E41" s="207">
        <f>_xlfn.XLOOKUP($B41,'Duomenys | Data'!$B$10:$B$69,'Duomenys | Data'!D$10:D$69)</f>
        <v>56185.3</v>
      </c>
      <c r="F41" s="208">
        <f t="shared" si="1"/>
        <v>56499.3</v>
      </c>
      <c r="G41" s="207">
        <f>_xlfn.XLOOKUP($B41,'Duomenys | Data'!$B$10:$B$69,'Duomenys | Data'!E$10:E$69)</f>
        <v>52488.3</v>
      </c>
      <c r="H41" s="207">
        <f>_xlfn.XLOOKUP($B41,'Duomenys | Data'!$B$10:$B$69,'Duomenys | Data'!F$10:F$69)</f>
        <v>3976.2</v>
      </c>
      <c r="I41" s="207">
        <f>_xlfn.XLOOKUP($B41,'Duomenys | Data'!$B$10:$B$69,'Duomenys | Data'!G$10:G$69)</f>
        <v>0</v>
      </c>
      <c r="J41" s="207">
        <f>_xlfn.XLOOKUP($B41,'Duomenys | Data'!$B$10:$B$69,'Duomenys | Data'!H$10:H$69)</f>
        <v>34.799999999999997</v>
      </c>
      <c r="K41" s="209">
        <f t="shared" si="2"/>
        <v>-314</v>
      </c>
      <c r="L41" s="209">
        <f t="shared" si="3"/>
        <v>-9.419879999999921</v>
      </c>
      <c r="M41" s="247">
        <f>_xlfn.XLOOKUP($B41,'Duomenys | Data'!$B$10:$B$69,'Duomenys | Data'!J$10:J$69)</f>
        <v>1412.4294</v>
      </c>
      <c r="N41" s="247">
        <f>_xlfn.XLOOKUP($B41,'Duomenys | Data'!$B$10:$B$69,'Duomenys | Data'!K$10:K$69)</f>
        <v>1403.0095200000001</v>
      </c>
      <c r="O41" s="207">
        <f>_xlfn.XLOOKUP($B41,'Duomenys | Data'!$B$10:$B$69,'Duomenys | Data'!I$10:I$69)</f>
        <v>-109.40000000000003</v>
      </c>
      <c r="P41" s="207">
        <f>_xlfn.XLOOKUP($B41,'Duomenys | Data'!$B$10:$B$69,'Duomenys | Data'!$W$10:$W$69)</f>
        <v>0</v>
      </c>
      <c r="Q41" s="210">
        <f t="shared" si="4"/>
        <v>-214.01987999999989</v>
      </c>
      <c r="R41" s="211" t="str">
        <f>VLOOKUP(C41,'Lankstumas | Flexibility'!B:N,13,FALSE)</f>
        <v>Taip / Yes</v>
      </c>
      <c r="S41" s="207">
        <f>_xlfn.XLOOKUP($B41,'Duomenys | Data'!$B$10:$B$69,'Duomenys | Data'!L$10:L$69)</f>
        <v>0</v>
      </c>
      <c r="T41" s="246">
        <f t="shared" si="5"/>
        <v>505.40000000000009</v>
      </c>
      <c r="U41" s="207">
        <f>_xlfn.XLOOKUP($B41,'Duomenys | Data'!$B$10:$B$69,'Duomenys | Data'!M$10:M$69)</f>
        <v>2720</v>
      </c>
      <c r="V41" s="207">
        <f>_xlfn.XLOOKUP($B41,'Duomenys | Data'!$B$10:$B$69,'Duomenys | Data'!N$10:N$69)</f>
        <v>2214.6</v>
      </c>
      <c r="W41" s="212">
        <f t="shared" si="8"/>
        <v>291.3801200000002</v>
      </c>
      <c r="X41" s="209">
        <f t="shared" si="6"/>
        <v>-0.1</v>
      </c>
      <c r="Y41" s="209" t="str">
        <f t="shared" si="7"/>
        <v>-</v>
      </c>
      <c r="Z41" s="213" t="str">
        <f t="shared" si="9"/>
        <v>Taip / Yes</v>
      </c>
      <c r="AA41" s="137"/>
      <c r="AB41" s="137"/>
      <c r="AC41"/>
      <c r="AD41"/>
      <c r="AE41"/>
      <c r="AF41"/>
    </row>
    <row r="42" spans="2:32" x14ac:dyDescent="0.25">
      <c r="B42" s="204">
        <v>35</v>
      </c>
      <c r="C42" s="205" t="s">
        <v>38</v>
      </c>
      <c r="D42" s="206">
        <f t="shared" si="0"/>
        <v>0.10660816596241338</v>
      </c>
      <c r="E42" s="207">
        <f>_xlfn.XLOOKUP($B42,'Duomenys | Data'!$B$10:$B$69,'Duomenys | Data'!D$10:D$69)</f>
        <v>81366.7</v>
      </c>
      <c r="F42" s="208">
        <f t="shared" si="1"/>
        <v>84216.4</v>
      </c>
      <c r="G42" s="207">
        <f>_xlfn.XLOOKUP($B42,'Duomenys | Data'!$B$10:$B$69,'Duomenys | Data'!E$10:E$69)</f>
        <v>73264.2</v>
      </c>
      <c r="H42" s="207">
        <f>_xlfn.XLOOKUP($B42,'Duomenys | Data'!$B$10:$B$69,'Duomenys | Data'!F$10:F$69)</f>
        <v>10217.200000000001</v>
      </c>
      <c r="I42" s="207">
        <f>_xlfn.XLOOKUP($B42,'Duomenys | Data'!$B$10:$B$69,'Duomenys | Data'!G$10:G$69)</f>
        <v>0</v>
      </c>
      <c r="J42" s="207">
        <f>_xlfn.XLOOKUP($B42,'Duomenys | Data'!$B$10:$B$69,'Duomenys | Data'!H$10:H$69)</f>
        <v>735</v>
      </c>
      <c r="K42" s="209">
        <f t="shared" si="2"/>
        <v>-2849.6999999999971</v>
      </c>
      <c r="L42" s="209">
        <f t="shared" si="3"/>
        <v>-2.4576100000001588</v>
      </c>
      <c r="M42" s="247">
        <f>_xlfn.XLOOKUP($B42,'Duomenys | Data'!$B$10:$B$69,'Duomenys | Data'!J$10:J$69)</f>
        <v>1960.2783200000001</v>
      </c>
      <c r="N42" s="247">
        <f>_xlfn.XLOOKUP($B42,'Duomenys | Data'!$B$10:$B$69,'Duomenys | Data'!K$10:K$69)</f>
        <v>1957.82071</v>
      </c>
      <c r="O42" s="207">
        <f>_xlfn.XLOOKUP($B42,'Duomenys | Data'!$B$10:$B$69,'Duomenys | Data'!I$10:I$69)</f>
        <v>229.90000000000003</v>
      </c>
      <c r="P42" s="207">
        <f>_xlfn.XLOOKUP($B42,'Duomenys | Data'!$B$10:$B$69,'Duomenys | Data'!$W$10:$W$69)</f>
        <v>-413</v>
      </c>
      <c r="Q42" s="210">
        <f t="shared" si="4"/>
        <v>-3495.0576099999971</v>
      </c>
      <c r="R42" s="211" t="str">
        <f>VLOOKUP(C42,'Lankstumas | Flexibility'!B:N,13,FALSE)</f>
        <v>Taip / Yes</v>
      </c>
      <c r="S42" s="207">
        <f>_xlfn.XLOOKUP($B42,'Duomenys | Data'!$B$10:$B$69,'Duomenys | Data'!L$10:L$69)</f>
        <v>619.29999999999995</v>
      </c>
      <c r="T42" s="246">
        <f t="shared" si="5"/>
        <v>1197.3400000000001</v>
      </c>
      <c r="U42" s="207">
        <f>_xlfn.XLOOKUP($B42,'Duomenys | Data'!$B$10:$B$69,'Duomenys | Data'!M$10:M$69)</f>
        <v>2528.34</v>
      </c>
      <c r="V42" s="207">
        <f>_xlfn.XLOOKUP($B42,'Duomenys | Data'!$B$10:$B$69,'Duomenys | Data'!N$10:N$69)</f>
        <v>1331</v>
      </c>
      <c r="W42" s="212">
        <f t="shared" si="8"/>
        <v>-1678.417609999997</v>
      </c>
      <c r="X42" s="209">
        <f t="shared" si="6"/>
        <v>1.5</v>
      </c>
      <c r="Y42" s="209" t="str">
        <f t="shared" si="7"/>
        <v>-</v>
      </c>
      <c r="Z42" s="213" t="str">
        <f t="shared" si="9"/>
        <v>Taip / Yes</v>
      </c>
      <c r="AA42" s="137"/>
      <c r="AB42" s="137"/>
      <c r="AC42"/>
      <c r="AD42"/>
      <c r="AE42"/>
      <c r="AF42"/>
    </row>
    <row r="43" spans="2:32" x14ac:dyDescent="0.25">
      <c r="B43" s="204">
        <v>36</v>
      </c>
      <c r="C43" s="205" t="s">
        <v>39</v>
      </c>
      <c r="D43" s="206">
        <f t="shared" si="0"/>
        <v>8.1250996883394391E-2</v>
      </c>
      <c r="E43" s="207">
        <f>_xlfn.XLOOKUP($B43,'Duomenys | Data'!$B$10:$B$69,'Duomenys | Data'!D$10:D$69)</f>
        <v>61725.4</v>
      </c>
      <c r="F43" s="208">
        <f t="shared" si="1"/>
        <v>64185.2</v>
      </c>
      <c r="G43" s="207">
        <f>_xlfn.XLOOKUP($B43,'Duomenys | Data'!$B$10:$B$69,'Duomenys | Data'!E$10:E$69)</f>
        <v>57352.2</v>
      </c>
      <c r="H43" s="207">
        <f>_xlfn.XLOOKUP($B43,'Duomenys | Data'!$B$10:$B$69,'Duomenys | Data'!F$10:F$69)</f>
        <v>6763</v>
      </c>
      <c r="I43" s="207">
        <f>_xlfn.XLOOKUP($B43,'Duomenys | Data'!$B$10:$B$69,'Duomenys | Data'!G$10:G$69)</f>
        <v>0</v>
      </c>
      <c r="J43" s="207">
        <f>_xlfn.XLOOKUP($B43,'Duomenys | Data'!$B$10:$B$69,'Duomenys | Data'!H$10:H$69)</f>
        <v>70</v>
      </c>
      <c r="K43" s="209">
        <f t="shared" si="2"/>
        <v>-2459.7999999999956</v>
      </c>
      <c r="L43" s="209">
        <f t="shared" si="3"/>
        <v>5.4987300000000232</v>
      </c>
      <c r="M43" s="247">
        <f>_xlfn.XLOOKUP($B43,'Duomenys | Data'!$B$10:$B$69,'Duomenys | Data'!J$10:J$69)</f>
        <v>1505.5342599999999</v>
      </c>
      <c r="N43" s="247">
        <f>_xlfn.XLOOKUP($B43,'Duomenys | Data'!$B$10:$B$69,'Duomenys | Data'!K$10:K$69)</f>
        <v>1511.0329899999999</v>
      </c>
      <c r="O43" s="207">
        <f>_xlfn.XLOOKUP($B43,'Duomenys | Data'!$B$10:$B$69,'Duomenys | Data'!I$10:I$69)</f>
        <v>8.7000000000000455</v>
      </c>
      <c r="P43" s="207">
        <f>_xlfn.XLOOKUP($B43,'Duomenys | Data'!$B$10:$B$69,'Duomenys | Data'!$W$10:$W$69)</f>
        <v>0</v>
      </c>
      <c r="Q43" s="210">
        <f t="shared" si="4"/>
        <v>-2463.0012699999952</v>
      </c>
      <c r="R43" s="211" t="str">
        <f>VLOOKUP(C43,'Lankstumas | Flexibility'!B:N,13,FALSE)</f>
        <v>Taip / Yes</v>
      </c>
      <c r="S43" s="207">
        <f>_xlfn.XLOOKUP($B43,'Duomenys | Data'!$B$10:$B$69,'Duomenys | Data'!L$10:L$69)</f>
        <v>458.3</v>
      </c>
      <c r="T43" s="246">
        <f t="shared" si="5"/>
        <v>1553.6000000000001</v>
      </c>
      <c r="U43" s="207">
        <f>_xlfn.XLOOKUP($B43,'Duomenys | Data'!$B$10:$B$69,'Duomenys | Data'!M$10:M$69)</f>
        <v>2679.4</v>
      </c>
      <c r="V43" s="207">
        <f>_xlfn.XLOOKUP($B43,'Duomenys | Data'!$B$10:$B$69,'Duomenys | Data'!N$10:N$69)</f>
        <v>1125.8</v>
      </c>
      <c r="W43" s="212">
        <f t="shared" si="8"/>
        <v>-451.10126999999511</v>
      </c>
      <c r="X43" s="209">
        <f t="shared" si="6"/>
        <v>0.7</v>
      </c>
      <c r="Y43" s="209" t="str">
        <f t="shared" si="7"/>
        <v>-</v>
      </c>
      <c r="Z43" s="213" t="str">
        <f t="shared" si="9"/>
        <v>Taip / Yes</v>
      </c>
      <c r="AA43" s="137"/>
      <c r="AB43" s="137"/>
      <c r="AC43"/>
      <c r="AD43"/>
      <c r="AE43"/>
      <c r="AF43"/>
    </row>
    <row r="44" spans="2:32" x14ac:dyDescent="0.25">
      <c r="B44" s="204">
        <v>37</v>
      </c>
      <c r="C44" s="205" t="s">
        <v>40</v>
      </c>
      <c r="D44" s="206">
        <f t="shared" si="0"/>
        <v>0.10906322076251769</v>
      </c>
      <c r="E44" s="207">
        <f>_xlfn.XLOOKUP($B44,'Duomenys | Data'!$B$10:$B$69,'Duomenys | Data'!D$10:D$69)</f>
        <v>85271.6</v>
      </c>
      <c r="F44" s="208">
        <f t="shared" si="1"/>
        <v>86155.8</v>
      </c>
      <c r="G44" s="207">
        <f>_xlfn.XLOOKUP($B44,'Duomenys | Data'!$B$10:$B$69,'Duomenys | Data'!E$10:E$69)</f>
        <v>78181.399999999994</v>
      </c>
      <c r="H44" s="207">
        <f>_xlfn.XLOOKUP($B44,'Duomenys | Data'!$B$10:$B$69,'Duomenys | Data'!F$10:F$69)</f>
        <v>8098.3</v>
      </c>
      <c r="I44" s="207">
        <f>_xlfn.XLOOKUP($B44,'Duomenys | Data'!$B$10:$B$69,'Duomenys | Data'!G$10:G$69)</f>
        <v>124.2</v>
      </c>
      <c r="J44" s="207">
        <f>_xlfn.XLOOKUP($B44,'Duomenys | Data'!$B$10:$B$69,'Duomenys | Data'!H$10:H$69)</f>
        <v>0.3</v>
      </c>
      <c r="K44" s="209">
        <f t="shared" si="2"/>
        <v>-884.19999999999709</v>
      </c>
      <c r="L44" s="209">
        <f t="shared" si="3"/>
        <v>-8.2771199999997407</v>
      </c>
      <c r="M44" s="247">
        <f>_xlfn.XLOOKUP($B44,'Duomenys | Data'!$B$10:$B$69,'Duomenys | Data'!J$10:J$69)</f>
        <v>2145.6266099999998</v>
      </c>
      <c r="N44" s="247">
        <f>_xlfn.XLOOKUP($B44,'Duomenys | Data'!$B$10:$B$69,'Duomenys | Data'!K$10:K$69)</f>
        <v>2137.3494900000001</v>
      </c>
      <c r="O44" s="207">
        <f>_xlfn.XLOOKUP($B44,'Duomenys | Data'!$B$10:$B$69,'Duomenys | Data'!I$10:I$69)</f>
        <v>-123.90000000000009</v>
      </c>
      <c r="P44" s="207">
        <f>_xlfn.XLOOKUP($B44,'Duomenys | Data'!$B$10:$B$69,'Duomenys | Data'!$W$10:$W$69)</f>
        <v>0</v>
      </c>
      <c r="Q44" s="210">
        <f t="shared" si="4"/>
        <v>-768.57711999999674</v>
      </c>
      <c r="R44" s="211" t="str">
        <f>VLOOKUP(C44,'Lankstumas | Flexibility'!B:N,13,FALSE)</f>
        <v>Taip / Yes</v>
      </c>
      <c r="S44" s="207">
        <f>_xlfn.XLOOKUP($B44,'Duomenys | Data'!$B$10:$B$69,'Duomenys | Data'!L$10:L$69)</f>
        <v>0</v>
      </c>
      <c r="T44" s="246">
        <f t="shared" si="5"/>
        <v>1209.1999999999996</v>
      </c>
      <c r="U44" s="207">
        <f>_xlfn.XLOOKUP($B44,'Duomenys | Data'!$B$10:$B$69,'Duomenys | Data'!M$10:M$69)</f>
        <v>2605.8999999999996</v>
      </c>
      <c r="V44" s="207">
        <f>_xlfn.XLOOKUP($B44,'Duomenys | Data'!$B$10:$B$69,'Duomenys | Data'!N$10:N$69)</f>
        <v>1396.7</v>
      </c>
      <c r="W44" s="212">
        <f t="shared" si="8"/>
        <v>440.62288000000285</v>
      </c>
      <c r="X44" s="209">
        <f t="shared" si="6"/>
        <v>-0.2</v>
      </c>
      <c r="Y44" s="209" t="str">
        <f t="shared" si="7"/>
        <v>-</v>
      </c>
      <c r="Z44" s="213" t="str">
        <f t="shared" si="9"/>
        <v>Taip / Yes</v>
      </c>
      <c r="AA44" s="137"/>
      <c r="AB44" s="137"/>
      <c r="AC44"/>
      <c r="AD44"/>
      <c r="AE44"/>
      <c r="AF44"/>
    </row>
    <row r="45" spans="2:32" x14ac:dyDescent="0.25">
      <c r="B45" s="204">
        <v>38</v>
      </c>
      <c r="C45" s="205" t="s">
        <v>41</v>
      </c>
      <c r="D45" s="206">
        <f t="shared" si="0"/>
        <v>8.9815586066165215E-2</v>
      </c>
      <c r="E45" s="207">
        <f>_xlfn.XLOOKUP($B45,'Duomenys | Data'!$B$10:$B$69,'Duomenys | Data'!D$10:D$69)</f>
        <v>69778.2</v>
      </c>
      <c r="F45" s="208">
        <f t="shared" si="1"/>
        <v>70950.900000000009</v>
      </c>
      <c r="G45" s="207">
        <f>_xlfn.XLOOKUP($B45,'Duomenys | Data'!$B$10:$B$69,'Duomenys | Data'!E$10:E$69)</f>
        <v>64048.5</v>
      </c>
      <c r="H45" s="207">
        <f>_xlfn.XLOOKUP($B45,'Duomenys | Data'!$B$10:$B$69,'Duomenys | Data'!F$10:F$69)</f>
        <v>4303.1000000000004</v>
      </c>
      <c r="I45" s="207">
        <f>_xlfn.XLOOKUP($B45,'Duomenys | Data'!$B$10:$B$69,'Duomenys | Data'!G$10:G$69)</f>
        <v>0</v>
      </c>
      <c r="J45" s="207">
        <f>_xlfn.XLOOKUP($B45,'Duomenys | Data'!$B$10:$B$69,'Duomenys | Data'!H$10:H$69)</f>
        <v>2599.3000000000002</v>
      </c>
      <c r="K45" s="209">
        <f t="shared" si="2"/>
        <v>-1172.7000000000116</v>
      </c>
      <c r="L45" s="209">
        <f t="shared" si="3"/>
        <v>7.5647599999999784</v>
      </c>
      <c r="M45" s="247">
        <f>_xlfn.XLOOKUP($B45,'Duomenys | Data'!$B$10:$B$69,'Duomenys | Data'!J$10:J$69)</f>
        <v>1740.55764</v>
      </c>
      <c r="N45" s="247">
        <f>_xlfn.XLOOKUP($B45,'Duomenys | Data'!$B$10:$B$69,'Duomenys | Data'!K$10:K$69)</f>
        <v>1748.1224</v>
      </c>
      <c r="O45" s="207">
        <f>_xlfn.XLOOKUP($B45,'Duomenys | Data'!$B$10:$B$69,'Duomenys | Data'!I$10:I$69)</f>
        <v>345.60000000000014</v>
      </c>
      <c r="P45" s="207">
        <f>_xlfn.XLOOKUP($B45,'Duomenys | Data'!$B$10:$B$69,'Duomenys | Data'!$W$10:$W$69)</f>
        <v>0</v>
      </c>
      <c r="Q45" s="210">
        <f t="shared" si="4"/>
        <v>-1510.7352400000118</v>
      </c>
      <c r="R45" s="211" t="str">
        <f>VLOOKUP(C45,'Lankstumas | Flexibility'!B:N,13,FALSE)</f>
        <v>Taip / Yes</v>
      </c>
      <c r="S45" s="207">
        <f>_xlfn.XLOOKUP($B45,'Duomenys | Data'!$B$10:$B$69,'Duomenys | Data'!L$10:L$69)</f>
        <v>69.5</v>
      </c>
      <c r="T45" s="246">
        <f t="shared" si="5"/>
        <v>89.400000000000091</v>
      </c>
      <c r="U45" s="207">
        <f>_xlfn.XLOOKUP($B45,'Duomenys | Data'!$B$10:$B$69,'Duomenys | Data'!M$10:M$69)</f>
        <v>3364</v>
      </c>
      <c r="V45" s="207">
        <f>_xlfn.XLOOKUP($B45,'Duomenys | Data'!$B$10:$B$69,'Duomenys | Data'!N$10:N$69)</f>
        <v>3274.6</v>
      </c>
      <c r="W45" s="212">
        <f t="shared" si="8"/>
        <v>-1351.8352400000117</v>
      </c>
      <c r="X45" s="209">
        <f t="shared" si="6"/>
        <v>1</v>
      </c>
      <c r="Y45" s="209" t="str">
        <f t="shared" si="7"/>
        <v>-</v>
      </c>
      <c r="Z45" s="213" t="str">
        <f t="shared" si="9"/>
        <v>Taip / Yes</v>
      </c>
      <c r="AA45" s="137"/>
      <c r="AB45" s="137"/>
      <c r="AC45"/>
      <c r="AD45"/>
      <c r="AE45"/>
      <c r="AF45"/>
    </row>
    <row r="46" spans="2:32" x14ac:dyDescent="0.25">
      <c r="B46" s="204">
        <v>39</v>
      </c>
      <c r="C46" s="205" t="s">
        <v>42</v>
      </c>
      <c r="D46" s="206">
        <f t="shared" si="0"/>
        <v>8.9845207744169972E-2</v>
      </c>
      <c r="E46" s="207">
        <f>_xlfn.XLOOKUP($B46,'Duomenys | Data'!$B$10:$B$69,'Duomenys | Data'!D$10:D$69)</f>
        <v>67773.8</v>
      </c>
      <c r="F46" s="208">
        <f t="shared" si="1"/>
        <v>70974.3</v>
      </c>
      <c r="G46" s="207">
        <f>_xlfn.XLOOKUP($B46,'Duomenys | Data'!$B$10:$B$69,'Duomenys | Data'!E$10:E$69)</f>
        <v>62746.1</v>
      </c>
      <c r="H46" s="207">
        <f>_xlfn.XLOOKUP($B46,'Duomenys | Data'!$B$10:$B$69,'Duomenys | Data'!F$10:F$69)</f>
        <v>8228.2000000000007</v>
      </c>
      <c r="I46" s="207">
        <f>_xlfn.XLOOKUP($B46,'Duomenys | Data'!$B$10:$B$69,'Duomenys | Data'!G$10:G$69)</f>
        <v>0</v>
      </c>
      <c r="J46" s="207">
        <f>_xlfn.XLOOKUP($B46,'Duomenys | Data'!$B$10:$B$69,'Duomenys | Data'!H$10:H$69)</f>
        <v>0</v>
      </c>
      <c r="K46" s="209">
        <f t="shared" si="2"/>
        <v>-3200.5</v>
      </c>
      <c r="L46" s="209">
        <f t="shared" si="3"/>
        <v>74.282150000000001</v>
      </c>
      <c r="M46" s="247">
        <f>_xlfn.XLOOKUP($B46,'Duomenys | Data'!$B$10:$B$69,'Duomenys | Data'!J$10:J$69)</f>
        <v>1760.0881200000001</v>
      </c>
      <c r="N46" s="247">
        <f>_xlfn.XLOOKUP($B46,'Duomenys | Data'!$B$10:$B$69,'Duomenys | Data'!K$10:K$69)</f>
        <v>1834.3702700000001</v>
      </c>
      <c r="O46" s="207">
        <f>_xlfn.XLOOKUP($B46,'Duomenys | Data'!$B$10:$B$69,'Duomenys | Data'!I$10:I$69)</f>
        <v>240.20000000000005</v>
      </c>
      <c r="P46" s="207">
        <f>_xlfn.XLOOKUP($B46,'Duomenys | Data'!$B$10:$B$69,'Duomenys | Data'!$W$10:$W$69)</f>
        <v>-93.299999999999727</v>
      </c>
      <c r="Q46" s="210">
        <f t="shared" si="4"/>
        <v>-3459.7178499999995</v>
      </c>
      <c r="R46" s="211" t="str">
        <f>VLOOKUP(C46,'Lankstumas | Flexibility'!B:N,13,FALSE)</f>
        <v>Taip / Yes</v>
      </c>
      <c r="S46" s="207">
        <f>_xlfn.XLOOKUP($B46,'Duomenys | Data'!$B$10:$B$69,'Duomenys | Data'!L$10:L$69)</f>
        <v>661.4</v>
      </c>
      <c r="T46" s="246">
        <f t="shared" si="5"/>
        <v>637.70000000000027</v>
      </c>
      <c r="U46" s="250">
        <f>_xlfn.XLOOKUP($B46,'Duomenys | Data'!$B$10:$B$69,'Duomenys | Data'!M$10:M$69)</f>
        <v>2375.6000000000004</v>
      </c>
      <c r="V46" s="250">
        <f>_xlfn.XLOOKUP($B46,'Duomenys | Data'!$B$10:$B$69,'Duomenys | Data'!N$10:N$69)</f>
        <v>1737.9</v>
      </c>
      <c r="W46" s="212">
        <f t="shared" si="8"/>
        <v>-2160.6178499999992</v>
      </c>
      <c r="X46" s="209">
        <f t="shared" si="6"/>
        <v>2.6</v>
      </c>
      <c r="Y46" s="209">
        <f t="shared" si="7"/>
        <v>1145.4103499999992</v>
      </c>
      <c r="Z46" s="213" t="str">
        <f t="shared" si="9"/>
        <v>Ne / No</v>
      </c>
      <c r="AA46" s="137"/>
      <c r="AB46" s="137"/>
      <c r="AC46"/>
      <c r="AD46"/>
      <c r="AE46"/>
      <c r="AF46"/>
    </row>
    <row r="47" spans="2:32" x14ac:dyDescent="0.25">
      <c r="B47" s="204">
        <v>40</v>
      </c>
      <c r="C47" s="205" t="s">
        <v>43</v>
      </c>
      <c r="D47" s="206">
        <f t="shared" si="0"/>
        <v>4.5068750142411913E-2</v>
      </c>
      <c r="E47" s="207">
        <f>_xlfn.XLOOKUP($B47,'Duomenys | Data'!$B$10:$B$69,'Duomenys | Data'!D$10:D$69)</f>
        <v>35615.4</v>
      </c>
      <c r="F47" s="208">
        <f t="shared" si="1"/>
        <v>35602.6</v>
      </c>
      <c r="G47" s="207">
        <f>_xlfn.XLOOKUP($B47,'Duomenys | Data'!$B$10:$B$69,'Duomenys | Data'!E$10:E$69)</f>
        <v>31764.2</v>
      </c>
      <c r="H47" s="207">
        <f>_xlfn.XLOOKUP($B47,'Duomenys | Data'!$B$10:$B$69,'Duomenys | Data'!F$10:F$69)</f>
        <v>3638.4</v>
      </c>
      <c r="I47" s="207">
        <f>_xlfn.XLOOKUP($B47,'Duomenys | Data'!$B$10:$B$69,'Duomenys | Data'!G$10:G$69)</f>
        <v>0</v>
      </c>
      <c r="J47" s="207">
        <f>_xlfn.XLOOKUP($B47,'Duomenys | Data'!$B$10:$B$69,'Duomenys | Data'!H$10:H$69)</f>
        <v>200</v>
      </c>
      <c r="K47" s="209">
        <f t="shared" si="2"/>
        <v>12.80000000000291</v>
      </c>
      <c r="L47" s="209">
        <f t="shared" si="3"/>
        <v>-3.8055300000000898</v>
      </c>
      <c r="M47" s="247">
        <f>_xlfn.XLOOKUP($B47,'Duomenys | Data'!$B$10:$B$69,'Duomenys | Data'!J$10:J$69)</f>
        <v>977.98585000000003</v>
      </c>
      <c r="N47" s="247">
        <f>_xlfn.XLOOKUP($B47,'Duomenys | Data'!$B$10:$B$69,'Duomenys | Data'!K$10:K$69)</f>
        <v>974.18031999999994</v>
      </c>
      <c r="O47" s="207">
        <f>_xlfn.XLOOKUP($B47,'Duomenys | Data'!$B$10:$B$69,'Duomenys | Data'!I$10:I$69)</f>
        <v>88.800000000000011</v>
      </c>
      <c r="P47" s="207">
        <f>_xlfn.XLOOKUP($B47,'Duomenys | Data'!$B$10:$B$69,'Duomenys | Data'!$W$10:$W$69)</f>
        <v>-267.70000000000027</v>
      </c>
      <c r="Q47" s="210">
        <f t="shared" si="4"/>
        <v>-347.50552999999746</v>
      </c>
      <c r="R47" s="211" t="str">
        <f>VLOOKUP(C47,'Lankstumas | Flexibility'!B:N,13,FALSE)</f>
        <v>Taip / Yes</v>
      </c>
      <c r="S47" s="207">
        <f>_xlfn.XLOOKUP($B47,'Duomenys | Data'!$B$10:$B$69,'Duomenys | Data'!L$10:L$69)</f>
        <v>342.2</v>
      </c>
      <c r="T47" s="246">
        <f t="shared" si="5"/>
        <v>674.59999999999991</v>
      </c>
      <c r="U47" s="207">
        <f>_xlfn.XLOOKUP($B47,'Duomenys | Data'!$B$10:$B$69,'Duomenys | Data'!M$10:M$69)</f>
        <v>2813.2</v>
      </c>
      <c r="V47" s="207">
        <f>_xlfn.XLOOKUP($B47,'Duomenys | Data'!$B$10:$B$69,'Duomenys | Data'!N$10:N$69)</f>
        <v>2138.6</v>
      </c>
      <c r="W47" s="212">
        <f t="shared" si="8"/>
        <v>669.29447000000255</v>
      </c>
      <c r="X47" s="209">
        <f t="shared" si="6"/>
        <v>-2.4</v>
      </c>
      <c r="Y47" s="209" t="str">
        <f t="shared" si="7"/>
        <v>-</v>
      </c>
      <c r="Z47" s="213" t="str">
        <f t="shared" si="9"/>
        <v>Taip / Yes</v>
      </c>
      <c r="AA47" s="137"/>
      <c r="AB47" s="137"/>
      <c r="AC47"/>
      <c r="AD47"/>
      <c r="AE47"/>
      <c r="AF47"/>
    </row>
    <row r="48" spans="2:32" x14ac:dyDescent="0.25">
      <c r="B48" s="204">
        <v>41</v>
      </c>
      <c r="C48" s="205" t="s">
        <v>44</v>
      </c>
      <c r="D48" s="206">
        <f t="shared" si="0"/>
        <v>8.7951952119215859E-2</v>
      </c>
      <c r="E48" s="207">
        <f>_xlfn.XLOOKUP($B48,'Duomenys | Data'!$B$10:$B$69,'Duomenys | Data'!D$10:D$69)</f>
        <v>65027.3</v>
      </c>
      <c r="F48" s="208">
        <f t="shared" si="1"/>
        <v>69478.7</v>
      </c>
      <c r="G48" s="207">
        <f>_xlfn.XLOOKUP($B48,'Duomenys | Data'!$B$10:$B$69,'Duomenys | Data'!E$10:E$69)</f>
        <v>57273.7</v>
      </c>
      <c r="H48" s="207">
        <f>_xlfn.XLOOKUP($B48,'Duomenys | Data'!$B$10:$B$69,'Duomenys | Data'!F$10:F$69)</f>
        <v>12185</v>
      </c>
      <c r="I48" s="207">
        <f>_xlfn.XLOOKUP($B48,'Duomenys | Data'!$B$10:$B$69,'Duomenys | Data'!G$10:G$69)</f>
        <v>0</v>
      </c>
      <c r="J48" s="207">
        <f>_xlfn.XLOOKUP($B48,'Duomenys | Data'!$B$10:$B$69,'Duomenys | Data'!H$10:H$69)</f>
        <v>20</v>
      </c>
      <c r="K48" s="209">
        <f t="shared" si="2"/>
        <v>-4451.3999999999942</v>
      </c>
      <c r="L48" s="209">
        <f t="shared" si="3"/>
        <v>-13.882020000000011</v>
      </c>
      <c r="M48" s="247">
        <f>_xlfn.XLOOKUP($B48,'Duomenys | Data'!$B$10:$B$69,'Duomenys | Data'!J$10:J$69)</f>
        <v>1636.46984</v>
      </c>
      <c r="N48" s="247">
        <f>_xlfn.XLOOKUP($B48,'Duomenys | Data'!$B$10:$B$69,'Duomenys | Data'!K$10:K$69)</f>
        <v>1622.58782</v>
      </c>
      <c r="O48" s="207">
        <f>_xlfn.XLOOKUP($B48,'Duomenys | Data'!$B$10:$B$69,'Duomenys | Data'!I$10:I$69)</f>
        <v>-10.699999999999989</v>
      </c>
      <c r="P48" s="207">
        <f>_xlfn.XLOOKUP($B48,'Duomenys | Data'!$B$10:$B$69,'Duomenys | Data'!$W$10:$W$69)</f>
        <v>325.70000000000027</v>
      </c>
      <c r="Q48" s="210">
        <f t="shared" si="4"/>
        <v>-4128.8820199999946</v>
      </c>
      <c r="R48" s="211" t="str">
        <f>VLOOKUP(C48,'Lankstumas | Flexibility'!B:N,13,FALSE)</f>
        <v>Taip / Yes</v>
      </c>
      <c r="S48" s="207">
        <f>_xlfn.XLOOKUP($B48,'Duomenys | Data'!$B$10:$B$69,'Duomenys | Data'!L$10:L$69)</f>
        <v>1869.9</v>
      </c>
      <c r="T48" s="246">
        <f t="shared" si="5"/>
        <v>2080.1999999999998</v>
      </c>
      <c r="U48" s="207">
        <f>_xlfn.XLOOKUP($B48,'Duomenys | Data'!$B$10:$B$69,'Duomenys | Data'!M$10:M$69)</f>
        <v>3971.9</v>
      </c>
      <c r="V48" s="207">
        <f>_xlfn.XLOOKUP($B48,'Duomenys | Data'!$B$10:$B$69,'Duomenys | Data'!N$10:N$69)</f>
        <v>1891.7</v>
      </c>
      <c r="W48" s="212">
        <f t="shared" si="8"/>
        <v>-178.78201999999465</v>
      </c>
      <c r="X48" s="209">
        <f t="shared" si="6"/>
        <v>0.3</v>
      </c>
      <c r="Y48" s="209" t="str">
        <f t="shared" si="7"/>
        <v>-</v>
      </c>
      <c r="Z48" s="213" t="str">
        <f t="shared" si="9"/>
        <v>Taip / Yes</v>
      </c>
      <c r="AA48" s="137"/>
      <c r="AB48" s="137"/>
      <c r="AC48"/>
      <c r="AD48"/>
      <c r="AE48"/>
      <c r="AF48"/>
    </row>
    <row r="49" spans="2:32" x14ac:dyDescent="0.25">
      <c r="B49" s="204">
        <v>42</v>
      </c>
      <c r="C49" s="205" t="s">
        <v>45</v>
      </c>
      <c r="D49" s="206">
        <f t="shared" si="0"/>
        <v>9.1870748213205192E-2</v>
      </c>
      <c r="E49" s="207">
        <f>_xlfn.XLOOKUP($B49,'Duomenys | Data'!$B$10:$B$69,'Duomenys | Data'!D$10:D$69)</f>
        <v>73354.7</v>
      </c>
      <c r="F49" s="208">
        <f t="shared" si="1"/>
        <v>72574.399999999994</v>
      </c>
      <c r="G49" s="207">
        <f>_xlfn.XLOOKUP($B49,'Duomenys | Data'!$B$10:$B$69,'Duomenys | Data'!E$10:E$69)</f>
        <v>65247.5</v>
      </c>
      <c r="H49" s="207">
        <f>_xlfn.XLOOKUP($B49,'Duomenys | Data'!$B$10:$B$69,'Duomenys | Data'!F$10:F$69)</f>
        <v>7150</v>
      </c>
      <c r="I49" s="207">
        <f>_xlfn.XLOOKUP($B49,'Duomenys | Data'!$B$10:$B$69,'Duomenys | Data'!G$10:G$69)</f>
        <v>0</v>
      </c>
      <c r="J49" s="207">
        <f>_xlfn.XLOOKUP($B49,'Duomenys | Data'!$B$10:$B$69,'Duomenys | Data'!H$10:H$69)</f>
        <v>176.9</v>
      </c>
      <c r="K49" s="209">
        <f t="shared" si="2"/>
        <v>780.30000000000291</v>
      </c>
      <c r="L49" s="209">
        <f t="shared" si="3"/>
        <v>23.706719999999905</v>
      </c>
      <c r="M49" s="247">
        <f>_xlfn.XLOOKUP($B49,'Duomenys | Data'!$B$10:$B$69,'Duomenys | Data'!J$10:J$69)</f>
        <v>1923.2740200000001</v>
      </c>
      <c r="N49" s="247">
        <f>_xlfn.XLOOKUP($B49,'Duomenys | Data'!$B$10:$B$69,'Duomenys | Data'!K$10:K$69)</f>
        <v>1946.98074</v>
      </c>
      <c r="O49" s="207">
        <f>_xlfn.XLOOKUP($B49,'Duomenys | Data'!$B$10:$B$69,'Duomenys | Data'!I$10:I$69)</f>
        <v>89.900000000000034</v>
      </c>
      <c r="P49" s="207">
        <f>_xlfn.XLOOKUP($B49,'Duomenys | Data'!$B$10:$B$69,'Duomenys | Data'!$W$10:$W$69)</f>
        <v>-363.5</v>
      </c>
      <c r="Q49" s="210">
        <f t="shared" si="4"/>
        <v>350.60672000000272</v>
      </c>
      <c r="R49" s="211" t="str">
        <f>VLOOKUP(C49,'Lankstumas | Flexibility'!B:N,13,FALSE)</f>
        <v>Taip / Yes</v>
      </c>
      <c r="S49" s="207">
        <f>_xlfn.XLOOKUP($B49,'Duomenys | Data'!$B$10:$B$69,'Duomenys | Data'!L$10:L$69)</f>
        <v>241</v>
      </c>
      <c r="T49" s="246">
        <f t="shared" si="5"/>
        <v>0</v>
      </c>
      <c r="U49" s="207">
        <f>_xlfn.XLOOKUP($B49,'Duomenys | Data'!$B$10:$B$69,'Duomenys | Data'!M$10:M$69)</f>
        <v>5477.8</v>
      </c>
      <c r="V49" s="207">
        <f>_xlfn.XLOOKUP($B49,'Duomenys | Data'!$B$10:$B$69,'Duomenys | Data'!N$10:N$69)</f>
        <v>5861.8</v>
      </c>
      <c r="W49" s="212">
        <f t="shared" si="8"/>
        <v>591.60672000000272</v>
      </c>
      <c r="X49" s="209">
        <f t="shared" si="6"/>
        <v>-1</v>
      </c>
      <c r="Y49" s="209" t="str">
        <f t="shared" si="7"/>
        <v>-</v>
      </c>
      <c r="Z49" s="213" t="str">
        <f t="shared" si="9"/>
        <v>Taip / Yes</v>
      </c>
      <c r="AA49" s="137"/>
      <c r="AB49" s="137"/>
      <c r="AC49"/>
      <c r="AD49"/>
      <c r="AE49"/>
      <c r="AF49"/>
    </row>
    <row r="50" spans="2:32" x14ac:dyDescent="0.25">
      <c r="B50" s="204">
        <v>43</v>
      </c>
      <c r="C50" s="205" t="s">
        <v>46</v>
      </c>
      <c r="D50" s="206">
        <f t="shared" si="0"/>
        <v>0.11710803810816217</v>
      </c>
      <c r="E50" s="207">
        <f>_xlfn.XLOOKUP($B50,'Duomenys | Data'!$B$10:$B$69,'Duomenys | Data'!D$10:D$69)</f>
        <v>88750.6</v>
      </c>
      <c r="F50" s="208">
        <f t="shared" si="1"/>
        <v>92510.9</v>
      </c>
      <c r="G50" s="207">
        <f>_xlfn.XLOOKUP($B50,'Duomenys | Data'!$B$10:$B$69,'Duomenys | Data'!E$10:E$69)</f>
        <v>83417</v>
      </c>
      <c r="H50" s="207">
        <f>_xlfn.XLOOKUP($B50,'Duomenys | Data'!$B$10:$B$69,'Duomenys | Data'!F$10:F$69)</f>
        <v>8888.9</v>
      </c>
      <c r="I50" s="207">
        <f>_xlfn.XLOOKUP($B50,'Duomenys | Data'!$B$10:$B$69,'Duomenys | Data'!G$10:G$69)</f>
        <v>0</v>
      </c>
      <c r="J50" s="207">
        <f>_xlfn.XLOOKUP($B50,'Duomenys | Data'!$B$10:$B$69,'Duomenys | Data'!H$10:H$69)</f>
        <v>205</v>
      </c>
      <c r="K50" s="209">
        <f t="shared" si="2"/>
        <v>-3760.2999999999884</v>
      </c>
      <c r="L50" s="209">
        <f t="shared" si="3"/>
        <v>5.2624300000002222</v>
      </c>
      <c r="M50" s="247">
        <f>_xlfn.XLOOKUP($B50,'Duomenys | Data'!$B$10:$B$69,'Duomenys | Data'!J$10:J$69)</f>
        <v>2410.7338399999999</v>
      </c>
      <c r="N50" s="247">
        <f>_xlfn.XLOOKUP($B50,'Duomenys | Data'!$B$10:$B$69,'Duomenys | Data'!K$10:K$69)</f>
        <v>2415.9962700000001</v>
      </c>
      <c r="O50" s="207">
        <f>_xlfn.XLOOKUP($B50,'Duomenys | Data'!$B$10:$B$69,'Duomenys | Data'!I$10:I$69)</f>
        <v>-120.39999999999986</v>
      </c>
      <c r="P50" s="207">
        <f>_xlfn.XLOOKUP($B50,'Duomenys | Data'!$B$10:$B$69,'Duomenys | Data'!$W$10:$W$69)</f>
        <v>0</v>
      </c>
      <c r="Q50" s="210">
        <f t="shared" si="4"/>
        <v>-3634.6375699999885</v>
      </c>
      <c r="R50" s="211" t="str">
        <f>VLOOKUP(C50,'Lankstumas | Flexibility'!B:N,13,FALSE)</f>
        <v>Taip / Yes</v>
      </c>
      <c r="S50" s="207">
        <f>_xlfn.XLOOKUP($B50,'Duomenys | Data'!$B$10:$B$69,'Duomenys | Data'!L$10:L$69)</f>
        <v>3084.7</v>
      </c>
      <c r="T50" s="246">
        <f t="shared" si="5"/>
        <v>1612.6</v>
      </c>
      <c r="U50" s="207">
        <f>_xlfn.XLOOKUP($B50,'Duomenys | Data'!$B$10:$B$69,'Duomenys | Data'!M$10:M$69)</f>
        <v>4506.2</v>
      </c>
      <c r="V50" s="207">
        <f>_xlfn.XLOOKUP($B50,'Duomenys | Data'!$B$10:$B$69,'Duomenys | Data'!N$10:N$69)</f>
        <v>2893.6</v>
      </c>
      <c r="W50" s="212">
        <f t="shared" si="8"/>
        <v>1062.6624300000108</v>
      </c>
      <c r="X50" s="209">
        <f t="shared" si="6"/>
        <v>-0.9</v>
      </c>
      <c r="Y50" s="209" t="str">
        <f t="shared" si="7"/>
        <v>-</v>
      </c>
      <c r="Z50" s="213" t="str">
        <f t="shared" si="9"/>
        <v>Taip / Yes</v>
      </c>
      <c r="AA50" s="137"/>
      <c r="AB50" s="137"/>
      <c r="AC50"/>
      <c r="AD50"/>
      <c r="AE50"/>
      <c r="AF50"/>
    </row>
    <row r="51" spans="2:32" x14ac:dyDescent="0.25">
      <c r="B51" s="204">
        <v>44</v>
      </c>
      <c r="C51" s="205" t="s">
        <v>47</v>
      </c>
      <c r="D51" s="206">
        <f t="shared" si="0"/>
        <v>6.5532012932267625E-2</v>
      </c>
      <c r="E51" s="207">
        <f>_xlfn.XLOOKUP($B51,'Duomenys | Data'!$B$10:$B$69,'Duomenys | Data'!D$10:D$69)</f>
        <v>51410.2</v>
      </c>
      <c r="F51" s="208">
        <f t="shared" si="1"/>
        <v>51767.799999999996</v>
      </c>
      <c r="G51" s="207">
        <f>_xlfn.XLOOKUP($B51,'Duomenys | Data'!$B$10:$B$69,'Duomenys | Data'!E$10:E$69)</f>
        <v>45341.7</v>
      </c>
      <c r="H51" s="207">
        <f>_xlfn.XLOOKUP($B51,'Duomenys | Data'!$B$10:$B$69,'Duomenys | Data'!F$10:F$69)</f>
        <v>6317.7</v>
      </c>
      <c r="I51" s="207">
        <f>_xlfn.XLOOKUP($B51,'Duomenys | Data'!$B$10:$B$69,'Duomenys | Data'!G$10:G$69)</f>
        <v>1.6</v>
      </c>
      <c r="J51" s="207">
        <f>_xlfn.XLOOKUP($B51,'Duomenys | Data'!$B$10:$B$69,'Duomenys | Data'!H$10:H$69)</f>
        <v>110</v>
      </c>
      <c r="K51" s="209">
        <f t="shared" si="2"/>
        <v>-357.59999999999854</v>
      </c>
      <c r="L51" s="209">
        <f t="shared" si="3"/>
        <v>-12.770449999999983</v>
      </c>
      <c r="M51" s="247">
        <f>_xlfn.XLOOKUP($B51,'Duomenys | Data'!$B$10:$B$69,'Duomenys | Data'!J$10:J$69)</f>
        <v>1337.6280300000001</v>
      </c>
      <c r="N51" s="247">
        <f>_xlfn.XLOOKUP($B51,'Duomenys | Data'!$B$10:$B$69,'Duomenys | Data'!K$10:K$69)</f>
        <v>1324.8575800000001</v>
      </c>
      <c r="O51" s="207">
        <f>_xlfn.XLOOKUP($B51,'Duomenys | Data'!$B$10:$B$69,'Duomenys | Data'!I$10:I$69)</f>
        <v>-36.400000000000034</v>
      </c>
      <c r="P51" s="207">
        <f>_xlfn.XLOOKUP($B51,'Duomenys | Data'!$B$10:$B$69,'Duomenys | Data'!$W$10:$W$69)</f>
        <v>-840</v>
      </c>
      <c r="Q51" s="210">
        <f t="shared" si="4"/>
        <v>-1173.9704499999984</v>
      </c>
      <c r="R51" s="211" t="str">
        <f>VLOOKUP(C51,'Lankstumas | Flexibility'!B:N,13,FALSE)</f>
        <v>Taip / Yes</v>
      </c>
      <c r="S51" s="250">
        <f>_xlfn.XLOOKUP($B51,'Duomenys | Data'!$B$10:$B$69,'Duomenys | Data'!L$10:L$69)</f>
        <v>1018</v>
      </c>
      <c r="T51" s="246">
        <f t="shared" si="5"/>
        <v>75.099999999999909</v>
      </c>
      <c r="U51" s="207">
        <f>_xlfn.XLOOKUP($B51,'Duomenys | Data'!$B$10:$B$69,'Duomenys | Data'!M$10:M$69)</f>
        <v>2824.7</v>
      </c>
      <c r="V51" s="207">
        <f>_xlfn.XLOOKUP($B51,'Duomenys | Data'!$B$10:$B$69,'Duomenys | Data'!N$10:N$69)</f>
        <v>2749.6</v>
      </c>
      <c r="W51" s="212">
        <f t="shared" si="8"/>
        <v>-80.870449999998527</v>
      </c>
      <c r="X51" s="209">
        <f t="shared" si="6"/>
        <v>0.3</v>
      </c>
      <c r="Y51" s="209" t="str">
        <f t="shared" si="7"/>
        <v>-</v>
      </c>
      <c r="Z51" s="213" t="str">
        <f t="shared" si="9"/>
        <v>Taip / Yes</v>
      </c>
      <c r="AA51" s="137"/>
      <c r="AB51" s="137"/>
      <c r="AC51"/>
      <c r="AD51"/>
      <c r="AE51"/>
      <c r="AF51"/>
    </row>
    <row r="52" spans="2:32" x14ac:dyDescent="0.25">
      <c r="B52" s="204">
        <v>45</v>
      </c>
      <c r="C52" s="205" t="s">
        <v>48</v>
      </c>
      <c r="D52" s="206">
        <f t="shared" si="0"/>
        <v>0.12646026011377762</v>
      </c>
      <c r="E52" s="207">
        <f>_xlfn.XLOOKUP($B52,'Duomenys | Data'!$B$10:$B$69,'Duomenys | Data'!D$10:D$69)</f>
        <v>95739.1</v>
      </c>
      <c r="F52" s="208">
        <f t="shared" si="1"/>
        <v>99898.8</v>
      </c>
      <c r="G52" s="207">
        <f>_xlfn.XLOOKUP($B52,'Duomenys | Data'!$B$10:$B$69,'Duomenys | Data'!E$10:E$69)</f>
        <v>83820.3</v>
      </c>
      <c r="H52" s="207">
        <f>_xlfn.XLOOKUP($B52,'Duomenys | Data'!$B$10:$B$69,'Duomenys | Data'!F$10:F$69)</f>
        <v>16078.5</v>
      </c>
      <c r="I52" s="207">
        <f>_xlfn.XLOOKUP($B52,'Duomenys | Data'!$B$10:$B$69,'Duomenys | Data'!G$10:G$69)</f>
        <v>0</v>
      </c>
      <c r="J52" s="207">
        <f>_xlfn.XLOOKUP($B52,'Duomenys | Data'!$B$10:$B$69,'Duomenys | Data'!H$10:H$69)</f>
        <v>0</v>
      </c>
      <c r="K52" s="209">
        <f t="shared" si="2"/>
        <v>-4159.6999999999971</v>
      </c>
      <c r="L52" s="209">
        <f t="shared" si="3"/>
        <v>6.1692200000002231</v>
      </c>
      <c r="M52" s="247">
        <f>_xlfn.XLOOKUP($B52,'Duomenys | Data'!$B$10:$B$69,'Duomenys | Data'!J$10:J$69)</f>
        <v>2267.0757699999999</v>
      </c>
      <c r="N52" s="247">
        <f>_xlfn.XLOOKUP($B52,'Duomenys | Data'!$B$10:$B$69,'Duomenys | Data'!K$10:K$69)</f>
        <v>2273.2449900000001</v>
      </c>
      <c r="O52" s="207">
        <f>_xlfn.XLOOKUP($B52,'Duomenys | Data'!$B$10:$B$69,'Duomenys | Data'!I$10:I$69)</f>
        <v>244.29999999999995</v>
      </c>
      <c r="P52" s="207">
        <f>_xlfn.XLOOKUP($B52,'Duomenys | Data'!$B$10:$B$69,'Duomenys | Data'!$W$10:$W$69)</f>
        <v>711.69999999999982</v>
      </c>
      <c r="Q52" s="210">
        <f t="shared" si="4"/>
        <v>-3686.1307799999972</v>
      </c>
      <c r="R52" s="211" t="str">
        <f>VLOOKUP(C52,'Lankstumas | Flexibility'!B:N,13,FALSE)</f>
        <v>Taip / Yes</v>
      </c>
      <c r="S52" s="207">
        <f>_xlfn.XLOOKUP($B52,'Duomenys | Data'!$B$10:$B$69,'Duomenys | Data'!L$10:L$69)</f>
        <v>733.8</v>
      </c>
      <c r="T52" s="246">
        <f t="shared" si="5"/>
        <v>3631.2</v>
      </c>
      <c r="U52" s="207">
        <f>_xlfn.XLOOKUP($B52,'Duomenys | Data'!$B$10:$B$69,'Duomenys | Data'!M$10:M$69)</f>
        <v>8366.5</v>
      </c>
      <c r="V52" s="207">
        <f>_xlfn.XLOOKUP($B52,'Duomenys | Data'!$B$10:$B$69,'Duomenys | Data'!N$10:N$69)</f>
        <v>4735.3</v>
      </c>
      <c r="W52" s="212">
        <f t="shared" si="8"/>
        <v>678.86922000000277</v>
      </c>
      <c r="X52" s="209">
        <f t="shared" si="6"/>
        <v>-1.2</v>
      </c>
      <c r="Y52" s="209" t="str">
        <f t="shared" si="7"/>
        <v>-</v>
      </c>
      <c r="Z52" s="213" t="str">
        <f t="shared" si="9"/>
        <v>Taip / Yes</v>
      </c>
      <c r="AA52" s="137"/>
      <c r="AB52" s="137"/>
      <c r="AC52"/>
      <c r="AD52"/>
      <c r="AE52"/>
      <c r="AF52"/>
    </row>
    <row r="53" spans="2:32" x14ac:dyDescent="0.25">
      <c r="B53" s="204">
        <v>46</v>
      </c>
      <c r="C53" s="205" t="s">
        <v>49</v>
      </c>
      <c r="D53" s="206">
        <f t="shared" si="0"/>
        <v>5.0172919710062013E-2</v>
      </c>
      <c r="E53" s="207">
        <f>_xlfn.XLOOKUP($B53,'Duomenys | Data'!$B$10:$B$69,'Duomenys | Data'!D$10:D$69)</f>
        <v>35922.699999999997</v>
      </c>
      <c r="F53" s="208">
        <f t="shared" si="1"/>
        <v>39634.700000000004</v>
      </c>
      <c r="G53" s="207">
        <f>_xlfn.XLOOKUP($B53,'Duomenys | Data'!$B$10:$B$69,'Duomenys | Data'!E$10:E$69)</f>
        <v>30513.5</v>
      </c>
      <c r="H53" s="207">
        <f>_xlfn.XLOOKUP($B53,'Duomenys | Data'!$B$10:$B$69,'Duomenys | Data'!F$10:F$69)</f>
        <v>9046.7999999999993</v>
      </c>
      <c r="I53" s="207">
        <f>_xlfn.XLOOKUP($B53,'Duomenys | Data'!$B$10:$B$69,'Duomenys | Data'!G$10:G$69)</f>
        <v>0</v>
      </c>
      <c r="J53" s="207">
        <f>_xlfn.XLOOKUP($B53,'Duomenys | Data'!$B$10:$B$69,'Duomenys | Data'!H$10:H$69)</f>
        <v>74.400000000000006</v>
      </c>
      <c r="K53" s="209">
        <f t="shared" si="2"/>
        <v>-3712.0000000000073</v>
      </c>
      <c r="L53" s="209">
        <f t="shared" si="3"/>
        <v>2.7718399999999974</v>
      </c>
      <c r="M53" s="247">
        <f>_xlfn.XLOOKUP($B53,'Duomenys | Data'!$B$10:$B$69,'Duomenys | Data'!J$10:J$69)</f>
        <v>927.74890000000005</v>
      </c>
      <c r="N53" s="247">
        <f>_xlfn.XLOOKUP($B53,'Duomenys | Data'!$B$10:$B$69,'Duomenys | Data'!K$10:K$69)</f>
        <v>930.52074000000005</v>
      </c>
      <c r="O53" s="207">
        <f>_xlfn.XLOOKUP($B53,'Duomenys | Data'!$B$10:$B$69,'Duomenys | Data'!I$10:I$69)</f>
        <v>148.30000000000001</v>
      </c>
      <c r="P53" s="207">
        <f>_xlfn.XLOOKUP($B53,'Duomenys | Data'!$B$10:$B$69,'Duomenys | Data'!$W$10:$W$69)</f>
        <v>-47.299999999999955</v>
      </c>
      <c r="Q53" s="210">
        <f t="shared" si="4"/>
        <v>-3904.8281600000078</v>
      </c>
      <c r="R53" s="211" t="str">
        <f>VLOOKUP(C53,'Lankstumas | Flexibility'!B:N,13,FALSE)</f>
        <v>Taip / Yes</v>
      </c>
      <c r="S53" s="207">
        <f>_xlfn.XLOOKUP($B53,'Duomenys | Data'!$B$10:$B$69,'Duomenys | Data'!L$10:L$69)</f>
        <v>377.9</v>
      </c>
      <c r="T53" s="246">
        <f t="shared" si="5"/>
        <v>3664.7</v>
      </c>
      <c r="U53" s="207">
        <f>_xlfn.XLOOKUP($B53,'Duomenys | Data'!$B$10:$B$69,'Duomenys | Data'!M$10:M$69)</f>
        <v>5851.9</v>
      </c>
      <c r="V53" s="207">
        <f>_xlfn.XLOOKUP($B53,'Duomenys | Data'!$B$10:$B$69,'Duomenys | Data'!N$10:N$69)</f>
        <v>2187.1999999999998</v>
      </c>
      <c r="W53" s="212">
        <f t="shared" si="8"/>
        <v>137.77183999999215</v>
      </c>
      <c r="X53" s="209">
        <f t="shared" si="6"/>
        <v>-1.2</v>
      </c>
      <c r="Y53" s="209" t="str">
        <f t="shared" si="7"/>
        <v>-</v>
      </c>
      <c r="Z53" s="213" t="str">
        <f t="shared" si="9"/>
        <v>Taip / Yes</v>
      </c>
      <c r="AA53" s="137"/>
      <c r="AB53" s="137"/>
      <c r="AC53"/>
      <c r="AD53"/>
      <c r="AE53"/>
      <c r="AF53"/>
    </row>
    <row r="54" spans="2:32" x14ac:dyDescent="0.25">
      <c r="B54" s="204">
        <v>47</v>
      </c>
      <c r="C54" s="205" t="s">
        <v>50</v>
      </c>
      <c r="D54" s="206">
        <f t="shared" si="0"/>
        <v>7.0438324881449993E-2</v>
      </c>
      <c r="E54" s="207">
        <f>_xlfn.XLOOKUP($B54,'Duomenys | Data'!$B$10:$B$69,'Duomenys | Data'!D$10:D$69)</f>
        <v>57879.4</v>
      </c>
      <c r="F54" s="208">
        <f t="shared" si="1"/>
        <v>55643.600000000006</v>
      </c>
      <c r="G54" s="207">
        <f>_xlfn.XLOOKUP($B54,'Duomenys | Data'!$B$10:$B$69,'Duomenys | Data'!E$10:E$69)</f>
        <v>45892.4</v>
      </c>
      <c r="H54" s="207">
        <f>_xlfn.XLOOKUP($B54,'Duomenys | Data'!$B$10:$B$69,'Duomenys | Data'!F$10:F$69)</f>
        <v>8394.7000000000007</v>
      </c>
      <c r="I54" s="207">
        <f>_xlfn.XLOOKUP($B54,'Duomenys | Data'!$B$10:$B$69,'Duomenys | Data'!G$10:G$69)</f>
        <v>0</v>
      </c>
      <c r="J54" s="207">
        <f>_xlfn.XLOOKUP($B54,'Duomenys | Data'!$B$10:$B$69,'Duomenys | Data'!H$10:H$69)</f>
        <v>1356.5</v>
      </c>
      <c r="K54" s="209">
        <f t="shared" si="2"/>
        <v>2235.7999999999956</v>
      </c>
      <c r="L54" s="209">
        <f t="shared" si="3"/>
        <v>-5.3986300000001393</v>
      </c>
      <c r="M54" s="247">
        <f>_xlfn.XLOOKUP($B54,'Duomenys | Data'!$B$10:$B$69,'Duomenys | Data'!J$10:J$69)</f>
        <v>1393.99278</v>
      </c>
      <c r="N54" s="247">
        <f>_xlfn.XLOOKUP($B54,'Duomenys | Data'!$B$10:$B$69,'Duomenys | Data'!K$10:K$69)</f>
        <v>1388.5941499999999</v>
      </c>
      <c r="O54" s="207">
        <f>_xlfn.XLOOKUP($B54,'Duomenys | Data'!$B$10:$B$69,'Duomenys | Data'!I$10:I$69)</f>
        <v>-93.099999999999909</v>
      </c>
      <c r="P54" s="207">
        <f>_xlfn.XLOOKUP($B54,'Duomenys | Data'!$B$10:$B$69,'Duomenys | Data'!$W$10:$W$69)</f>
        <v>-367.4</v>
      </c>
      <c r="Q54" s="210">
        <f t="shared" si="4"/>
        <v>1956.1013699999953</v>
      </c>
      <c r="R54" s="211" t="str">
        <f>VLOOKUP(C54,'Lankstumas | Flexibility'!B:N,13,FALSE)</f>
        <v>Taip / Yes</v>
      </c>
      <c r="S54" s="207">
        <f>_xlfn.XLOOKUP($B54,'Duomenys | Data'!$B$10:$B$69,'Duomenys | Data'!L$10:L$69)</f>
        <v>537.4</v>
      </c>
      <c r="T54" s="246">
        <f t="shared" si="5"/>
        <v>0</v>
      </c>
      <c r="U54" s="207">
        <f>_xlfn.XLOOKUP($B54,'Duomenys | Data'!$B$10:$B$69,'Duomenys | Data'!M$10:M$69)</f>
        <v>1669.3000000000002</v>
      </c>
      <c r="V54" s="207">
        <f>_xlfn.XLOOKUP($B54,'Duomenys | Data'!$B$10:$B$69,'Duomenys | Data'!N$10:N$69)</f>
        <v>4757.8999999999996</v>
      </c>
      <c r="W54" s="212">
        <f t="shared" si="8"/>
        <v>2493.5013699999954</v>
      </c>
      <c r="X54" s="209">
        <f t="shared" si="6"/>
        <v>-4</v>
      </c>
      <c r="Y54" s="209" t="str">
        <f t="shared" si="7"/>
        <v>-</v>
      </c>
      <c r="Z54" s="213" t="str">
        <f t="shared" si="9"/>
        <v>Taip / Yes</v>
      </c>
      <c r="AA54" s="137"/>
      <c r="AB54" s="137"/>
      <c r="AC54"/>
      <c r="AD54"/>
      <c r="AE54"/>
      <c r="AF54"/>
    </row>
    <row r="55" spans="2:32" x14ac:dyDescent="0.25">
      <c r="B55" s="204">
        <v>48</v>
      </c>
      <c r="C55" s="205" t="s">
        <v>51</v>
      </c>
      <c r="D55" s="206">
        <f t="shared" si="0"/>
        <v>0.13072122456523225</v>
      </c>
      <c r="E55" s="207">
        <f>_xlfn.XLOOKUP($B55,'Duomenys | Data'!$B$10:$B$69,'Duomenys | Data'!D$10:D$69)</f>
        <v>100221.2</v>
      </c>
      <c r="F55" s="208">
        <f t="shared" si="1"/>
        <v>103264.79999999999</v>
      </c>
      <c r="G55" s="207">
        <f>_xlfn.XLOOKUP($B55,'Duomenys | Data'!$B$10:$B$69,'Duomenys | Data'!E$10:E$69)</f>
        <v>77923.899999999994</v>
      </c>
      <c r="H55" s="207">
        <f>_xlfn.XLOOKUP($B55,'Duomenys | Data'!$B$10:$B$69,'Duomenys | Data'!F$10:F$69)</f>
        <v>25340.9</v>
      </c>
      <c r="I55" s="207">
        <f>_xlfn.XLOOKUP($B55,'Duomenys | Data'!$B$10:$B$69,'Duomenys | Data'!G$10:G$69)</f>
        <v>0</v>
      </c>
      <c r="J55" s="207">
        <f>_xlfn.XLOOKUP($B55,'Duomenys | Data'!$B$10:$B$69,'Duomenys | Data'!H$10:H$69)</f>
        <v>0</v>
      </c>
      <c r="K55" s="209">
        <f t="shared" si="2"/>
        <v>-3043.5999999999913</v>
      </c>
      <c r="L55" s="209">
        <f t="shared" si="3"/>
        <v>30.58858999999984</v>
      </c>
      <c r="M55" s="247">
        <f>_xlfn.XLOOKUP($B55,'Duomenys | Data'!$B$10:$B$69,'Duomenys | Data'!J$10:J$69)</f>
        <v>2191.1343900000002</v>
      </c>
      <c r="N55" s="247">
        <f>_xlfn.XLOOKUP($B55,'Duomenys | Data'!$B$10:$B$69,'Duomenys | Data'!K$10:K$69)</f>
        <v>2221.72298</v>
      </c>
      <c r="O55" s="207">
        <f>_xlfn.XLOOKUP($B55,'Duomenys | Data'!$B$10:$B$69,'Duomenys | Data'!I$10:I$69)</f>
        <v>-8.1999999999999886</v>
      </c>
      <c r="P55" s="207">
        <f>_xlfn.XLOOKUP($B55,'Duomenys | Data'!$B$10:$B$69,'Duomenys | Data'!$W$10:$W$69)</f>
        <v>-220.29999999999927</v>
      </c>
      <c r="Q55" s="210">
        <f t="shared" si="4"/>
        <v>-3225.1114099999909</v>
      </c>
      <c r="R55" s="211" t="str">
        <f>VLOOKUP(C55,'Lankstumas | Flexibility'!B:N,13,FALSE)</f>
        <v>Taip / Yes</v>
      </c>
      <c r="S55" s="207">
        <f>_xlfn.XLOOKUP($B55,'Duomenys | Data'!$B$10:$B$69,'Duomenys | Data'!L$10:L$69)</f>
        <v>1187.3</v>
      </c>
      <c r="T55" s="246">
        <f t="shared" si="5"/>
        <v>1109.7999999999997</v>
      </c>
      <c r="U55" s="207">
        <f>_xlfn.XLOOKUP($B55,'Duomenys | Data'!$B$10:$B$69,'Duomenys | Data'!M$10:M$69)</f>
        <v>4996.8999999999996</v>
      </c>
      <c r="V55" s="207">
        <f>_xlfn.XLOOKUP($B55,'Duomenys | Data'!$B$10:$B$69,'Duomenys | Data'!N$10:N$69)</f>
        <v>3887.1</v>
      </c>
      <c r="W55" s="212">
        <f t="shared" si="8"/>
        <v>-928.01140999999143</v>
      </c>
      <c r="X55" s="209">
        <f t="shared" si="6"/>
        <v>1</v>
      </c>
      <c r="Y55" s="209" t="str">
        <f t="shared" si="7"/>
        <v>-</v>
      </c>
      <c r="Z55" s="213" t="str">
        <f t="shared" si="9"/>
        <v>Taip / Yes</v>
      </c>
      <c r="AA55" s="137"/>
      <c r="AB55" s="137"/>
      <c r="AC55"/>
      <c r="AD55"/>
      <c r="AE55"/>
      <c r="AF55"/>
    </row>
    <row r="56" spans="2:32" x14ac:dyDescent="0.25">
      <c r="B56" s="204">
        <v>49</v>
      </c>
      <c r="C56" s="205" t="s">
        <v>52</v>
      </c>
      <c r="D56" s="206">
        <f t="shared" si="0"/>
        <v>0.11248642339758115</v>
      </c>
      <c r="E56" s="207">
        <f>_xlfn.XLOOKUP($B56,'Duomenys | Data'!$B$10:$B$69,'Duomenys | Data'!D$10:D$69)</f>
        <v>88758.3</v>
      </c>
      <c r="F56" s="208">
        <f t="shared" si="1"/>
        <v>88860</v>
      </c>
      <c r="G56" s="207">
        <f>_xlfn.XLOOKUP($B56,'Duomenys | Data'!$B$10:$B$69,'Duomenys | Data'!E$10:E$69)</f>
        <v>81838.100000000006</v>
      </c>
      <c r="H56" s="207">
        <f>_xlfn.XLOOKUP($B56,'Duomenys | Data'!$B$10:$B$69,'Duomenys | Data'!F$10:F$69)</f>
        <v>7021.9</v>
      </c>
      <c r="I56" s="207">
        <f>_xlfn.XLOOKUP($B56,'Duomenys | Data'!$B$10:$B$69,'Duomenys | Data'!G$10:G$69)</f>
        <v>0</v>
      </c>
      <c r="J56" s="207">
        <f>_xlfn.XLOOKUP($B56,'Duomenys | Data'!$B$10:$B$69,'Duomenys | Data'!H$10:H$69)</f>
        <v>0</v>
      </c>
      <c r="K56" s="209">
        <f t="shared" si="2"/>
        <v>-101.69999999999709</v>
      </c>
      <c r="L56" s="209">
        <f t="shared" si="3"/>
        <v>32.153869999999642</v>
      </c>
      <c r="M56" s="247">
        <f>_xlfn.XLOOKUP($B56,'Duomenys | Data'!$B$10:$B$69,'Duomenys | Data'!J$10:J$69)</f>
        <v>2337.4829500000001</v>
      </c>
      <c r="N56" s="247">
        <f>_xlfn.XLOOKUP($B56,'Duomenys | Data'!$B$10:$B$69,'Duomenys | Data'!K$10:K$69)</f>
        <v>2369.6368199999997</v>
      </c>
      <c r="O56" s="207">
        <f>_xlfn.XLOOKUP($B56,'Duomenys | Data'!$B$10:$B$69,'Duomenys | Data'!I$10:I$69)</f>
        <v>313.69999999999993</v>
      </c>
      <c r="P56" s="207">
        <f>_xlfn.XLOOKUP($B56,'Duomenys | Data'!$B$10:$B$69,'Duomenys | Data'!$W$10:$W$69)</f>
        <v>-124.70000000000005</v>
      </c>
      <c r="Q56" s="210">
        <f t="shared" si="4"/>
        <v>-507.94612999999742</v>
      </c>
      <c r="R56" s="211" t="str">
        <f>VLOOKUP(C56,'Lankstumas | Flexibility'!B:N,13,FALSE)</f>
        <v>Taip / Yes</v>
      </c>
      <c r="S56" s="207">
        <f>_xlfn.XLOOKUP($B56,'Duomenys | Data'!$B$10:$B$69,'Duomenys | Data'!L$10:L$69)</f>
        <v>921.4</v>
      </c>
      <c r="T56" s="246">
        <f t="shared" si="5"/>
        <v>1391.8999999999996</v>
      </c>
      <c r="U56" s="207">
        <f>_xlfn.XLOOKUP($B56,'Duomenys | Data'!$B$10:$B$69,'Duomenys | Data'!M$10:M$69)</f>
        <v>4011.7</v>
      </c>
      <c r="V56" s="207">
        <f>_xlfn.XLOOKUP($B56,'Duomenys | Data'!$B$10:$B$69,'Duomenys | Data'!N$10:N$69)</f>
        <v>2619.8000000000002</v>
      </c>
      <c r="W56" s="212">
        <f t="shared" si="8"/>
        <v>1805.3538700000022</v>
      </c>
      <c r="X56" s="209">
        <f t="shared" si="6"/>
        <v>-2.7</v>
      </c>
      <c r="Y56" s="209" t="str">
        <f t="shared" si="7"/>
        <v>-</v>
      </c>
      <c r="Z56" s="213" t="str">
        <f t="shared" si="9"/>
        <v>Taip / Yes</v>
      </c>
      <c r="AA56" s="137"/>
      <c r="AB56" s="137"/>
      <c r="AC56"/>
      <c r="AD56"/>
      <c r="AE56"/>
      <c r="AF56"/>
    </row>
    <row r="57" spans="2:32" x14ac:dyDescent="0.25">
      <c r="B57" s="204">
        <v>50</v>
      </c>
      <c r="C57" s="205" t="s">
        <v>53</v>
      </c>
      <c r="D57" s="206">
        <f t="shared" si="0"/>
        <v>0.11367926558492687</v>
      </c>
      <c r="E57" s="207">
        <f>_xlfn.XLOOKUP($B57,'Duomenys | Data'!$B$10:$B$69,'Duomenys | Data'!D$10:D$69)</f>
        <v>94464.3</v>
      </c>
      <c r="F57" s="208">
        <f t="shared" si="1"/>
        <v>89802.3</v>
      </c>
      <c r="G57" s="207">
        <f>_xlfn.XLOOKUP($B57,'Duomenys | Data'!$B$10:$B$69,'Duomenys | Data'!E$10:E$69)</f>
        <v>79045.7</v>
      </c>
      <c r="H57" s="207">
        <f>_xlfn.XLOOKUP($B57,'Duomenys | Data'!$B$10:$B$69,'Duomenys | Data'!F$10:F$69)</f>
        <v>10732.5</v>
      </c>
      <c r="I57" s="207">
        <f>_xlfn.XLOOKUP($B57,'Duomenys | Data'!$B$10:$B$69,'Duomenys | Data'!G$10:G$69)</f>
        <v>0</v>
      </c>
      <c r="J57" s="207">
        <f>_xlfn.XLOOKUP($B57,'Duomenys | Data'!$B$10:$B$69,'Duomenys | Data'!H$10:H$69)</f>
        <v>24.1</v>
      </c>
      <c r="K57" s="209">
        <f t="shared" si="2"/>
        <v>4662</v>
      </c>
      <c r="L57" s="209">
        <f t="shared" si="3"/>
        <v>14.339629999999943</v>
      </c>
      <c r="M57" s="247">
        <f>_xlfn.XLOOKUP($B57,'Duomenys | Data'!$B$10:$B$69,'Duomenys | Data'!J$10:J$69)</f>
        <v>2429.3866200000002</v>
      </c>
      <c r="N57" s="247">
        <f>_xlfn.XLOOKUP($B57,'Duomenys | Data'!$B$10:$B$69,'Duomenys | Data'!K$10:K$69)</f>
        <v>2443.7262500000002</v>
      </c>
      <c r="O57" s="207">
        <f>_xlfn.XLOOKUP($B57,'Duomenys | Data'!$B$10:$B$69,'Duomenys | Data'!I$10:I$69)</f>
        <v>187.69999999999993</v>
      </c>
      <c r="P57" s="207">
        <f>_xlfn.XLOOKUP($B57,'Duomenys | Data'!$B$10:$B$69,'Duomenys | Data'!$W$10:$W$69)</f>
        <v>-656.80000000000018</v>
      </c>
      <c r="Q57" s="210">
        <f t="shared" si="4"/>
        <v>3831.8396299999999</v>
      </c>
      <c r="R57" s="211" t="str">
        <f>VLOOKUP(C57,'Lankstumas | Flexibility'!B:N,13,FALSE)</f>
        <v>Taip / Yes</v>
      </c>
      <c r="S57" s="207">
        <f>_xlfn.XLOOKUP($B57,'Duomenys | Data'!$B$10:$B$69,'Duomenys | Data'!L$10:L$69)</f>
        <v>1702.8</v>
      </c>
      <c r="T57" s="246">
        <f t="shared" si="5"/>
        <v>0</v>
      </c>
      <c r="U57" s="207">
        <f>_xlfn.XLOOKUP($B57,'Duomenys | Data'!$B$10:$B$69,'Duomenys | Data'!M$10:M$69)</f>
        <v>9446.4</v>
      </c>
      <c r="V57" s="207">
        <f>_xlfn.XLOOKUP($B57,'Duomenys | Data'!$B$10:$B$69,'Duomenys | Data'!N$10:N$69)</f>
        <v>12012.3</v>
      </c>
      <c r="W57" s="212">
        <f t="shared" si="8"/>
        <v>5534.6396299999997</v>
      </c>
      <c r="X57" s="209">
        <f t="shared" si="6"/>
        <v>-6.3</v>
      </c>
      <c r="Y57" s="209" t="str">
        <f t="shared" si="7"/>
        <v>-</v>
      </c>
      <c r="Z57" s="213" t="str">
        <f t="shared" si="9"/>
        <v>Taip / Yes</v>
      </c>
      <c r="AA57" s="137"/>
      <c r="AB57" s="137"/>
      <c r="AC57"/>
      <c r="AD57"/>
      <c r="AE57"/>
      <c r="AF57"/>
    </row>
    <row r="58" spans="2:32" x14ac:dyDescent="0.25">
      <c r="B58" s="204">
        <v>51</v>
      </c>
      <c r="C58" s="205" t="s">
        <v>54</v>
      </c>
      <c r="D58" s="206">
        <f t="shared" si="0"/>
        <v>0.11211868418987243</v>
      </c>
      <c r="E58" s="207">
        <f>_xlfn.XLOOKUP($B58,'Duomenys | Data'!$B$10:$B$69,'Duomenys | Data'!D$10:D$69)</f>
        <v>87496.8</v>
      </c>
      <c r="F58" s="208">
        <f t="shared" si="1"/>
        <v>88569.5</v>
      </c>
      <c r="G58" s="207">
        <f>_xlfn.XLOOKUP($B58,'Duomenys | Data'!$B$10:$B$69,'Duomenys | Data'!E$10:E$69)</f>
        <v>75562.5</v>
      </c>
      <c r="H58" s="207">
        <f>_xlfn.XLOOKUP($B58,'Duomenys | Data'!$B$10:$B$69,'Duomenys | Data'!F$10:F$69)</f>
        <v>12997.7</v>
      </c>
      <c r="I58" s="207">
        <f>_xlfn.XLOOKUP($B58,'Duomenys | Data'!$B$10:$B$69,'Duomenys | Data'!G$10:G$69)</f>
        <v>24.4</v>
      </c>
      <c r="J58" s="207">
        <f>_xlfn.XLOOKUP($B58,'Duomenys | Data'!$B$10:$B$69,'Duomenys | Data'!H$10:H$69)</f>
        <v>33.700000000000003</v>
      </c>
      <c r="K58" s="209">
        <f t="shared" si="2"/>
        <v>-1072.6999999999971</v>
      </c>
      <c r="L58" s="209">
        <f t="shared" si="3"/>
        <v>72.1723199999999</v>
      </c>
      <c r="M58" s="247">
        <f>_xlfn.XLOOKUP($B58,'Duomenys | Data'!$B$10:$B$69,'Duomenys | Data'!J$10:J$69)</f>
        <v>2041.2646999999999</v>
      </c>
      <c r="N58" s="247">
        <f>_xlfn.XLOOKUP($B58,'Duomenys | Data'!$B$10:$B$69,'Duomenys | Data'!K$10:K$69)</f>
        <v>2113.4370199999998</v>
      </c>
      <c r="O58" s="207">
        <f>_xlfn.XLOOKUP($B58,'Duomenys | Data'!$B$10:$B$69,'Duomenys | Data'!I$10:I$69)</f>
        <v>-11.399999999999977</v>
      </c>
      <c r="P58" s="207">
        <f>_xlfn.XLOOKUP($B58,'Duomenys | Data'!$B$10:$B$69,'Duomenys | Data'!$W$10:$W$69)</f>
        <v>5.0999999999999091</v>
      </c>
      <c r="Q58" s="210">
        <f t="shared" si="4"/>
        <v>-984.02767999999719</v>
      </c>
      <c r="R58" s="211" t="str">
        <f>VLOOKUP(C58,'Lankstumas | Flexibility'!B:N,13,FALSE)</f>
        <v>Taip / Yes</v>
      </c>
      <c r="S58" s="207">
        <f>_xlfn.XLOOKUP($B58,'Duomenys | Data'!$B$10:$B$69,'Duomenys | Data'!L$10:L$69)</f>
        <v>714</v>
      </c>
      <c r="T58" s="246">
        <f t="shared" si="5"/>
        <v>0</v>
      </c>
      <c r="U58" s="207">
        <f>_xlfn.XLOOKUP($B58,'Duomenys | Data'!$B$10:$B$69,'Duomenys | Data'!M$10:M$69)</f>
        <v>5434.9</v>
      </c>
      <c r="V58" s="207">
        <f>_xlfn.XLOOKUP($B58,'Duomenys | Data'!$B$10:$B$69,'Duomenys | Data'!N$10:N$69)</f>
        <v>6397.9</v>
      </c>
      <c r="W58" s="212">
        <f t="shared" si="8"/>
        <v>-270.02767999999719</v>
      </c>
      <c r="X58" s="209">
        <f t="shared" si="6"/>
        <v>0.4</v>
      </c>
      <c r="Y58" s="209" t="str">
        <f t="shared" si="7"/>
        <v>-</v>
      </c>
      <c r="Z58" s="213" t="str">
        <f t="shared" si="9"/>
        <v>Taip / Yes</v>
      </c>
      <c r="AA58" s="137"/>
      <c r="AB58" s="137"/>
      <c r="AC58"/>
      <c r="AD58"/>
      <c r="AE58"/>
      <c r="AF58"/>
    </row>
    <row r="59" spans="2:32" x14ac:dyDescent="0.25">
      <c r="B59" s="204">
        <v>52</v>
      </c>
      <c r="C59" s="205" t="s">
        <v>55</v>
      </c>
      <c r="D59" s="206">
        <f t="shared" si="0"/>
        <v>0.10599345284963076</v>
      </c>
      <c r="E59" s="207">
        <f>_xlfn.XLOOKUP($B59,'Duomenys | Data'!$B$10:$B$69,'Duomenys | Data'!D$10:D$69)</f>
        <v>85635.1</v>
      </c>
      <c r="F59" s="208">
        <f t="shared" si="1"/>
        <v>83730.8</v>
      </c>
      <c r="G59" s="207">
        <f>_xlfn.XLOOKUP($B59,'Duomenys | Data'!$B$10:$B$69,'Duomenys | Data'!E$10:E$69)</f>
        <v>76807</v>
      </c>
      <c r="H59" s="207">
        <f>_xlfn.XLOOKUP($B59,'Duomenys | Data'!$B$10:$B$69,'Duomenys | Data'!F$10:F$69)</f>
        <v>6978.7</v>
      </c>
      <c r="I59" s="207">
        <f>_xlfn.XLOOKUP($B59,'Duomenys | Data'!$B$10:$B$69,'Duomenys | Data'!G$10:G$69)</f>
        <v>54.9</v>
      </c>
      <c r="J59" s="207">
        <f>_xlfn.XLOOKUP($B59,'Duomenys | Data'!$B$10:$B$69,'Duomenys | Data'!H$10:H$69)</f>
        <v>0</v>
      </c>
      <c r="K59" s="209">
        <f t="shared" si="2"/>
        <v>1904.3000000000029</v>
      </c>
      <c r="L59" s="209">
        <f t="shared" si="3"/>
        <v>22.378330000000005</v>
      </c>
      <c r="M59" s="247">
        <f>_xlfn.XLOOKUP($B59,'Duomenys | Data'!$B$10:$B$69,'Duomenys | Data'!J$10:J$69)</f>
        <v>2318.39563</v>
      </c>
      <c r="N59" s="247">
        <f>_xlfn.XLOOKUP($B59,'Duomenys | Data'!$B$10:$B$69,'Duomenys | Data'!K$10:K$69)</f>
        <v>2340.77396</v>
      </c>
      <c r="O59" s="207">
        <f>_xlfn.XLOOKUP($B59,'Duomenys | Data'!$B$10:$B$69,'Duomenys | Data'!I$10:I$69)</f>
        <v>-7.3000000000000114</v>
      </c>
      <c r="P59" s="207">
        <f>_xlfn.XLOOKUP($B59,'Duomenys | Data'!$B$10:$B$69,'Duomenys | Data'!$W$10:$W$69)</f>
        <v>-62.599999999999454</v>
      </c>
      <c r="Q59" s="210">
        <f t="shared" si="4"/>
        <v>1871.3783300000034</v>
      </c>
      <c r="R59" s="211" t="str">
        <f>VLOOKUP(C59,'Lankstumas | Flexibility'!B:N,13,FALSE)</f>
        <v>Taip / Yes</v>
      </c>
      <c r="S59" s="207">
        <f>_xlfn.XLOOKUP($B59,'Duomenys | Data'!$B$10:$B$69,'Duomenys | Data'!L$10:L$69)</f>
        <v>921.8</v>
      </c>
      <c r="T59" s="246">
        <f t="shared" si="5"/>
        <v>369.30000000000018</v>
      </c>
      <c r="U59" s="207">
        <f>_xlfn.XLOOKUP($B59,'Duomenys | Data'!$B$10:$B$69,'Duomenys | Data'!M$10:M$69)</f>
        <v>4983</v>
      </c>
      <c r="V59" s="207">
        <f>_xlfn.XLOOKUP($B59,'Duomenys | Data'!$B$10:$B$69,'Duomenys | Data'!N$10:N$69)</f>
        <v>4613.7</v>
      </c>
      <c r="W59" s="212">
        <f t="shared" si="8"/>
        <v>3162.4783300000036</v>
      </c>
      <c r="X59" s="209">
        <f t="shared" si="6"/>
        <v>-3.7</v>
      </c>
      <c r="Y59" s="209" t="str">
        <f t="shared" si="7"/>
        <v>-</v>
      </c>
      <c r="Z59" s="213" t="str">
        <f t="shared" si="9"/>
        <v>Taip / Yes</v>
      </c>
      <c r="AA59" s="137"/>
      <c r="AB59" s="137"/>
      <c r="AC59"/>
      <c r="AD59"/>
      <c r="AE59"/>
      <c r="AF59"/>
    </row>
    <row r="60" spans="2:32" x14ac:dyDescent="0.25">
      <c r="B60" s="204">
        <v>53</v>
      </c>
      <c r="C60" s="205" t="s">
        <v>56</v>
      </c>
      <c r="D60" s="206">
        <f t="shared" si="0"/>
        <v>6.6592190510429611E-2</v>
      </c>
      <c r="E60" s="207">
        <f>_xlfn.XLOOKUP($B60,'Duomenys | Data'!$B$10:$B$69,'Duomenys | Data'!D$10:D$69)</f>
        <v>53002</v>
      </c>
      <c r="F60" s="208">
        <f t="shared" si="1"/>
        <v>52605.3</v>
      </c>
      <c r="G60" s="207">
        <f>_xlfn.XLOOKUP($B60,'Duomenys | Data'!$B$10:$B$69,'Duomenys | Data'!E$10:E$69)</f>
        <v>45926.3</v>
      </c>
      <c r="H60" s="207">
        <f>_xlfn.XLOOKUP($B60,'Duomenys | Data'!$B$10:$B$69,'Duomenys | Data'!F$10:F$69)</f>
        <v>6679</v>
      </c>
      <c r="I60" s="207">
        <f>_xlfn.XLOOKUP($B60,'Duomenys | Data'!$B$10:$B$69,'Duomenys | Data'!G$10:G$69)</f>
        <v>0</v>
      </c>
      <c r="J60" s="207">
        <f>_xlfn.XLOOKUP($B60,'Duomenys | Data'!$B$10:$B$69,'Duomenys | Data'!H$10:H$69)</f>
        <v>0</v>
      </c>
      <c r="K60" s="209">
        <f t="shared" si="2"/>
        <v>396.69999999999709</v>
      </c>
      <c r="L60" s="209">
        <f t="shared" si="3"/>
        <v>-11.672259999999824</v>
      </c>
      <c r="M60" s="247">
        <f>_xlfn.XLOOKUP($B60,'Duomenys | Data'!$B$10:$B$69,'Duomenys | Data'!J$10:J$69)</f>
        <v>1374.4043799999999</v>
      </c>
      <c r="N60" s="247">
        <f>_xlfn.XLOOKUP($B60,'Duomenys | Data'!$B$10:$B$69,'Duomenys | Data'!K$10:K$69)</f>
        <v>1362.7321200000001</v>
      </c>
      <c r="O60" s="207">
        <f>_xlfn.XLOOKUP($B60,'Duomenys | Data'!$B$10:$B$69,'Duomenys | Data'!I$10:I$69)</f>
        <v>52.999999999999943</v>
      </c>
      <c r="P60" s="207">
        <f>_xlfn.XLOOKUP($B60,'Duomenys | Data'!$B$10:$B$69,'Duomenys | Data'!$W$10:$W$69)</f>
        <v>0</v>
      </c>
      <c r="Q60" s="210">
        <f t="shared" si="4"/>
        <v>332.02773999999732</v>
      </c>
      <c r="R60" s="211" t="str">
        <f>VLOOKUP(C60,'Lankstumas | Flexibility'!B:N,13,FALSE)</f>
        <v>Taip / Yes</v>
      </c>
      <c r="S60" s="207">
        <f>_xlfn.XLOOKUP($B60,'Duomenys | Data'!$B$10:$B$69,'Duomenys | Data'!L$10:L$69)</f>
        <v>491.5</v>
      </c>
      <c r="T60" s="246">
        <f t="shared" si="5"/>
        <v>515.29999999999927</v>
      </c>
      <c r="U60" s="207">
        <f>_xlfn.XLOOKUP($B60,'Duomenys | Data'!$B$10:$B$69,'Duomenys | Data'!M$10:M$69)</f>
        <v>5401.4</v>
      </c>
      <c r="V60" s="207">
        <f>_xlfn.XLOOKUP($B60,'Duomenys | Data'!$B$10:$B$69,'Duomenys | Data'!N$10:N$69)</f>
        <v>4886.1000000000004</v>
      </c>
      <c r="W60" s="212">
        <f t="shared" si="8"/>
        <v>1338.8277399999965</v>
      </c>
      <c r="X60" s="209">
        <f t="shared" si="6"/>
        <v>-2.7</v>
      </c>
      <c r="Y60" s="209" t="str">
        <f t="shared" si="7"/>
        <v>-</v>
      </c>
      <c r="Z60" s="213" t="str">
        <f t="shared" si="9"/>
        <v>Taip / Yes</v>
      </c>
      <c r="AA60" s="137"/>
      <c r="AB60" s="137"/>
      <c r="AC60"/>
      <c r="AD60"/>
      <c r="AE60"/>
      <c r="AF60"/>
    </row>
    <row r="61" spans="2:32" x14ac:dyDescent="0.25">
      <c r="B61" s="204">
        <v>54</v>
      </c>
      <c r="C61" s="205" t="s">
        <v>57</v>
      </c>
      <c r="D61" s="206">
        <f t="shared" si="0"/>
        <v>0.10131183525283496</v>
      </c>
      <c r="E61" s="207">
        <f>_xlfn.XLOOKUP($B61,'Duomenys | Data'!$B$10:$B$69,'Duomenys | Data'!D$10:D$69)</f>
        <v>79561.2</v>
      </c>
      <c r="F61" s="208">
        <f t="shared" si="1"/>
        <v>80032.5</v>
      </c>
      <c r="G61" s="207">
        <f>_xlfn.XLOOKUP($B61,'Duomenys | Data'!$B$10:$B$69,'Duomenys | Data'!E$10:E$69)</f>
        <v>76623.8</v>
      </c>
      <c r="H61" s="207">
        <f>_xlfn.XLOOKUP($B61,'Duomenys | Data'!$B$10:$B$69,'Duomenys | Data'!F$10:F$69)</f>
        <v>3408.7</v>
      </c>
      <c r="I61" s="207">
        <f>_xlfn.XLOOKUP($B61,'Duomenys | Data'!$B$10:$B$69,'Duomenys | Data'!G$10:G$69)</f>
        <v>0</v>
      </c>
      <c r="J61" s="207">
        <f>_xlfn.XLOOKUP($B61,'Duomenys | Data'!$B$10:$B$69,'Duomenys | Data'!H$10:H$69)</f>
        <v>0</v>
      </c>
      <c r="K61" s="209">
        <f t="shared" si="2"/>
        <v>-471.30000000000291</v>
      </c>
      <c r="L61" s="209">
        <f t="shared" si="3"/>
        <v>-1.5354200000001583</v>
      </c>
      <c r="M61" s="247">
        <f>_xlfn.XLOOKUP($B61,'Duomenys | Data'!$B$10:$B$69,'Duomenys | Data'!J$10:J$69)</f>
        <v>2083.33419</v>
      </c>
      <c r="N61" s="247">
        <f>_xlfn.XLOOKUP($B61,'Duomenys | Data'!$B$10:$B$69,'Duomenys | Data'!K$10:K$69)</f>
        <v>2081.7987699999999</v>
      </c>
      <c r="O61" s="207">
        <f>_xlfn.XLOOKUP($B61,'Duomenys | Data'!$B$10:$B$69,'Duomenys | Data'!I$10:I$69)</f>
        <v>-652.5</v>
      </c>
      <c r="P61" s="207">
        <f>_xlfn.XLOOKUP($B61,'Duomenys | Data'!$B$10:$B$69,'Duomenys | Data'!$W$10:$W$69)</f>
        <v>-123.10000000000036</v>
      </c>
      <c r="Q61" s="210">
        <f t="shared" si="4"/>
        <v>56.564579999996567</v>
      </c>
      <c r="R61" s="211" t="str">
        <f>VLOOKUP(C61,'Lankstumas | Flexibility'!B:N,13,FALSE)</f>
        <v>Taip / Yes</v>
      </c>
      <c r="S61" s="207">
        <f>_xlfn.XLOOKUP($B61,'Duomenys | Data'!$B$10:$B$69,'Duomenys | Data'!L$10:L$69)</f>
        <v>109.1</v>
      </c>
      <c r="T61" s="246">
        <f t="shared" si="5"/>
        <v>208.70000000000005</v>
      </c>
      <c r="U61" s="207">
        <f>_xlfn.XLOOKUP($B61,'Duomenys | Data'!$B$10:$B$69,'Duomenys | Data'!M$10:M$69)</f>
        <v>1864</v>
      </c>
      <c r="V61" s="207">
        <f>_xlfn.XLOOKUP($B61,'Duomenys | Data'!$B$10:$B$69,'Duomenys | Data'!N$10:N$69)</f>
        <v>1655.3</v>
      </c>
      <c r="W61" s="212">
        <f t="shared" si="8"/>
        <v>374.36457999999664</v>
      </c>
      <c r="X61" s="209">
        <f t="shared" si="6"/>
        <v>1.2</v>
      </c>
      <c r="Y61" s="209" t="str">
        <f t="shared" si="7"/>
        <v>-</v>
      </c>
      <c r="Z61" s="213" t="str">
        <f t="shared" si="9"/>
        <v>Taip / Yes</v>
      </c>
      <c r="AA61" s="137"/>
      <c r="AB61" s="137"/>
      <c r="AC61"/>
      <c r="AD61"/>
      <c r="AE61"/>
      <c r="AF61"/>
    </row>
    <row r="62" spans="2:32" x14ac:dyDescent="0.25">
      <c r="B62" s="204">
        <v>55</v>
      </c>
      <c r="C62" s="205" t="s">
        <v>58</v>
      </c>
      <c r="D62" s="206">
        <f t="shared" si="0"/>
        <v>0.31871355837369392</v>
      </c>
      <c r="E62" s="207">
        <f>_xlfn.XLOOKUP($B62,'Duomenys | Data'!$B$10:$B$69,'Duomenys | Data'!D$10:D$69)</f>
        <v>242470.3</v>
      </c>
      <c r="F62" s="208">
        <f t="shared" si="1"/>
        <v>251771.59999999998</v>
      </c>
      <c r="G62" s="207">
        <f>_xlfn.XLOOKUP($B62,'Duomenys | Data'!$B$10:$B$69,'Duomenys | Data'!E$10:E$69)</f>
        <v>206345.8</v>
      </c>
      <c r="H62" s="207">
        <f>_xlfn.XLOOKUP($B62,'Duomenys | Data'!$B$10:$B$69,'Duomenys | Data'!F$10:F$69)</f>
        <v>45425.8</v>
      </c>
      <c r="I62" s="207">
        <f>_xlfn.XLOOKUP($B62,'Duomenys | Data'!$B$10:$B$69,'Duomenys | Data'!G$10:G$69)</f>
        <v>0</v>
      </c>
      <c r="J62" s="207">
        <f>_xlfn.XLOOKUP($B62,'Duomenys | Data'!$B$10:$B$69,'Duomenys | Data'!H$10:H$69)</f>
        <v>0</v>
      </c>
      <c r="K62" s="209">
        <f t="shared" si="2"/>
        <v>-9301.2999999999884</v>
      </c>
      <c r="L62" s="209">
        <f t="shared" si="3"/>
        <v>197.41859000000022</v>
      </c>
      <c r="M62" s="247">
        <f>_xlfn.XLOOKUP($B62,'Duomenys | Data'!$B$10:$B$69,'Duomenys | Data'!J$10:J$69)</f>
        <v>7141.8126400000001</v>
      </c>
      <c r="N62" s="247">
        <f>_xlfn.XLOOKUP($B62,'Duomenys | Data'!$B$10:$B$69,'Duomenys | Data'!K$10:K$69)</f>
        <v>7339.2312300000003</v>
      </c>
      <c r="O62" s="207">
        <f>_xlfn.XLOOKUP($B62,'Duomenys | Data'!$B$10:$B$69,'Duomenys | Data'!I$10:I$69)</f>
        <v>581.70000000000005</v>
      </c>
      <c r="P62" s="207">
        <f>_xlfn.XLOOKUP($B62,'Duomenys | Data'!$B$10:$B$69,'Duomenys | Data'!$W$10:$W$69)</f>
        <v>1450.7999999999997</v>
      </c>
      <c r="Q62" s="210">
        <f t="shared" si="4"/>
        <v>-8234.7814099999887</v>
      </c>
      <c r="R62" s="211" t="str">
        <f>VLOOKUP(C62,'Lankstumas | Flexibility'!B:N,13,FALSE)</f>
        <v>Taip / Yes</v>
      </c>
      <c r="S62" s="207">
        <f>_xlfn.XLOOKUP($B62,'Duomenys | Data'!$B$10:$B$69,'Duomenys | Data'!L$10:L$69)</f>
        <v>3220.9</v>
      </c>
      <c r="T62" s="246">
        <f>IF(U62-V62&lt;0,0,U62-V62)</f>
        <v>7996.2000000000025</v>
      </c>
      <c r="U62" s="250">
        <f>_xlfn.XLOOKUP($B62,'Duomenys | Data'!$B$10:$B$69,'Duomenys | Data'!M$10:M$69)</f>
        <v>21561.600000000002</v>
      </c>
      <c r="V62" s="250">
        <f>_xlfn.XLOOKUP($B62,'Duomenys | Data'!$B$10:$B$69,'Duomenys | Data'!N$10:N$69)</f>
        <v>13565.4</v>
      </c>
      <c r="W62" s="212">
        <f>Q62+IF(R62="Taip / Yes",S62+T62,0)</f>
        <v>2982.3185900000135</v>
      </c>
      <c r="X62" s="209">
        <f>IF(R62="Taip / Yes",ROUND(((F62-O62-S62-T62)/(E62+P62)-1)*100,1),ROUND(((F62-O62)/(E62+P62)-1)*100,1))</f>
        <v>-1.6</v>
      </c>
      <c r="Y62" s="209" t="str">
        <f t="shared" si="7"/>
        <v>-</v>
      </c>
      <c r="Z62" s="213" t="str">
        <f t="shared" si="9"/>
        <v>Taip / Yes</v>
      </c>
      <c r="AA62" s="137"/>
      <c r="AB62" s="137"/>
      <c r="AC62"/>
      <c r="AD62"/>
      <c r="AE62"/>
      <c r="AF62"/>
    </row>
    <row r="63" spans="2:32" x14ac:dyDescent="0.25">
      <c r="B63" s="204">
        <v>56</v>
      </c>
      <c r="C63" s="205" t="s">
        <v>59</v>
      </c>
      <c r="D63" s="206">
        <f t="shared" si="0"/>
        <v>5.1002200105827865E-2</v>
      </c>
      <c r="E63" s="207">
        <f>_xlfn.XLOOKUP($B63,'Duomenys | Data'!$B$10:$B$69,'Duomenys | Data'!D$10:D$69)</f>
        <v>38315.5</v>
      </c>
      <c r="F63" s="208">
        <f t="shared" si="1"/>
        <v>40289.799999999996</v>
      </c>
      <c r="G63" s="207">
        <f>_xlfn.XLOOKUP($B63,'Duomenys | Data'!$B$10:$B$69,'Duomenys | Data'!E$10:E$69)</f>
        <v>33362.6</v>
      </c>
      <c r="H63" s="207">
        <f>_xlfn.XLOOKUP($B63,'Duomenys | Data'!$B$10:$B$69,'Duomenys | Data'!F$10:F$69)</f>
        <v>6927.2</v>
      </c>
      <c r="I63" s="207">
        <f>_xlfn.XLOOKUP($B63,'Duomenys | Data'!$B$10:$B$69,'Duomenys | Data'!G$10:G$69)</f>
        <v>0</v>
      </c>
      <c r="J63" s="207">
        <f>_xlfn.XLOOKUP($B63,'Duomenys | Data'!$B$10:$B$69,'Duomenys | Data'!H$10:H$69)</f>
        <v>0</v>
      </c>
      <c r="K63" s="209">
        <f t="shared" si="2"/>
        <v>-1974.2999999999956</v>
      </c>
      <c r="L63" s="209">
        <f t="shared" si="3"/>
        <v>-13.70069999999987</v>
      </c>
      <c r="M63" s="247">
        <f>_xlfn.XLOOKUP($B63,'Duomenys | Data'!$B$10:$B$69,'Duomenys | Data'!J$10:J$69)</f>
        <v>1037.94849</v>
      </c>
      <c r="N63" s="247">
        <f>_xlfn.XLOOKUP($B63,'Duomenys | Data'!$B$10:$B$69,'Duomenys | Data'!K$10:K$69)</f>
        <v>1024.2477900000001</v>
      </c>
      <c r="O63" s="207">
        <f>_xlfn.XLOOKUP($B63,'Duomenys | Data'!$B$10:$B$69,'Duomenys | Data'!I$10:I$69)</f>
        <v>-142.5</v>
      </c>
      <c r="P63" s="207">
        <f>_xlfn.XLOOKUP($B63,'Duomenys | Data'!$B$10:$B$69,'Duomenys | Data'!$W$10:$W$69)</f>
        <v>-5.6999999999998181</v>
      </c>
      <c r="Q63" s="210">
        <f t="shared" si="4"/>
        <v>-1851.2006999999953</v>
      </c>
      <c r="R63" s="211" t="str">
        <f>VLOOKUP(C63,'Lankstumas | Flexibility'!B:N,13,FALSE)</f>
        <v>Taip / Yes</v>
      </c>
      <c r="S63" s="207">
        <f>_xlfn.XLOOKUP($B63,'Duomenys | Data'!$B$10:$B$69,'Duomenys | Data'!L$10:L$69)</f>
        <v>3167.6</v>
      </c>
      <c r="T63" s="246">
        <f t="shared" si="5"/>
        <v>974.30000000000018</v>
      </c>
      <c r="U63" s="207">
        <f>_xlfn.XLOOKUP($B63,'Duomenys | Data'!$B$10:$B$69,'Duomenys | Data'!M$10:M$69)</f>
        <v>3492.9</v>
      </c>
      <c r="V63" s="207">
        <f>_xlfn.XLOOKUP($B63,'Duomenys | Data'!$B$10:$B$69,'Duomenys | Data'!N$10:N$69)</f>
        <v>2518.6</v>
      </c>
      <c r="W63" s="212">
        <f t="shared" si="8"/>
        <v>2290.6993000000043</v>
      </c>
      <c r="X63" s="209">
        <f t="shared" si="6"/>
        <v>-5.3</v>
      </c>
      <c r="Y63" s="209" t="str">
        <f t="shared" si="7"/>
        <v>-</v>
      </c>
      <c r="Z63" s="213" t="str">
        <f t="shared" si="9"/>
        <v>Taip / Yes</v>
      </c>
      <c r="AA63" s="137"/>
      <c r="AB63" s="137"/>
      <c r="AC63"/>
      <c r="AD63"/>
      <c r="AE63"/>
      <c r="AF63"/>
    </row>
    <row r="64" spans="2:32" x14ac:dyDescent="0.25">
      <c r="B64" s="204">
        <v>57</v>
      </c>
      <c r="C64" s="205" t="s">
        <v>60</v>
      </c>
      <c r="D64" s="206">
        <f t="shared" si="0"/>
        <v>7.9922451966043945E-2</v>
      </c>
      <c r="E64" s="207">
        <f>_xlfn.XLOOKUP($B64,'Duomenys | Data'!$B$10:$B$69,'Duomenys | Data'!D$10:D$69)</f>
        <v>62716.1</v>
      </c>
      <c r="F64" s="208">
        <f t="shared" si="1"/>
        <v>63135.700000000004</v>
      </c>
      <c r="G64" s="207">
        <f>_xlfn.XLOOKUP($B64,'Duomenys | Data'!$B$10:$B$69,'Duomenys | Data'!E$10:E$69)</f>
        <v>55241.4</v>
      </c>
      <c r="H64" s="207">
        <f>_xlfn.XLOOKUP($B64,'Duomenys | Data'!$B$10:$B$69,'Duomenys | Data'!F$10:F$69)</f>
        <v>7895.9</v>
      </c>
      <c r="I64" s="207">
        <f>_xlfn.XLOOKUP($B64,'Duomenys | Data'!$B$10:$B$69,'Duomenys | Data'!G$10:G$69)</f>
        <v>20.9</v>
      </c>
      <c r="J64" s="207">
        <f>_xlfn.XLOOKUP($B64,'Duomenys | Data'!$B$10:$B$69,'Duomenys | Data'!H$10:H$69)</f>
        <v>19.3</v>
      </c>
      <c r="K64" s="209">
        <f t="shared" si="2"/>
        <v>-419.60000000000582</v>
      </c>
      <c r="L64" s="209">
        <f t="shared" si="3"/>
        <v>20.031650000000127</v>
      </c>
      <c r="M64" s="247">
        <f>_xlfn.XLOOKUP($B64,'Duomenys | Data'!$B$10:$B$69,'Duomenys | Data'!J$10:J$69)</f>
        <v>1638.26819</v>
      </c>
      <c r="N64" s="247">
        <f>_xlfn.XLOOKUP($B64,'Duomenys | Data'!$B$10:$B$69,'Duomenys | Data'!K$10:K$69)</f>
        <v>1658.2998400000001</v>
      </c>
      <c r="O64" s="207">
        <f>_xlfn.XLOOKUP($B64,'Duomenys | Data'!$B$10:$B$69,'Duomenys | Data'!I$10:I$69)</f>
        <v>-81</v>
      </c>
      <c r="P64" s="207">
        <f>_xlfn.XLOOKUP($B64,'Duomenys | Data'!$B$10:$B$69,'Duomenys | Data'!$W$10:$W$69)</f>
        <v>0</v>
      </c>
      <c r="Q64" s="210">
        <f t="shared" si="4"/>
        <v>-318.56835000000569</v>
      </c>
      <c r="R64" s="211" t="str">
        <f>VLOOKUP(C64,'Lankstumas | Flexibility'!B:N,13,FALSE)</f>
        <v>Taip / Yes</v>
      </c>
      <c r="S64" s="207">
        <f>_xlfn.XLOOKUP($B64,'Duomenys | Data'!$B$10:$B$69,'Duomenys | Data'!L$10:L$69)</f>
        <v>62.4</v>
      </c>
      <c r="T64" s="246">
        <f t="shared" si="5"/>
        <v>357.49999999999977</v>
      </c>
      <c r="U64" s="207">
        <f>_xlfn.XLOOKUP($B64,'Duomenys | Data'!$B$10:$B$69,'Duomenys | Data'!M$10:M$69)</f>
        <v>2081.1999999999998</v>
      </c>
      <c r="V64" s="207">
        <f>_xlfn.XLOOKUP($B64,'Duomenys | Data'!$B$10:$B$69,'Duomenys | Data'!N$10:N$69)</f>
        <v>1723.7</v>
      </c>
      <c r="W64" s="212">
        <f t="shared" si="8"/>
        <v>101.33164999999406</v>
      </c>
      <c r="X64" s="209">
        <f t="shared" si="6"/>
        <v>0.1</v>
      </c>
      <c r="Y64" s="209" t="str">
        <f t="shared" si="7"/>
        <v>-</v>
      </c>
      <c r="Z64" s="213" t="str">
        <f t="shared" si="9"/>
        <v>Taip / Yes</v>
      </c>
      <c r="AA64" s="137"/>
      <c r="AB64" s="137"/>
      <c r="AC64"/>
      <c r="AD64"/>
      <c r="AE64"/>
      <c r="AF64"/>
    </row>
    <row r="65" spans="1:32" x14ac:dyDescent="0.25">
      <c r="B65" s="204">
        <v>58</v>
      </c>
      <c r="C65" s="205" t="s">
        <v>61</v>
      </c>
      <c r="D65" s="206">
        <f t="shared" si="0"/>
        <v>3.0209427795261042E-2</v>
      </c>
      <c r="E65" s="207">
        <f>_xlfn.XLOOKUP($B65,'Duomenys | Data'!$B$10:$B$69,'Duomenys | Data'!D$10:D$69)</f>
        <v>25163.3</v>
      </c>
      <c r="F65" s="208">
        <f t="shared" si="1"/>
        <v>23864.3</v>
      </c>
      <c r="G65" s="207">
        <f>_xlfn.XLOOKUP($B65,'Duomenys | Data'!$B$10:$B$69,'Duomenys | Data'!E$10:E$69)</f>
        <v>21714</v>
      </c>
      <c r="H65" s="207">
        <f>_xlfn.XLOOKUP($B65,'Duomenys | Data'!$B$10:$B$69,'Duomenys | Data'!F$10:F$69)</f>
        <v>2150.3000000000002</v>
      </c>
      <c r="I65" s="207">
        <f>_xlfn.XLOOKUP($B65,'Duomenys | Data'!$B$10:$B$69,'Duomenys | Data'!G$10:G$69)</f>
        <v>0</v>
      </c>
      <c r="J65" s="207">
        <f>_xlfn.XLOOKUP($B65,'Duomenys | Data'!$B$10:$B$69,'Duomenys | Data'!H$10:H$69)</f>
        <v>0</v>
      </c>
      <c r="K65" s="209">
        <f t="shared" si="2"/>
        <v>1299</v>
      </c>
      <c r="L65" s="209">
        <f t="shared" si="3"/>
        <v>-3.8198300000000245</v>
      </c>
      <c r="M65" s="247">
        <f>_xlfn.XLOOKUP($B65,'Duomenys | Data'!$B$10:$B$69,'Duomenys | Data'!J$10:J$69)</f>
        <v>610.17713000000003</v>
      </c>
      <c r="N65" s="247">
        <f>_xlfn.XLOOKUP($B65,'Duomenys | Data'!$B$10:$B$69,'Duomenys | Data'!K$10:K$69)</f>
        <v>606.35730000000001</v>
      </c>
      <c r="O65" s="207">
        <f>_xlfn.XLOOKUP($B65,'Duomenys | Data'!$B$10:$B$69,'Duomenys | Data'!I$10:I$69)</f>
        <v>-112.40000000000009</v>
      </c>
      <c r="P65" s="207">
        <f>_xlfn.XLOOKUP($B65,'Duomenys | Data'!$B$10:$B$69,'Duomenys | Data'!$W$10:$W$69)</f>
        <v>-1185.2000000000003</v>
      </c>
      <c r="Q65" s="210">
        <f t="shared" si="4"/>
        <v>222.38016999999979</v>
      </c>
      <c r="R65" s="211" t="str">
        <f>VLOOKUP(C65,'Lankstumas | Flexibility'!B:N,13,FALSE)</f>
        <v>Taip / Yes</v>
      </c>
      <c r="S65" s="207">
        <f>_xlfn.XLOOKUP($B65,'Duomenys | Data'!$B$10:$B$69,'Duomenys | Data'!L$10:L$69)</f>
        <v>627.29999999999995</v>
      </c>
      <c r="T65" s="246">
        <f t="shared" si="5"/>
        <v>0</v>
      </c>
      <c r="U65" s="207">
        <f>_xlfn.XLOOKUP($B65,'Duomenys | Data'!$B$10:$B$69,'Duomenys | Data'!M$10:M$69)</f>
        <v>1742.7</v>
      </c>
      <c r="V65" s="207">
        <f>_xlfn.XLOOKUP($B65,'Duomenys | Data'!$B$10:$B$69,'Duomenys | Data'!N$10:N$69)</f>
        <v>3041.7</v>
      </c>
      <c r="W65" s="212">
        <f t="shared" si="8"/>
        <v>849.68016999999975</v>
      </c>
      <c r="X65" s="209">
        <f t="shared" si="6"/>
        <v>-2.6</v>
      </c>
      <c r="Y65" s="209" t="str">
        <f t="shared" si="7"/>
        <v>-</v>
      </c>
      <c r="Z65" s="213" t="str">
        <f t="shared" si="9"/>
        <v>Taip / Yes</v>
      </c>
      <c r="AA65" s="137"/>
      <c r="AB65" s="137"/>
      <c r="AC65"/>
      <c r="AD65"/>
      <c r="AE65"/>
      <c r="AF65"/>
    </row>
    <row r="66" spans="1:32" x14ac:dyDescent="0.25">
      <c r="B66" s="204">
        <v>59</v>
      </c>
      <c r="C66" s="205" t="s">
        <v>62</v>
      </c>
      <c r="D66" s="206">
        <f t="shared" si="0"/>
        <v>3.6565556317898831E-2</v>
      </c>
      <c r="E66" s="207">
        <f>_xlfn.XLOOKUP($B66,'Duomenys | Data'!$B$10:$B$69,'Duomenys | Data'!D$10:D$69)</f>
        <v>28506.400000000001</v>
      </c>
      <c r="F66" s="208">
        <f t="shared" si="1"/>
        <v>28885.399999999998</v>
      </c>
      <c r="G66" s="207">
        <f>_xlfn.XLOOKUP($B66,'Duomenys | Data'!$B$10:$B$69,'Duomenys | Data'!E$10:E$69)</f>
        <v>25681.599999999999</v>
      </c>
      <c r="H66" s="207">
        <f>_xlfn.XLOOKUP($B66,'Duomenys | Data'!$B$10:$B$69,'Duomenys | Data'!F$10:F$69)</f>
        <v>3203.8</v>
      </c>
      <c r="I66" s="207">
        <f>_xlfn.XLOOKUP($B66,'Duomenys | Data'!$B$10:$B$69,'Duomenys | Data'!G$10:G$69)</f>
        <v>0</v>
      </c>
      <c r="J66" s="207">
        <f>_xlfn.XLOOKUP($B66,'Duomenys | Data'!$B$10:$B$69,'Duomenys | Data'!H$10:H$69)</f>
        <v>0</v>
      </c>
      <c r="K66" s="209">
        <f t="shared" si="2"/>
        <v>-378.99999999999636</v>
      </c>
      <c r="L66" s="209">
        <f t="shared" si="3"/>
        <v>7.74675000000002</v>
      </c>
      <c r="M66" s="247">
        <f>_xlfn.XLOOKUP($B66,'Duomenys | Data'!$B$10:$B$69,'Duomenys | Data'!J$10:J$69)</f>
        <v>637.44290000000001</v>
      </c>
      <c r="N66" s="247">
        <f>_xlfn.XLOOKUP($B66,'Duomenys | Data'!$B$10:$B$69,'Duomenys | Data'!K$10:K$69)</f>
        <v>645.18965000000003</v>
      </c>
      <c r="O66" s="207">
        <f>_xlfn.XLOOKUP($B66,'Duomenys | Data'!$B$10:$B$69,'Duomenys | Data'!I$10:I$69)</f>
        <v>18.700000000000017</v>
      </c>
      <c r="P66" s="207">
        <f>_xlfn.XLOOKUP($B66,'Duomenys | Data'!$B$10:$B$69,'Duomenys | Data'!$W$10:$W$69)</f>
        <v>0</v>
      </c>
      <c r="Q66" s="210">
        <f t="shared" si="4"/>
        <v>-389.95324999999639</v>
      </c>
      <c r="R66" s="211" t="str">
        <f>VLOOKUP(C66,'Lankstumas | Flexibility'!B:N,13,FALSE)</f>
        <v>Taip / Yes</v>
      </c>
      <c r="S66" s="207">
        <f>_xlfn.XLOOKUP($B66,'Duomenys | Data'!$B$10:$B$69,'Duomenys | Data'!L$10:L$69)</f>
        <v>170.7</v>
      </c>
      <c r="T66" s="246">
        <f t="shared" si="5"/>
        <v>0</v>
      </c>
      <c r="U66" s="207">
        <f>_xlfn.XLOOKUP($B66,'Duomenys | Data'!$B$10:$B$69,'Duomenys | Data'!M$10:M$69)</f>
        <v>1392.6</v>
      </c>
      <c r="V66" s="207">
        <f>_xlfn.XLOOKUP($B66,'Duomenys | Data'!$B$10:$B$69,'Duomenys | Data'!N$10:N$69)</f>
        <v>1393.7</v>
      </c>
      <c r="W66" s="212">
        <f t="shared" si="8"/>
        <v>-219.2532499999964</v>
      </c>
      <c r="X66" s="209">
        <f t="shared" si="6"/>
        <v>0.7</v>
      </c>
      <c r="Y66" s="209" t="str">
        <f t="shared" si="7"/>
        <v>-</v>
      </c>
      <c r="Z66" s="213" t="str">
        <f t="shared" si="9"/>
        <v>Taip / Yes</v>
      </c>
      <c r="AA66" s="137"/>
      <c r="AB66" s="137"/>
      <c r="AC66"/>
      <c r="AD66"/>
      <c r="AE66"/>
      <c r="AF66"/>
    </row>
    <row r="67" spans="1:32" x14ac:dyDescent="0.25">
      <c r="B67" s="204">
        <v>60</v>
      </c>
      <c r="C67" s="205" t="s">
        <v>63</v>
      </c>
      <c r="D67" s="206">
        <f t="shared" si="0"/>
        <v>2.6755717363620025E-2</v>
      </c>
      <c r="E67" s="207">
        <f>_xlfn.XLOOKUP($B67,'Duomenys | Data'!$B$10:$B$69,'Duomenys | Data'!D$10:D$69)</f>
        <v>20988.3</v>
      </c>
      <c r="F67" s="208">
        <f t="shared" si="1"/>
        <v>21136</v>
      </c>
      <c r="G67" s="207">
        <f>_xlfn.XLOOKUP($B67,'Duomenys | Data'!$B$10:$B$69,'Duomenys | Data'!E$10:E$69)</f>
        <v>19491</v>
      </c>
      <c r="H67" s="207">
        <f>_xlfn.XLOOKUP($B67,'Duomenys | Data'!$B$10:$B$69,'Duomenys | Data'!F$10:F$69)</f>
        <v>1645</v>
      </c>
      <c r="I67" s="207">
        <f>_xlfn.XLOOKUP($B67,'Duomenys | Data'!$B$10:$B$69,'Duomenys | Data'!G$10:G$69)</f>
        <v>0</v>
      </c>
      <c r="J67" s="207">
        <f>_xlfn.XLOOKUP($B67,'Duomenys | Data'!$B$10:$B$69,'Duomenys | Data'!H$10:H$69)</f>
        <v>0</v>
      </c>
      <c r="K67" s="209">
        <f t="shared" si="2"/>
        <v>-147.70000000000073</v>
      </c>
      <c r="L67" s="209">
        <f t="shared" si="3"/>
        <v>-4.3442999999999756</v>
      </c>
      <c r="M67" s="247">
        <f>_xlfn.XLOOKUP($B67,'Duomenys | Data'!$B$10:$B$69,'Duomenys | Data'!J$10:J$69)</f>
        <v>480.37212</v>
      </c>
      <c r="N67" s="247">
        <f>_xlfn.XLOOKUP($B67,'Duomenys | Data'!$B$10:$B$69,'Duomenys | Data'!K$10:K$69)</f>
        <v>476.02782000000002</v>
      </c>
      <c r="O67" s="207">
        <f>_xlfn.XLOOKUP($B67,'Duomenys | Data'!$B$10:$B$69,'Duomenys | Data'!I$10:I$69)</f>
        <v>32.699999999999989</v>
      </c>
      <c r="P67" s="207">
        <f>_xlfn.XLOOKUP($B67,'Duomenys | Data'!$B$10:$B$69,'Duomenys | Data'!$W$10:$W$69)</f>
        <v>0.70000000000004547</v>
      </c>
      <c r="Q67" s="210">
        <f t="shared" si="4"/>
        <v>-184.04430000000065</v>
      </c>
      <c r="R67" s="211" t="str">
        <f>VLOOKUP(C67,'Lankstumas | Flexibility'!B:N,13,FALSE)</f>
        <v>Taip / Yes</v>
      </c>
      <c r="S67" s="207">
        <f>_xlfn.XLOOKUP($B67,'Duomenys | Data'!$B$10:$B$69,'Duomenys | Data'!L$10:L$69)</f>
        <v>1845.1</v>
      </c>
      <c r="T67" s="246">
        <f t="shared" si="5"/>
        <v>0</v>
      </c>
      <c r="U67" s="207">
        <f>_xlfn.XLOOKUP($B67,'Duomenys | Data'!$B$10:$B$69,'Duomenys | Data'!M$10:M$69)</f>
        <v>869.10000000000014</v>
      </c>
      <c r="V67" s="207">
        <f>_xlfn.XLOOKUP($B67,'Duomenys | Data'!$B$10:$B$69,'Duomenys | Data'!N$10:N$69)</f>
        <v>1287.0999999999999</v>
      </c>
      <c r="W67" s="212">
        <f t="shared" si="8"/>
        <v>1661.0556999999992</v>
      </c>
      <c r="X67" s="209">
        <f t="shared" si="6"/>
        <v>-8.1999999999999993</v>
      </c>
      <c r="Y67" s="209" t="str">
        <f t="shared" si="7"/>
        <v>-</v>
      </c>
      <c r="Z67" s="213" t="str">
        <f t="shared" si="9"/>
        <v>Taip / Yes</v>
      </c>
      <c r="AA67" s="137"/>
      <c r="AB67" s="137"/>
      <c r="AC67"/>
      <c r="AD67"/>
      <c r="AE67"/>
      <c r="AF67"/>
    </row>
    <row r="68" spans="1:32" x14ac:dyDescent="0.25">
      <c r="B68" s="204">
        <v>61</v>
      </c>
      <c r="C68" s="205" t="s">
        <v>64</v>
      </c>
      <c r="D68" s="206">
        <f t="shared" si="0"/>
        <v>2.5695792962193115E-2</v>
      </c>
      <c r="E68" s="214">
        <f>_xlfn.XLOOKUP($B68,'Duomenys | Data'!$B$10:$B$69,'Duomenys | Data'!D$10:D$69)</f>
        <v>19915</v>
      </c>
      <c r="F68" s="208">
        <f t="shared" si="1"/>
        <v>20298.699999999997</v>
      </c>
      <c r="G68" s="207">
        <f>_xlfn.XLOOKUP($B68,'Duomenys | Data'!$B$10:$B$69,'Duomenys | Data'!E$10:E$69)</f>
        <v>17389.099999999999</v>
      </c>
      <c r="H68" s="207">
        <f>_xlfn.XLOOKUP($B68,'Duomenys | Data'!$B$10:$B$69,'Duomenys | Data'!F$10:F$69)</f>
        <v>2909.6</v>
      </c>
      <c r="I68" s="207">
        <f>_xlfn.XLOOKUP($B68,'Duomenys | Data'!$B$10:$B$69,'Duomenys | Data'!G$10:G$69)</f>
        <v>0</v>
      </c>
      <c r="J68" s="207">
        <f>_xlfn.XLOOKUP($B68,'Duomenys | Data'!$B$10:$B$69,'Duomenys | Data'!H$10:H$69)</f>
        <v>0</v>
      </c>
      <c r="K68" s="209">
        <f t="shared" si="2"/>
        <v>-383.69999999999709</v>
      </c>
      <c r="L68" s="209">
        <f t="shared" si="3"/>
        <v>2.2879499999999098</v>
      </c>
      <c r="M68" s="247">
        <f>_xlfn.XLOOKUP($B68,'Duomenys | Data'!$B$10:$B$69,'Duomenys | Data'!J$10:J$69)</f>
        <v>464.47096000000005</v>
      </c>
      <c r="N68" s="247">
        <f>_xlfn.XLOOKUP($B68,'Duomenys | Data'!$B$10:$B$69,'Duomenys | Data'!K$10:K$69)</f>
        <v>466.75890999999996</v>
      </c>
      <c r="O68" s="207">
        <f>_xlfn.XLOOKUP($B68,'Duomenys | Data'!$B$10:$B$69,'Duomenys | Data'!I$10:I$69)</f>
        <v>294.90000000000009</v>
      </c>
      <c r="P68" s="207">
        <f>_xlfn.XLOOKUP($B68,'Duomenys | Data'!$B$10:$B$69,'Duomenys | Data'!$W$10:$W$69)</f>
        <v>0</v>
      </c>
      <c r="Q68" s="210">
        <f t="shared" si="4"/>
        <v>-676.31204999999727</v>
      </c>
      <c r="R68" s="211" t="str">
        <f>VLOOKUP(C68,'Lankstumas | Flexibility'!B:N,13,FALSE)</f>
        <v>Taip / Yes</v>
      </c>
      <c r="S68" s="207">
        <f>_xlfn.XLOOKUP($B68,'Duomenys | Data'!$B$10:$B$69,'Duomenys | Data'!L$10:L$69)</f>
        <v>0</v>
      </c>
      <c r="T68" s="246">
        <f t="shared" si="5"/>
        <v>313.00100000000003</v>
      </c>
      <c r="U68" s="207">
        <f>_xlfn.XLOOKUP($B68,'Duomenys | Data'!$B$10:$B$69,'Duomenys | Data'!M$10:M$69)</f>
        <v>738.70100000000002</v>
      </c>
      <c r="V68" s="207">
        <f>_xlfn.XLOOKUP($B68,'Duomenys | Data'!$B$10:$B$69,'Duomenys | Data'!N$10:N$69)</f>
        <v>425.7</v>
      </c>
      <c r="W68" s="212">
        <f t="shared" si="8"/>
        <v>-363.31104999999724</v>
      </c>
      <c r="X68" s="209">
        <f>IF(R68="Taip / Yes",ROUND(((F68-O68-S68-T68)/(E68+P68)-1)*100,1),ROUND(((F68-O68)/(E68+P68)-1)*100,1))</f>
        <v>-1.1000000000000001</v>
      </c>
      <c r="Y68" s="209" t="str">
        <f t="shared" si="7"/>
        <v>-</v>
      </c>
      <c r="Z68" s="213" t="str">
        <f t="shared" si="9"/>
        <v>Taip / Yes</v>
      </c>
      <c r="AA68" s="137"/>
      <c r="AB68" s="137"/>
      <c r="AC68"/>
      <c r="AD68"/>
      <c r="AE68"/>
      <c r="AF68"/>
    </row>
    <row r="69" spans="1:32" s="24" customFormat="1" ht="30.6" customHeight="1" x14ac:dyDescent="0.25">
      <c r="B69" s="12"/>
      <c r="C69" s="12"/>
      <c r="D69" s="12"/>
      <c r="E69" s="12"/>
      <c r="F69" s="12"/>
      <c r="G69" s="12"/>
      <c r="H69" s="12"/>
      <c r="I69" s="12"/>
      <c r="J69" s="12"/>
      <c r="K69" s="12"/>
      <c r="L69" s="12"/>
      <c r="M69" s="12"/>
      <c r="N69" s="12"/>
      <c r="O69" s="12"/>
      <c r="P69" s="12"/>
      <c r="Q69" s="12"/>
      <c r="R69" s="12"/>
      <c r="S69" s="12"/>
      <c r="T69" s="12"/>
      <c r="U69" s="12"/>
      <c r="V69" s="12"/>
      <c r="W69" s="12"/>
      <c r="X69" s="12"/>
      <c r="Y69" s="315" t="s">
        <v>200</v>
      </c>
      <c r="Z69" s="313">
        <f>COUNTIF($Z$13:$Z$68,"Ne / No")</f>
        <v>1</v>
      </c>
      <c r="AA69" s="137"/>
      <c r="AB69" s="137"/>
      <c r="AC69"/>
      <c r="AD69"/>
      <c r="AE69"/>
      <c r="AF69"/>
    </row>
    <row r="70" spans="1:32" x14ac:dyDescent="0.25">
      <c r="A70" s="82"/>
      <c r="B70" s="81" t="s">
        <v>207</v>
      </c>
      <c r="C70" s="81"/>
      <c r="D70" s="12"/>
      <c r="E70" s="12"/>
      <c r="F70" s="12"/>
      <c r="G70" s="12"/>
      <c r="H70" s="12"/>
      <c r="I70" s="12"/>
      <c r="J70" s="12"/>
      <c r="K70" s="12"/>
      <c r="L70" s="12"/>
      <c r="M70" s="12"/>
      <c r="N70" s="12"/>
      <c r="O70" s="12"/>
      <c r="P70" s="12"/>
      <c r="Q70" s="12"/>
      <c r="R70" s="12"/>
      <c r="S70" s="12"/>
      <c r="T70" s="12"/>
      <c r="U70" s="12"/>
      <c r="V70" s="12"/>
      <c r="W70" s="12"/>
      <c r="X70" s="12"/>
      <c r="Y70" s="316"/>
      <c r="Z70" s="314"/>
      <c r="AA70" s="137"/>
      <c r="AB70" s="137"/>
      <c r="AC70"/>
      <c r="AD70"/>
      <c r="AE70"/>
      <c r="AF70"/>
    </row>
    <row r="71" spans="1:32" ht="15" customHeight="1" x14ac:dyDescent="0.25">
      <c r="A71" s="82"/>
      <c r="B71" s="83"/>
      <c r="C71" s="83"/>
      <c r="D71" s="82"/>
      <c r="E71" s="84"/>
      <c r="F71" s="84"/>
      <c r="G71" s="84"/>
      <c r="H71" s="84"/>
      <c r="I71" s="84"/>
      <c r="J71" s="84"/>
      <c r="K71" s="84"/>
      <c r="L71" s="84"/>
      <c r="M71" s="84"/>
      <c r="N71" s="84"/>
      <c r="O71" s="27"/>
      <c r="P71" s="27"/>
      <c r="Q71" s="27"/>
      <c r="R71" s="27"/>
      <c r="S71" s="27"/>
      <c r="T71" s="27"/>
      <c r="U71" s="27"/>
      <c r="V71" s="27"/>
      <c r="W71" s="27"/>
      <c r="X71" s="27"/>
      <c r="Y71" s="27"/>
      <c r="Z71" s="27"/>
      <c r="AA71" s="137"/>
      <c r="AB71" s="137"/>
      <c r="AC71" s="39"/>
    </row>
    <row r="72" spans="1:32" x14ac:dyDescent="0.25">
      <c r="A72" s="82"/>
      <c r="B72" s="82"/>
      <c r="C72" s="82"/>
      <c r="D72" s="82"/>
      <c r="E72" s="85"/>
      <c r="F72" s="84"/>
      <c r="G72" s="12"/>
      <c r="H72" s="12"/>
      <c r="I72" s="12"/>
      <c r="J72" s="12"/>
      <c r="K72" s="84"/>
      <c r="L72" s="84"/>
      <c r="M72" s="84"/>
      <c r="N72" s="84"/>
      <c r="O72" s="27"/>
      <c r="P72" s="27"/>
      <c r="Q72" s="27"/>
      <c r="R72" s="27"/>
      <c r="S72" s="27"/>
      <c r="T72" s="27"/>
      <c r="U72" s="27"/>
      <c r="V72" s="27"/>
      <c r="W72" s="27"/>
      <c r="X72" s="27"/>
      <c r="Y72" s="27"/>
      <c r="Z72" s="27"/>
      <c r="AC72" s="39"/>
    </row>
    <row r="73" spans="1:32" x14ac:dyDescent="0.25">
      <c r="A73" s="82"/>
      <c r="B73" s="82"/>
      <c r="C73" s="82"/>
      <c r="D73" s="82"/>
      <c r="E73" s="126"/>
      <c r="F73" s="84"/>
      <c r="G73" s="84"/>
      <c r="H73" s="84"/>
      <c r="I73" s="84"/>
      <c r="J73" s="84"/>
      <c r="K73" s="84"/>
      <c r="L73" s="84"/>
      <c r="M73" s="84"/>
      <c r="N73" s="84"/>
      <c r="O73" s="27"/>
      <c r="P73" s="27"/>
      <c r="Q73" s="27"/>
      <c r="R73" s="27"/>
      <c r="S73" s="27"/>
      <c r="T73" s="27"/>
      <c r="U73" s="27"/>
      <c r="V73" s="27"/>
      <c r="W73" s="27"/>
      <c r="X73" s="27"/>
      <c r="Y73" s="27"/>
      <c r="Z73" s="27"/>
      <c r="AC73" s="39"/>
    </row>
    <row r="74" spans="1:32" x14ac:dyDescent="0.25">
      <c r="A74" s="265" t="str">
        <f>'Duomenys | Data'!B74</f>
        <v>2025 m. BVP to meto kainomis, mln. EUR</v>
      </c>
      <c r="B74" s="265"/>
      <c r="C74" s="265"/>
      <c r="D74" s="265"/>
      <c r="E74" s="112">
        <f>+'Duomenys | Data'!H74</f>
        <v>84258</v>
      </c>
      <c r="F74" s="310" t="str">
        <f>'Duomenys | Data'!I74</f>
        <v>GDP  2025, mil. EUR</v>
      </c>
      <c r="G74" s="310"/>
      <c r="H74" s="310"/>
      <c r="I74" s="310"/>
      <c r="J74" s="310"/>
      <c r="K74" s="310"/>
      <c r="L74" s="87"/>
      <c r="M74" s="87"/>
      <c r="N74" s="87"/>
      <c r="O74" s="33"/>
      <c r="P74" s="33"/>
      <c r="Q74" s="33"/>
      <c r="R74" s="33"/>
      <c r="S74" s="33"/>
      <c r="T74" s="26"/>
      <c r="U74" s="26"/>
      <c r="V74" s="26"/>
      <c r="W74" s="26"/>
      <c r="X74" s="26"/>
      <c r="Y74" s="26"/>
      <c r="AC74" s="39"/>
    </row>
    <row r="75" spans="1:32" x14ac:dyDescent="0.25">
      <c r="A75" s="82"/>
      <c r="B75" s="265" t="str">
        <f>'Duomenys | Data'!B75</f>
        <v>2024 m. BVP to meto kainomis, mln. EUR</v>
      </c>
      <c r="C75" s="265"/>
      <c r="D75" s="265"/>
      <c r="E75" s="112">
        <f>+'Duomenys | Data'!H75</f>
        <v>78996.2</v>
      </c>
      <c r="F75" s="310" t="str">
        <f>'Duomenys | Data'!I75</f>
        <v xml:space="preserve">GDP 2024, mil. EUR </v>
      </c>
      <c r="G75" s="310"/>
      <c r="H75" s="310"/>
      <c r="I75" s="310"/>
      <c r="J75" s="310"/>
      <c r="K75" s="310"/>
      <c r="L75" s="87"/>
      <c r="M75" s="87"/>
      <c r="N75" s="87"/>
      <c r="O75" s="33"/>
      <c r="P75" s="33"/>
      <c r="Q75" s="33"/>
      <c r="R75" s="33"/>
      <c r="S75" s="33"/>
      <c r="T75" s="26"/>
      <c r="U75" s="26"/>
      <c r="V75" s="26"/>
      <c r="W75" s="26"/>
      <c r="X75" s="26"/>
      <c r="Y75" s="26"/>
      <c r="AC75" s="39"/>
    </row>
    <row r="76" spans="1:32" ht="18.600000000000001" customHeight="1" x14ac:dyDescent="0.25">
      <c r="A76" s="256" t="str">
        <f>'Duomenys | Data'!A76</f>
        <v xml:space="preserve">2025 m. atotrūkis nuo potencialo, proc. pot. BVP </v>
      </c>
      <c r="B76" s="256"/>
      <c r="C76" s="256"/>
      <c r="D76" s="256"/>
      <c r="E76" s="127">
        <f>+'Duomenys | Data'!H76</f>
        <v>-1</v>
      </c>
      <c r="F76" s="139" t="str">
        <f>'Duomenys | Data'!I76</f>
        <v>Output gap for the year 2025, % pot. GDP</v>
      </c>
      <c r="G76" s="89"/>
      <c r="H76" s="89"/>
      <c r="I76" s="89"/>
      <c r="J76" s="89"/>
      <c r="K76" s="89"/>
      <c r="L76" s="89"/>
      <c r="M76" s="89"/>
      <c r="N76" s="89"/>
      <c r="O76" s="34"/>
      <c r="P76" s="34"/>
      <c r="Q76" s="34"/>
      <c r="R76" s="34"/>
      <c r="S76" s="34"/>
      <c r="T76" s="26"/>
      <c r="U76" s="26"/>
      <c r="V76" s="26"/>
      <c r="W76" s="26"/>
      <c r="X76" s="26"/>
      <c r="Y76" s="26"/>
      <c r="AC76" s="39"/>
    </row>
    <row r="77" spans="1:32" ht="17.45" customHeight="1" x14ac:dyDescent="0.25">
      <c r="A77" s="88"/>
      <c r="B77" s="309" t="s">
        <v>226</v>
      </c>
      <c r="C77" s="309"/>
      <c r="D77" s="309"/>
      <c r="E77" s="128"/>
      <c r="F77" s="138" t="s">
        <v>209</v>
      </c>
      <c r="G77" s="89"/>
      <c r="H77" s="89"/>
      <c r="I77" s="89"/>
      <c r="J77" s="89"/>
      <c r="K77" s="89"/>
      <c r="L77" s="89"/>
      <c r="M77" s="89"/>
      <c r="N77" s="89"/>
      <c r="O77" s="34"/>
      <c r="P77" s="34"/>
      <c r="Q77" s="34"/>
      <c r="R77" s="34"/>
      <c r="S77" s="34"/>
      <c r="T77" s="26"/>
      <c r="U77" s="26"/>
      <c r="V77" s="26"/>
      <c r="W77" s="26"/>
      <c r="X77" s="26"/>
      <c r="Y77" s="26"/>
      <c r="AC77" s="39"/>
    </row>
    <row r="78" spans="1:32" x14ac:dyDescent="0.25">
      <c r="A78" s="82"/>
      <c r="B78" s="90"/>
      <c r="C78" s="90"/>
      <c r="D78" s="90"/>
      <c r="E78" s="82"/>
      <c r="F78" s="82"/>
      <c r="G78" s="82"/>
      <c r="H78" s="82"/>
      <c r="I78" s="82"/>
      <c r="J78" s="82"/>
      <c r="K78" s="82"/>
      <c r="L78" s="82"/>
      <c r="M78" s="82"/>
      <c r="N78" s="82"/>
    </row>
    <row r="79" spans="1:32" x14ac:dyDescent="0.25">
      <c r="A79" s="82"/>
      <c r="B79" s="265" t="s">
        <v>65</v>
      </c>
      <c r="C79" s="265"/>
      <c r="D79" s="265"/>
      <c r="E79" s="82"/>
      <c r="F79" s="87" t="s">
        <v>79</v>
      </c>
      <c r="G79" s="87"/>
      <c r="H79" s="87"/>
      <c r="I79" s="87"/>
      <c r="J79" s="87"/>
      <c r="K79" s="81"/>
      <c r="L79" s="81"/>
      <c r="M79" s="81"/>
      <c r="N79" s="81"/>
      <c r="O79" s="17"/>
      <c r="P79" s="17"/>
      <c r="Q79" s="17"/>
      <c r="R79" s="17"/>
      <c r="S79" s="17"/>
      <c r="T79" s="17"/>
      <c r="U79" s="17"/>
      <c r="V79" s="17"/>
      <c r="W79" s="17"/>
      <c r="X79" s="17"/>
      <c r="Y79" s="17"/>
    </row>
    <row r="80" spans="1:32" x14ac:dyDescent="0.25">
      <c r="A80" s="82"/>
      <c r="B80" s="265" t="s">
        <v>80</v>
      </c>
      <c r="C80" s="265"/>
      <c r="D80" s="265"/>
      <c r="E80" s="113"/>
      <c r="F80" s="87" t="s">
        <v>81</v>
      </c>
      <c r="G80" s="87"/>
      <c r="H80" s="87"/>
      <c r="I80" s="87"/>
      <c r="J80" s="87"/>
      <c r="K80" s="81"/>
      <c r="L80" s="81"/>
      <c r="M80" s="81"/>
      <c r="N80" s="81"/>
      <c r="O80" s="17"/>
      <c r="P80" s="17"/>
      <c r="Q80" s="17"/>
      <c r="R80" s="17"/>
      <c r="S80" s="17"/>
      <c r="T80" s="17"/>
      <c r="U80" s="17"/>
      <c r="V80" s="17"/>
      <c r="W80" s="17"/>
      <c r="X80" s="17"/>
      <c r="Y80" s="17"/>
    </row>
    <row r="81" spans="1:26" x14ac:dyDescent="0.25">
      <c r="A81" s="82"/>
      <c r="B81" s="265" t="s">
        <v>66</v>
      </c>
      <c r="C81" s="265"/>
      <c r="D81" s="265"/>
      <c r="E81" s="114"/>
      <c r="F81" s="87" t="s">
        <v>82</v>
      </c>
      <c r="G81" s="87"/>
      <c r="H81" s="87"/>
      <c r="I81" s="87"/>
      <c r="J81" s="87"/>
      <c r="K81" s="81"/>
      <c r="L81" s="81"/>
      <c r="M81" s="81"/>
      <c r="N81" s="81"/>
      <c r="O81" s="17"/>
      <c r="P81" s="17"/>
      <c r="Q81" s="17"/>
      <c r="R81" s="17"/>
      <c r="S81" s="17"/>
      <c r="T81" s="17"/>
      <c r="U81" s="17"/>
      <c r="V81" s="17"/>
      <c r="W81" s="17"/>
      <c r="X81" s="17"/>
      <c r="Y81" s="17"/>
    </row>
    <row r="82" spans="1:26" ht="15.75" thickBot="1" x14ac:dyDescent="0.3">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98" spans="6:19" ht="15.75" x14ac:dyDescent="0.25">
      <c r="F98" s="40"/>
      <c r="G98" s="40"/>
      <c r="H98" s="40"/>
      <c r="I98" s="40"/>
      <c r="J98" s="40"/>
      <c r="K98" s="42"/>
      <c r="L98" s="42"/>
      <c r="M98" s="42"/>
      <c r="N98" s="42"/>
      <c r="O98" s="42"/>
      <c r="P98" s="42"/>
      <c r="Q98" s="42"/>
      <c r="R98" s="42"/>
      <c r="S98" s="42"/>
    </row>
    <row r="99" spans="6:19" ht="15.75" x14ac:dyDescent="0.25">
      <c r="F99" s="41"/>
      <c r="G99" s="41"/>
      <c r="H99" s="41"/>
      <c r="I99" s="41"/>
      <c r="J99" s="41"/>
    </row>
  </sheetData>
  <mergeCells count="38">
    <mergeCell ref="U9:U10"/>
    <mergeCell ref="V9:V10"/>
    <mergeCell ref="B6:Q6"/>
    <mergeCell ref="B7:Q7"/>
    <mergeCell ref="Z69:Z70"/>
    <mergeCell ref="E9:E10"/>
    <mergeCell ref="F9:F10"/>
    <mergeCell ref="K9:K10"/>
    <mergeCell ref="T9:T10"/>
    <mergeCell ref="X9:X10"/>
    <mergeCell ref="S9:S10"/>
    <mergeCell ref="O9:O10"/>
    <mergeCell ref="Q9:Q10"/>
    <mergeCell ref="R9:R10"/>
    <mergeCell ref="W9:W10"/>
    <mergeCell ref="Y69:Y70"/>
    <mergeCell ref="Z9:Z10"/>
    <mergeCell ref="Y9:Y10"/>
    <mergeCell ref="B81:D81"/>
    <mergeCell ref="B79:D79"/>
    <mergeCell ref="A76:D76"/>
    <mergeCell ref="B75:D75"/>
    <mergeCell ref="D9:D10"/>
    <mergeCell ref="B80:D80"/>
    <mergeCell ref="B77:D77"/>
    <mergeCell ref="P9:P10"/>
    <mergeCell ref="F74:K74"/>
    <mergeCell ref="F75:K75"/>
    <mergeCell ref="C9:C10"/>
    <mergeCell ref="G9:G10"/>
    <mergeCell ref="H9:H10"/>
    <mergeCell ref="I9:I10"/>
    <mergeCell ref="J9:J10"/>
    <mergeCell ref="A74:D74"/>
    <mergeCell ref="B9:B10"/>
    <mergeCell ref="N9:N10"/>
    <mergeCell ref="M9:M10"/>
    <mergeCell ref="L9:L10"/>
  </mergeCells>
  <conditionalFormatting sqref="Z13:Z68">
    <cfRule type="expression" dxfId="1" priority="7">
      <formula>$Z13="Ne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unlockedFormula="1"/>
  </ignoredErrors>
  <extLst>
    <ext xmlns:x14="http://schemas.microsoft.com/office/spreadsheetml/2009/9/main" uri="{78C0D931-6437-407d-A8EE-F0AAD7539E65}">
      <x14:conditionalFormattings>
        <x14:conditionalFormatting xmlns:xm="http://schemas.microsoft.com/office/excel/2006/main">
          <x14:cfRule type="expression" priority="35" id="{5196989D-F856-4C36-B061-EF2B59E4CE5F}">
            <xm:f>'KĮ 4 str. 2 d. | CL 4.2.'!#REF!&gt;'KĮ 4 str. 2 d. | CL 4.2.'!$G$24</xm:f>
            <x14:dxf>
              <fill>
                <patternFill>
                  <bgColor rgb="FFD1D1D1"/>
                </patternFill>
              </fill>
            </x14:dxf>
          </x14:cfRule>
          <xm:sqref>E77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B80A-306C-4823-A6E1-E23410F10770}">
  <sheetPr>
    <tabColor theme="7" tint="0.59999389629810485"/>
  </sheetPr>
  <dimension ref="B1:AJ79"/>
  <sheetViews>
    <sheetView showGridLines="0" showRowColHeaders="0" zoomScale="80" zoomScaleNormal="80" workbookViewId="0">
      <selection activeCell="I12" sqref="I12"/>
    </sheetView>
  </sheetViews>
  <sheetFormatPr defaultRowHeight="15" x14ac:dyDescent="0.25"/>
  <cols>
    <col min="2" max="2" width="18.85546875" customWidth="1"/>
    <col min="4" max="4" width="22" customWidth="1"/>
    <col min="5" max="5" width="32.85546875" customWidth="1"/>
    <col min="6" max="6" width="29.7109375" customWidth="1"/>
    <col min="7" max="9" width="23.7109375" customWidth="1"/>
    <col min="10" max="10" width="11" style="45" customWidth="1"/>
    <col min="11" max="11" width="10.7109375" style="45" customWidth="1"/>
    <col min="12" max="12" width="21.5703125" customWidth="1"/>
    <col min="13" max="13" width="19.28515625" customWidth="1"/>
    <col min="14" max="14" width="19.28515625" style="45" customWidth="1"/>
    <col min="22" max="22" width="9.5703125" customWidth="1"/>
  </cols>
  <sheetData>
    <row r="1" spans="2:36" x14ac:dyDescent="0.25">
      <c r="B1" s="73" t="s">
        <v>67</v>
      </c>
    </row>
    <row r="3" spans="2:36" ht="15.75" thickBot="1" x14ac:dyDescent="0.3"/>
    <row r="4" spans="2:36" s="158" customFormat="1" ht="15.75" customHeight="1" x14ac:dyDescent="0.25">
      <c r="B4" s="141" t="s">
        <v>88</v>
      </c>
      <c r="C4" s="142"/>
      <c r="D4" s="142"/>
      <c r="E4" s="142"/>
      <c r="F4" s="142"/>
      <c r="G4" s="142"/>
      <c r="H4" s="142"/>
      <c r="I4" s="142"/>
      <c r="J4" s="143"/>
      <c r="K4" s="143"/>
      <c r="L4" s="142"/>
      <c r="M4" s="142"/>
      <c r="N4" s="143"/>
      <c r="O4" s="144"/>
      <c r="P4" s="144"/>
      <c r="Q4" s="144"/>
      <c r="R4" s="144"/>
      <c r="S4" s="144"/>
      <c r="T4" s="144"/>
      <c r="U4" s="144"/>
      <c r="V4" s="144"/>
      <c r="W4"/>
      <c r="X4"/>
      <c r="Y4"/>
      <c r="Z4"/>
      <c r="AA4"/>
      <c r="AB4"/>
      <c r="AC4"/>
      <c r="AD4"/>
      <c r="AE4"/>
    </row>
    <row r="5" spans="2:36" s="158" customFormat="1" ht="15.75" customHeight="1" x14ac:dyDescent="0.25">
      <c r="B5" s="146" t="s">
        <v>89</v>
      </c>
      <c r="C5" s="144"/>
      <c r="D5" s="144"/>
      <c r="E5" s="144"/>
      <c r="F5" s="144"/>
      <c r="G5" s="144"/>
      <c r="H5" s="144"/>
      <c r="I5" s="144"/>
      <c r="J5" s="147"/>
      <c r="K5" s="147"/>
      <c r="L5" s="144"/>
      <c r="M5" s="144"/>
      <c r="N5" s="147"/>
      <c r="O5" s="144"/>
      <c r="P5" s="144"/>
      <c r="Q5" s="144"/>
      <c r="R5" s="144"/>
      <c r="S5" s="144"/>
      <c r="T5" s="144"/>
      <c r="U5" s="144"/>
      <c r="V5" s="144"/>
      <c r="W5"/>
      <c r="X5"/>
      <c r="Y5"/>
      <c r="Z5"/>
      <c r="AA5"/>
      <c r="AB5"/>
      <c r="AC5"/>
      <c r="AD5"/>
      <c r="AE5"/>
    </row>
    <row r="6" spans="2:36" s="158" customFormat="1" ht="58.9" customHeight="1" x14ac:dyDescent="0.25">
      <c r="B6" s="319" t="s">
        <v>117</v>
      </c>
      <c r="C6" s="319"/>
      <c r="D6" s="319"/>
      <c r="E6" s="319"/>
      <c r="F6" s="319"/>
      <c r="G6" s="319"/>
      <c r="H6" s="319"/>
      <c r="I6" s="319"/>
      <c r="J6" s="319"/>
      <c r="K6" s="319"/>
      <c r="L6" s="319"/>
      <c r="M6" s="319"/>
      <c r="N6" s="319"/>
      <c r="O6" s="148"/>
      <c r="P6" s="148"/>
      <c r="Q6" s="148"/>
      <c r="R6" s="148"/>
      <c r="S6" s="148"/>
      <c r="T6" s="148"/>
      <c r="U6" s="148"/>
      <c r="V6" s="148"/>
      <c r="W6"/>
      <c r="X6"/>
      <c r="Y6"/>
      <c r="Z6"/>
      <c r="AA6"/>
      <c r="AB6"/>
      <c r="AC6"/>
      <c r="AD6"/>
      <c r="AE6"/>
    </row>
    <row r="7" spans="2:36" s="158" customFormat="1" ht="55.5" customHeight="1" x14ac:dyDescent="0.2">
      <c r="B7" s="320" t="s">
        <v>118</v>
      </c>
      <c r="C7" s="320"/>
      <c r="D7" s="320"/>
      <c r="E7" s="320"/>
      <c r="F7" s="320"/>
      <c r="G7" s="320"/>
      <c r="H7" s="320"/>
      <c r="I7" s="320"/>
      <c r="J7" s="320"/>
      <c r="K7" s="320"/>
      <c r="L7" s="320"/>
      <c r="M7" s="320"/>
      <c r="N7" s="320"/>
      <c r="O7" s="149"/>
      <c r="P7" s="149"/>
      <c r="Q7" s="149"/>
      <c r="R7" s="149"/>
      <c r="S7" s="149"/>
      <c r="T7" s="149"/>
      <c r="U7" s="149"/>
      <c r="V7" s="149"/>
      <c r="W7" s="321"/>
      <c r="X7" s="321"/>
      <c r="Y7" s="321"/>
      <c r="Z7" s="321"/>
      <c r="AA7" s="321"/>
      <c r="AB7" s="321"/>
      <c r="AC7" s="321"/>
      <c r="AD7" s="321"/>
      <c r="AE7" s="321"/>
      <c r="AF7" s="321"/>
      <c r="AG7" s="321"/>
      <c r="AH7" s="321"/>
      <c r="AI7" s="321"/>
      <c r="AJ7" s="321"/>
    </row>
    <row r="8" spans="2:36" s="158" customFormat="1" ht="33.75" customHeight="1" x14ac:dyDescent="0.25">
      <c r="B8" s="150"/>
      <c r="C8" s="150"/>
      <c r="D8" s="150"/>
      <c r="E8" s="150"/>
      <c r="F8" s="150"/>
      <c r="G8" s="151"/>
      <c r="H8" s="150"/>
      <c r="I8" s="150"/>
      <c r="J8" s="150"/>
      <c r="K8" s="150"/>
      <c r="L8" s="150"/>
      <c r="M8" s="150"/>
      <c r="N8" s="150"/>
      <c r="O8" s="150"/>
      <c r="P8" s="150"/>
      <c r="Q8" s="150"/>
      <c r="R8" s="150"/>
      <c r="S8" s="150"/>
      <c r="T8" s="150"/>
      <c r="U8" s="150"/>
      <c r="V8" s="150"/>
      <c r="W8"/>
      <c r="X8"/>
      <c r="Y8"/>
      <c r="Z8"/>
      <c r="AA8"/>
      <c r="AB8"/>
      <c r="AC8"/>
      <c r="AD8"/>
      <c r="AE8"/>
    </row>
    <row r="9" spans="2:36" ht="44.25" customHeight="1" x14ac:dyDescent="0.25">
      <c r="B9" s="317" t="s">
        <v>119</v>
      </c>
      <c r="C9" s="317" t="s">
        <v>120</v>
      </c>
      <c r="D9" s="322" t="s">
        <v>162</v>
      </c>
      <c r="E9" s="317" t="s">
        <v>215</v>
      </c>
      <c r="F9" s="317" t="s">
        <v>163</v>
      </c>
      <c r="G9" s="317" t="s">
        <v>203</v>
      </c>
      <c r="H9" s="317" t="s">
        <v>218</v>
      </c>
      <c r="I9" s="317" t="s">
        <v>161</v>
      </c>
      <c r="J9" s="317" t="s">
        <v>121</v>
      </c>
      <c r="K9" s="317" t="s">
        <v>122</v>
      </c>
      <c r="L9" s="317" t="s">
        <v>123</v>
      </c>
      <c r="M9" s="317" t="s">
        <v>124</v>
      </c>
      <c r="N9" s="317" t="s">
        <v>125</v>
      </c>
    </row>
    <row r="10" spans="2:36" ht="61.5" customHeight="1" x14ac:dyDescent="0.25">
      <c r="B10" s="318"/>
      <c r="C10" s="318"/>
      <c r="D10" s="323"/>
      <c r="E10" s="317"/>
      <c r="F10" s="317"/>
      <c r="G10" s="317"/>
      <c r="H10" s="317"/>
      <c r="I10" s="317"/>
      <c r="J10" s="317"/>
      <c r="K10" s="317"/>
      <c r="L10" s="317"/>
      <c r="M10" s="318"/>
      <c r="N10" s="318"/>
    </row>
    <row r="11" spans="2:36" ht="42" customHeight="1" x14ac:dyDescent="0.25">
      <c r="B11" s="216"/>
      <c r="C11" s="216"/>
      <c r="D11" s="217">
        <v>1</v>
      </c>
      <c r="E11" s="215">
        <v>2</v>
      </c>
      <c r="F11" s="215" t="s">
        <v>221</v>
      </c>
      <c r="G11" s="215" t="s">
        <v>222</v>
      </c>
      <c r="H11" s="215" t="s">
        <v>223</v>
      </c>
      <c r="I11" s="215" t="s">
        <v>224</v>
      </c>
      <c r="J11" s="215" t="s">
        <v>225</v>
      </c>
      <c r="K11" s="215"/>
      <c r="L11" s="215"/>
      <c r="M11" s="216"/>
      <c r="N11" s="216"/>
    </row>
    <row r="12" spans="2:36" ht="96" customHeight="1" x14ac:dyDescent="0.25">
      <c r="B12" s="216"/>
      <c r="C12" s="216"/>
      <c r="D12" s="215" t="str">
        <f>'Duomenys | Data'!O9</f>
        <v>FM įsakymo 1K-8 priedas Nr. 10 (61 eilutė)
Order MoF No. 1K-8 annex No. 10 (row 61)</v>
      </c>
      <c r="E12" s="218" t="s">
        <v>234</v>
      </c>
      <c r="F12" s="215" t="s">
        <v>90</v>
      </c>
      <c r="G12" s="215" t="str">
        <f>'Duomenys | Data'!R9</f>
        <v>FM įsakymo Nr. 1K-361 forma Nr. 1-SAV (89 eilutė)
Order MoF No. 1K-361 form No. 1-SAV (row 89)</v>
      </c>
      <c r="H12" s="215" t="str">
        <f>'Duomenys | Data'!Q9</f>
        <v>FM įsakymo Nr. 1K-361 forma Nr. 1-SAV (3 eilutė)
Order MoF No. 1K-361 form No. 1-SAV (row 3)</v>
      </c>
      <c r="I12" s="215" t="str">
        <f>'Duomenys | Data'!S9</f>
        <v>FM įsakymo Nr. 1K-361 forma Nr. 1-SAV (15 eilutė)
Order MoF No. 1K-361 form No. 1-SAV (row 15)</v>
      </c>
      <c r="J12" s="215" t="s">
        <v>90</v>
      </c>
      <c r="K12" s="215" t="s">
        <v>90</v>
      </c>
      <c r="L12" s="215" t="s">
        <v>90</v>
      </c>
      <c r="M12" s="215" t="s">
        <v>90</v>
      </c>
      <c r="N12" s="219" t="s">
        <v>90</v>
      </c>
    </row>
    <row r="13" spans="2:36" x14ac:dyDescent="0.25">
      <c r="B13" s="220" t="s">
        <v>5</v>
      </c>
      <c r="C13" s="221">
        <v>1</v>
      </c>
      <c r="D13" s="222">
        <f>_xlfn.XLOOKUP($C13,'Duomenys | Data'!$B$10:$B$69,'Duomenys | Data'!O$10:O$69)</f>
        <v>251480.6</v>
      </c>
      <c r="E13" s="222">
        <f>_xlfn.XLOOKUP($C13,'Duomenys | Data'!$B$10:$B$69,'Duomenys | Data'!P$10:P$69)</f>
        <v>623510</v>
      </c>
      <c r="F13" s="223">
        <f>G13-H13-I13</f>
        <v>213201.5</v>
      </c>
      <c r="G13" s="222">
        <f>_xlfn.XLOOKUP($C13,'Duomenys | Data'!$B$10:$B$69,'Duomenys | Data'!R$10:R$69)</f>
        <v>1383512.5</v>
      </c>
      <c r="H13" s="222">
        <f>_xlfn.XLOOKUP($C13,'Duomenys | Data'!$B$10:$B$69,'Duomenys | Data'!Q$10:Q$69)</f>
        <v>677133.4</v>
      </c>
      <c r="I13" s="222">
        <f>_xlfn.XLOOKUP($C13,'Duomenys | Data'!$B$10:$B$69,'Duomenys | Data'!S$10:S$69)</f>
        <v>493177.59999999998</v>
      </c>
      <c r="J13" s="224">
        <f>(D13/(E13+F13))*100</f>
        <v>30.055831669577866</v>
      </c>
      <c r="K13" s="225" t="str">
        <f>IF(J13&gt;75, "Taip / Yes", "Ne / No")</f>
        <v>Ne / No</v>
      </c>
      <c r="L13" s="226" t="s">
        <v>90</v>
      </c>
      <c r="M13" s="226" t="s">
        <v>90</v>
      </c>
      <c r="N13" s="225" t="str">
        <f>IF(OR(K13="Taip / Yes", M13="Ne / No"),"Ne / No", "Taip / Yes")</f>
        <v>Taip / Yes</v>
      </c>
    </row>
    <row r="14" spans="2:36" x14ac:dyDescent="0.25">
      <c r="B14" s="227" t="s">
        <v>6</v>
      </c>
      <c r="C14" s="221">
        <v>2</v>
      </c>
      <c r="D14" s="222">
        <f>_xlfn.XLOOKUP($C14,'Duomenys | Data'!$B$10:$B$69,'Duomenys | Data'!O$10:O$69)</f>
        <v>5160.3999999999996</v>
      </c>
      <c r="E14" s="222">
        <f>_xlfn.XLOOKUP($C14,'Duomenys | Data'!$B$10:$B$69,'Duomenys | Data'!P$10:P$69)</f>
        <v>50539</v>
      </c>
      <c r="F14" s="223">
        <f t="shared" ref="F14:F72" si="0">G14-H14-I14</f>
        <v>10615.099999999999</v>
      </c>
      <c r="G14" s="222">
        <f>_xlfn.XLOOKUP($C14,'Duomenys | Data'!$B$10:$B$69,'Duomenys | Data'!R$10:R$69)</f>
        <v>113365.2</v>
      </c>
      <c r="H14" s="222">
        <f>_xlfn.XLOOKUP($C14,'Duomenys | Data'!$B$10:$B$69,'Duomenys | Data'!Q$10:Q$69)</f>
        <v>54265.2</v>
      </c>
      <c r="I14" s="222">
        <f>_xlfn.XLOOKUP($C14,'Duomenys | Data'!$B$10:$B$69,'Duomenys | Data'!S$10:S$69)</f>
        <v>48484.9</v>
      </c>
      <c r="J14" s="224">
        <f t="shared" ref="J14:J72" si="1">(D14/(E14+F14))*100</f>
        <v>8.438354909973329</v>
      </c>
      <c r="K14" s="225" t="str">
        <f>IF(J14&gt;60, "Taip / Yes", "Ne / No")</f>
        <v>Ne / No</v>
      </c>
      <c r="L14" s="226" t="s">
        <v>90</v>
      </c>
      <c r="M14" s="226" t="s">
        <v>90</v>
      </c>
      <c r="N14" s="225" t="str">
        <f t="shared" ref="N14:N72" si="2">IF(OR(K14="Taip / Yes", M14="Ne / No"),"Ne / No", "Taip / Yes")</f>
        <v>Taip / Yes</v>
      </c>
    </row>
    <row r="15" spans="2:36" x14ac:dyDescent="0.25">
      <c r="B15" s="227" t="s">
        <v>7</v>
      </c>
      <c r="C15" s="221">
        <v>3</v>
      </c>
      <c r="D15" s="222">
        <f>_xlfn.XLOOKUP($C15,'Duomenys | Data'!$B$10:$B$69,'Duomenys | Data'!O$10:O$69)</f>
        <v>2688.8</v>
      </c>
      <c r="E15" s="222">
        <f>_xlfn.XLOOKUP($C15,'Duomenys | Data'!$B$10:$B$69,'Duomenys | Data'!P$10:P$69)</f>
        <v>8965</v>
      </c>
      <c r="F15" s="223">
        <f t="shared" si="0"/>
        <v>2489.8000000000002</v>
      </c>
      <c r="G15" s="222">
        <f>_xlfn.XLOOKUP($C15,'Duomenys | Data'!$B$10:$B$69,'Duomenys | Data'!R$10:R$69)</f>
        <v>16289.5</v>
      </c>
      <c r="H15" s="222">
        <f>_xlfn.XLOOKUP($C15,'Duomenys | Data'!$B$10:$B$69,'Duomenys | Data'!Q$10:Q$69)</f>
        <v>9620.4</v>
      </c>
      <c r="I15" s="222">
        <f>_xlfn.XLOOKUP($C15,'Duomenys | Data'!$B$10:$B$69,'Duomenys | Data'!S$10:S$69)</f>
        <v>4179.3</v>
      </c>
      <c r="J15" s="224">
        <f t="shared" si="1"/>
        <v>23.473129168558163</v>
      </c>
      <c r="K15" s="225" t="str">
        <f t="shared" ref="K15:K72" si="3">IF(J15&gt;60, "Taip / Yes", "Ne / No")</f>
        <v>Ne / No</v>
      </c>
      <c r="L15" s="226" t="s">
        <v>90</v>
      </c>
      <c r="M15" s="226" t="s">
        <v>90</v>
      </c>
      <c r="N15" s="225" t="str">
        <f t="shared" si="2"/>
        <v>Taip / Yes</v>
      </c>
    </row>
    <row r="16" spans="2:36" x14ac:dyDescent="0.25">
      <c r="B16" s="227" t="s">
        <v>8</v>
      </c>
      <c r="C16" s="221">
        <v>4</v>
      </c>
      <c r="D16" s="222">
        <f>_xlfn.XLOOKUP($C16,'Duomenys | Data'!$B$10:$B$69,'Duomenys | Data'!O$10:O$69)</f>
        <v>4543.8999999999996</v>
      </c>
      <c r="E16" s="222">
        <f>_xlfn.XLOOKUP($C16,'Duomenys | Data'!$B$10:$B$69,'Duomenys | Data'!P$10:P$69)</f>
        <v>22029</v>
      </c>
      <c r="F16" s="223">
        <f t="shared" si="0"/>
        <v>7580.5</v>
      </c>
      <c r="G16" s="222">
        <f>_xlfn.XLOOKUP($C16,'Duomenys | Data'!$B$10:$B$69,'Duomenys | Data'!R$10:R$69)</f>
        <v>47308.4</v>
      </c>
      <c r="H16" s="222">
        <f>_xlfn.XLOOKUP($C16,'Duomenys | Data'!$B$10:$B$69,'Duomenys | Data'!Q$10:Q$69)</f>
        <v>23686.7</v>
      </c>
      <c r="I16" s="222">
        <f>_xlfn.XLOOKUP($C16,'Duomenys | Data'!$B$10:$B$69,'Duomenys | Data'!S$10:S$69)</f>
        <v>16041.2</v>
      </c>
      <c r="J16" s="224">
        <f t="shared" si="1"/>
        <v>15.346088248703962</v>
      </c>
      <c r="K16" s="225" t="str">
        <f t="shared" si="3"/>
        <v>Ne / No</v>
      </c>
      <c r="L16" s="226" t="s">
        <v>90</v>
      </c>
      <c r="M16" s="226" t="s">
        <v>90</v>
      </c>
      <c r="N16" s="225" t="str">
        <f t="shared" si="2"/>
        <v>Taip / Yes</v>
      </c>
    </row>
    <row r="17" spans="2:14" x14ac:dyDescent="0.25">
      <c r="B17" s="220" t="s">
        <v>9</v>
      </c>
      <c r="C17" s="221">
        <v>5</v>
      </c>
      <c r="D17" s="222">
        <f>_xlfn.XLOOKUP($C17,'Duomenys | Data'!$B$10:$B$69,'Duomenys | Data'!O$10:O$69)</f>
        <v>66078.2</v>
      </c>
      <c r="E17" s="222">
        <f>_xlfn.XLOOKUP($C17,'Duomenys | Data'!$B$10:$B$69,'Duomenys | Data'!P$10:P$69)</f>
        <v>321340</v>
      </c>
      <c r="F17" s="223">
        <f t="shared" si="0"/>
        <v>83710.500000000058</v>
      </c>
      <c r="G17" s="222">
        <f>_xlfn.XLOOKUP($C17,'Duomenys | Data'!$B$10:$B$69,'Duomenys | Data'!R$10:R$69)</f>
        <v>679358.8</v>
      </c>
      <c r="H17" s="222">
        <f>_xlfn.XLOOKUP($C17,'Duomenys | Data'!$B$10:$B$69,'Duomenys | Data'!Q$10:Q$69)</f>
        <v>346587.5</v>
      </c>
      <c r="I17" s="222">
        <f>_xlfn.XLOOKUP($C17,'Duomenys | Data'!$B$10:$B$69,'Duomenys | Data'!S$10:S$69)</f>
        <v>249060.8</v>
      </c>
      <c r="J17" s="224">
        <f t="shared" si="1"/>
        <v>16.313570776977187</v>
      </c>
      <c r="K17" s="225" t="str">
        <f t="shared" si="3"/>
        <v>Ne / No</v>
      </c>
      <c r="L17" s="226" t="s">
        <v>90</v>
      </c>
      <c r="M17" s="226" t="s">
        <v>90</v>
      </c>
      <c r="N17" s="225" t="str">
        <f t="shared" si="2"/>
        <v>Taip / Yes</v>
      </c>
    </row>
    <row r="18" spans="2:14" x14ac:dyDescent="0.25">
      <c r="B18" s="220" t="s">
        <v>10</v>
      </c>
      <c r="C18" s="221">
        <v>6</v>
      </c>
      <c r="D18" s="222">
        <f>_xlfn.XLOOKUP($C18,'Duomenys | Data'!$B$10:$B$69,'Duomenys | Data'!O$10:O$69)</f>
        <v>12153.4</v>
      </c>
      <c r="E18" s="222">
        <f>_xlfn.XLOOKUP($C18,'Duomenys | Data'!$B$10:$B$69,'Duomenys | Data'!P$10:P$69)</f>
        <v>171554</v>
      </c>
      <c r="F18" s="223">
        <f t="shared" si="0"/>
        <v>50115.700000000041</v>
      </c>
      <c r="G18" s="222">
        <f>_xlfn.XLOOKUP($C18,'Duomenys | Data'!$B$10:$B$69,'Duomenys | Data'!R$10:R$69)</f>
        <v>369601.4</v>
      </c>
      <c r="H18" s="222">
        <f>_xlfn.XLOOKUP($C18,'Duomenys | Data'!$B$10:$B$69,'Duomenys | Data'!Q$10:Q$69)</f>
        <v>185313.8</v>
      </c>
      <c r="I18" s="222">
        <f>_xlfn.XLOOKUP($C18,'Duomenys | Data'!$B$10:$B$69,'Duomenys | Data'!S$10:S$69)</f>
        <v>134171.9</v>
      </c>
      <c r="J18" s="224">
        <f t="shared" si="1"/>
        <v>5.4826618162067238</v>
      </c>
      <c r="K18" s="225" t="str">
        <f t="shared" si="3"/>
        <v>Ne / No</v>
      </c>
      <c r="L18" s="226" t="s">
        <v>90</v>
      </c>
      <c r="M18" s="226" t="s">
        <v>90</v>
      </c>
      <c r="N18" s="225" t="str">
        <f t="shared" si="2"/>
        <v>Taip / Yes</v>
      </c>
    </row>
    <row r="19" spans="2:14" x14ac:dyDescent="0.25">
      <c r="B19" s="227" t="s">
        <v>11</v>
      </c>
      <c r="C19" s="221">
        <v>7</v>
      </c>
      <c r="D19" s="222">
        <f>_xlfn.XLOOKUP($C19,'Duomenys | Data'!$B$10:$B$69,'Duomenys | Data'!O$10:O$69)</f>
        <v>7578.8</v>
      </c>
      <c r="E19" s="222">
        <f>_xlfn.XLOOKUP($C19,'Duomenys | Data'!$B$10:$B$69,'Duomenys | Data'!P$10:P$69)</f>
        <v>52251</v>
      </c>
      <c r="F19" s="223">
        <f t="shared" si="0"/>
        <v>9583.7000000000044</v>
      </c>
      <c r="G19" s="222">
        <f>_xlfn.XLOOKUP($C19,'Duomenys | Data'!$B$10:$B$69,'Duomenys | Data'!R$10:R$69)</f>
        <v>110382.1</v>
      </c>
      <c r="H19" s="222">
        <f>_xlfn.XLOOKUP($C19,'Duomenys | Data'!$B$10:$B$69,'Duomenys | Data'!Q$10:Q$69)</f>
        <v>56087.5</v>
      </c>
      <c r="I19" s="222">
        <f>_xlfn.XLOOKUP($C19,'Duomenys | Data'!$B$10:$B$69,'Duomenys | Data'!S$10:S$69)</f>
        <v>44710.9</v>
      </c>
      <c r="J19" s="224">
        <f t="shared" si="1"/>
        <v>12.256548507553202</v>
      </c>
      <c r="K19" s="225" t="str">
        <f t="shared" si="3"/>
        <v>Ne / No</v>
      </c>
      <c r="L19" s="226" t="s">
        <v>90</v>
      </c>
      <c r="M19" s="226" t="s">
        <v>90</v>
      </c>
      <c r="N19" s="225" t="str">
        <f t="shared" si="2"/>
        <v>Taip / Yes</v>
      </c>
    </row>
    <row r="20" spans="2:14" x14ac:dyDescent="0.25">
      <c r="B20" s="227" t="s">
        <v>12</v>
      </c>
      <c r="C20" s="221">
        <v>8</v>
      </c>
      <c r="D20" s="222">
        <f>_xlfn.XLOOKUP($C20,'Duomenys | Data'!$B$10:$B$69,'Duomenys | Data'!O$10:O$69)</f>
        <v>489.8</v>
      </c>
      <c r="E20" s="222">
        <f>_xlfn.XLOOKUP($C20,'Duomenys | Data'!$B$10:$B$69,'Duomenys | Data'!P$10:P$69)</f>
        <v>11099</v>
      </c>
      <c r="F20" s="223">
        <f t="shared" si="0"/>
        <v>6727.800000000002</v>
      </c>
      <c r="G20" s="222">
        <f>_xlfn.XLOOKUP($C20,'Duomenys | Data'!$B$10:$B$69,'Duomenys | Data'!R$10:R$69)</f>
        <v>21118.400000000001</v>
      </c>
      <c r="H20" s="222">
        <f>_xlfn.XLOOKUP($C20,'Duomenys | Data'!$B$10:$B$69,'Duomenys | Data'!Q$10:Q$69)</f>
        <v>11974.3</v>
      </c>
      <c r="I20" s="222">
        <f>_xlfn.XLOOKUP($C20,'Duomenys | Data'!$B$10:$B$69,'Duomenys | Data'!S$10:S$69)</f>
        <v>2416.3000000000002</v>
      </c>
      <c r="J20" s="224">
        <f t="shared" si="1"/>
        <v>2.7475486346399798</v>
      </c>
      <c r="K20" s="225" t="str">
        <f t="shared" si="3"/>
        <v>Ne / No</v>
      </c>
      <c r="L20" s="226" t="s">
        <v>90</v>
      </c>
      <c r="M20" s="226" t="s">
        <v>90</v>
      </c>
      <c r="N20" s="225" t="str">
        <f t="shared" si="2"/>
        <v>Taip / Yes</v>
      </c>
    </row>
    <row r="21" spans="2:14" x14ac:dyDescent="0.25">
      <c r="B21" s="227" t="s">
        <v>13</v>
      </c>
      <c r="C21" s="221">
        <v>9</v>
      </c>
      <c r="D21" s="222">
        <f>_xlfn.XLOOKUP($C21,'Duomenys | Data'!$B$10:$B$69,'Duomenys | Data'!O$10:O$69)</f>
        <v>4983.2</v>
      </c>
      <c r="E21" s="222">
        <f>_xlfn.XLOOKUP($C21,'Duomenys | Data'!$B$10:$B$69,'Duomenys | Data'!P$10:P$69)</f>
        <v>26019</v>
      </c>
      <c r="F21" s="223">
        <f t="shared" si="0"/>
        <v>19068.2</v>
      </c>
      <c r="G21" s="222">
        <f>_xlfn.XLOOKUP($C21,'Duomenys | Data'!$B$10:$B$69,'Duomenys | Data'!R$10:R$69)</f>
        <v>64847.9</v>
      </c>
      <c r="H21" s="222">
        <f>_xlfn.XLOOKUP($C21,'Duomenys | Data'!$B$10:$B$69,'Duomenys | Data'!Q$10:Q$69)</f>
        <v>28305.4</v>
      </c>
      <c r="I21" s="222">
        <f>_xlfn.XLOOKUP($C21,'Duomenys | Data'!$B$10:$B$69,'Duomenys | Data'!S$10:S$69)</f>
        <v>17474.3</v>
      </c>
      <c r="J21" s="224">
        <f t="shared" si="1"/>
        <v>11.052360758707572</v>
      </c>
      <c r="K21" s="225" t="str">
        <f t="shared" si="3"/>
        <v>Ne / No</v>
      </c>
      <c r="L21" s="226" t="s">
        <v>90</v>
      </c>
      <c r="M21" s="226" t="s">
        <v>90</v>
      </c>
      <c r="N21" s="225" t="str">
        <f t="shared" si="2"/>
        <v>Taip / Yes</v>
      </c>
    </row>
    <row r="22" spans="2:14" x14ac:dyDescent="0.25">
      <c r="B22" s="227" t="s">
        <v>14</v>
      </c>
      <c r="C22" s="221">
        <v>10</v>
      </c>
      <c r="D22" s="222">
        <f>_xlfn.XLOOKUP($C22,'Duomenys | Data'!$B$10:$B$69,'Duomenys | Data'!O$10:O$69)</f>
        <v>4437.7</v>
      </c>
      <c r="E22" s="222">
        <f>_xlfn.XLOOKUP($C22,'Duomenys | Data'!$B$10:$B$69,'Duomenys | Data'!P$10:P$69)</f>
        <v>82380</v>
      </c>
      <c r="F22" s="223">
        <f t="shared" si="0"/>
        <v>13614.499999999985</v>
      </c>
      <c r="G22" s="222">
        <f>_xlfn.XLOOKUP($C22,'Duomenys | Data'!$B$10:$B$69,'Duomenys | Data'!R$10:R$69)</f>
        <v>185872.4</v>
      </c>
      <c r="H22" s="222">
        <f>_xlfn.XLOOKUP($C22,'Duomenys | Data'!$B$10:$B$69,'Duomenys | Data'!Q$10:Q$69)</f>
        <v>88449.3</v>
      </c>
      <c r="I22" s="222">
        <f>_xlfn.XLOOKUP($C22,'Duomenys | Data'!$B$10:$B$69,'Duomenys | Data'!S$10:S$69)</f>
        <v>83808.600000000006</v>
      </c>
      <c r="J22" s="224">
        <f t="shared" si="1"/>
        <v>4.6228690185375214</v>
      </c>
      <c r="K22" s="225" t="str">
        <f t="shared" si="3"/>
        <v>Ne / No</v>
      </c>
      <c r="L22" s="226" t="s">
        <v>90</v>
      </c>
      <c r="M22" s="226" t="s">
        <v>90</v>
      </c>
      <c r="N22" s="225" t="str">
        <f t="shared" si="2"/>
        <v>Taip / Yes</v>
      </c>
    </row>
    <row r="23" spans="2:14" x14ac:dyDescent="0.25">
      <c r="B23" s="220" t="s">
        <v>15</v>
      </c>
      <c r="C23" s="221">
        <v>11</v>
      </c>
      <c r="D23" s="222">
        <f>_xlfn.XLOOKUP($C23,'Duomenys | Data'!$B$10:$B$69,'Duomenys | Data'!O$10:O$69)</f>
        <v>24378.6</v>
      </c>
      <c r="E23" s="222">
        <f>_xlfn.XLOOKUP($C23,'Duomenys | Data'!$B$10:$B$69,'Duomenys | Data'!P$10:P$69)</f>
        <v>103604</v>
      </c>
      <c r="F23" s="223">
        <f t="shared" si="0"/>
        <v>24556.300000000003</v>
      </c>
      <c r="G23" s="222">
        <f>_xlfn.XLOOKUP($C23,'Duomenys | Data'!$B$10:$B$69,'Duomenys | Data'!R$10:R$69)</f>
        <v>247255.6</v>
      </c>
      <c r="H23" s="222">
        <f>_xlfn.XLOOKUP($C23,'Duomenys | Data'!$B$10:$B$69,'Duomenys | Data'!Q$10:Q$69)</f>
        <v>111297.5</v>
      </c>
      <c r="I23" s="222">
        <f>_xlfn.XLOOKUP($C23,'Duomenys | Data'!$B$10:$B$69,'Duomenys | Data'!S$10:S$69)</f>
        <v>111401.8</v>
      </c>
      <c r="J23" s="224">
        <f t="shared" si="1"/>
        <v>19.021959218260257</v>
      </c>
      <c r="K23" s="225" t="str">
        <f t="shared" si="3"/>
        <v>Ne / No</v>
      </c>
      <c r="L23" s="226" t="s">
        <v>90</v>
      </c>
      <c r="M23" s="226" t="s">
        <v>90</v>
      </c>
      <c r="N23" s="225" t="str">
        <f t="shared" si="2"/>
        <v>Taip / Yes</v>
      </c>
    </row>
    <row r="24" spans="2:14" x14ac:dyDescent="0.25">
      <c r="B24" s="227" t="s">
        <v>16</v>
      </c>
      <c r="C24" s="221">
        <v>12</v>
      </c>
      <c r="D24" s="222">
        <f>_xlfn.XLOOKUP($C24,'Duomenys | Data'!$B$10:$B$69,'Duomenys | Data'!O$10:O$69)</f>
        <v>2991.5</v>
      </c>
      <c r="E24" s="222">
        <f>_xlfn.XLOOKUP($C24,'Duomenys | Data'!$B$10:$B$69,'Duomenys | Data'!P$10:P$69)</f>
        <v>24575</v>
      </c>
      <c r="F24" s="223">
        <f t="shared" si="0"/>
        <v>4023.8999999999978</v>
      </c>
      <c r="G24" s="222">
        <f>_xlfn.XLOOKUP($C24,'Duomenys | Data'!$B$10:$B$69,'Duomenys | Data'!R$10:R$69)</f>
        <v>47298.5</v>
      </c>
      <c r="H24" s="222">
        <f>_xlfn.XLOOKUP($C24,'Duomenys | Data'!$B$10:$B$69,'Duomenys | Data'!Q$10:Q$69)</f>
        <v>26321.7</v>
      </c>
      <c r="I24" s="222">
        <f>_xlfn.XLOOKUP($C24,'Duomenys | Data'!$B$10:$B$69,'Duomenys | Data'!S$10:S$69)</f>
        <v>16952.900000000001</v>
      </c>
      <c r="J24" s="224">
        <f t="shared" si="1"/>
        <v>10.46019252488732</v>
      </c>
      <c r="K24" s="225" t="str">
        <f t="shared" si="3"/>
        <v>Ne / No</v>
      </c>
      <c r="L24" s="226" t="s">
        <v>90</v>
      </c>
      <c r="M24" s="226" t="s">
        <v>90</v>
      </c>
      <c r="N24" s="225" t="str">
        <f t="shared" si="2"/>
        <v>Taip / Yes</v>
      </c>
    </row>
    <row r="25" spans="2:14" x14ac:dyDescent="0.25">
      <c r="B25" s="227" t="s">
        <v>17</v>
      </c>
      <c r="C25" s="221">
        <v>13</v>
      </c>
      <c r="D25" s="222">
        <f>_xlfn.XLOOKUP($C25,'Duomenys | Data'!$B$10:$B$69,'Duomenys | Data'!O$10:O$69)</f>
        <v>2306.4</v>
      </c>
      <c r="E25" s="222">
        <f>_xlfn.XLOOKUP($C25,'Duomenys | Data'!$B$10:$B$69,'Duomenys | Data'!P$10:P$69)</f>
        <v>22041</v>
      </c>
      <c r="F25" s="223">
        <f t="shared" si="0"/>
        <v>6087.8999999999978</v>
      </c>
      <c r="G25" s="222">
        <f>_xlfn.XLOOKUP($C25,'Duomenys | Data'!$B$10:$B$69,'Duomenys | Data'!R$10:R$69)</f>
        <v>47630.2</v>
      </c>
      <c r="H25" s="222">
        <f>_xlfn.XLOOKUP($C25,'Duomenys | Data'!$B$10:$B$69,'Duomenys | Data'!Q$10:Q$69)</f>
        <v>23609</v>
      </c>
      <c r="I25" s="222">
        <f>_xlfn.XLOOKUP($C25,'Duomenys | Data'!$B$10:$B$69,'Duomenys | Data'!S$10:S$69)</f>
        <v>17933.3</v>
      </c>
      <c r="J25" s="224">
        <f t="shared" si="1"/>
        <v>8.1993963503727496</v>
      </c>
      <c r="K25" s="225" t="str">
        <f t="shared" si="3"/>
        <v>Ne / No</v>
      </c>
      <c r="L25" s="226" t="s">
        <v>90</v>
      </c>
      <c r="M25" s="226" t="s">
        <v>90</v>
      </c>
      <c r="N25" s="225" t="str">
        <f t="shared" si="2"/>
        <v>Taip / Yes</v>
      </c>
    </row>
    <row r="26" spans="2:14" x14ac:dyDescent="0.25">
      <c r="B26" s="227" t="s">
        <v>18</v>
      </c>
      <c r="C26" s="221">
        <v>14</v>
      </c>
      <c r="D26" s="222">
        <f>_xlfn.XLOOKUP($C26,'Duomenys | Data'!$B$10:$B$69,'Duomenys | Data'!O$10:O$69)</f>
        <v>1692.9</v>
      </c>
      <c r="E26" s="222">
        <f>_xlfn.XLOOKUP($C26,'Duomenys | Data'!$B$10:$B$69,'Duomenys | Data'!P$10:P$69)</f>
        <v>24969</v>
      </c>
      <c r="F26" s="223">
        <f t="shared" si="0"/>
        <v>4707.4000000000015</v>
      </c>
      <c r="G26" s="222">
        <f>_xlfn.XLOOKUP($C26,'Duomenys | Data'!$B$10:$B$69,'Duomenys | Data'!R$10:R$69)</f>
        <v>46703.4</v>
      </c>
      <c r="H26" s="222">
        <f>_xlfn.XLOOKUP($C26,'Duomenys | Data'!$B$10:$B$69,'Duomenys | Data'!Q$10:Q$69)</f>
        <v>26761.200000000001</v>
      </c>
      <c r="I26" s="222">
        <f>_xlfn.XLOOKUP($C26,'Duomenys | Data'!$B$10:$B$69,'Duomenys | Data'!S$10:S$69)</f>
        <v>15234.8</v>
      </c>
      <c r="J26" s="224">
        <f t="shared" si="1"/>
        <v>5.7045328948255181</v>
      </c>
      <c r="K26" s="225" t="str">
        <f t="shared" si="3"/>
        <v>Ne / No</v>
      </c>
      <c r="L26" s="226" t="s">
        <v>90</v>
      </c>
      <c r="M26" s="226" t="s">
        <v>90</v>
      </c>
      <c r="N26" s="225" t="str">
        <f t="shared" si="2"/>
        <v>Taip / Yes</v>
      </c>
    </row>
    <row r="27" spans="2:14" x14ac:dyDescent="0.25">
      <c r="B27" s="227" t="s">
        <v>19</v>
      </c>
      <c r="C27" s="221">
        <v>15</v>
      </c>
      <c r="D27" s="222">
        <f>_xlfn.XLOOKUP($C27,'Duomenys | Data'!$B$10:$B$69,'Duomenys | Data'!O$10:O$69)</f>
        <v>1024.5999999999999</v>
      </c>
      <c r="E27" s="222">
        <f>_xlfn.XLOOKUP($C27,'Duomenys | Data'!$B$10:$B$69,'Duomenys | Data'!P$10:P$69)</f>
        <v>26121</v>
      </c>
      <c r="F27" s="223">
        <f t="shared" si="0"/>
        <v>3687.5999999999949</v>
      </c>
      <c r="G27" s="222">
        <f>_xlfn.XLOOKUP($C27,'Duomenys | Data'!$B$10:$B$69,'Duomenys | Data'!R$10:R$69)</f>
        <v>50222.7</v>
      </c>
      <c r="H27" s="222">
        <f>_xlfn.XLOOKUP($C27,'Duomenys | Data'!$B$10:$B$69,'Duomenys | Data'!Q$10:Q$69)</f>
        <v>27993.9</v>
      </c>
      <c r="I27" s="222">
        <f>_xlfn.XLOOKUP($C27,'Duomenys | Data'!$B$10:$B$69,'Duomenys | Data'!S$10:S$69)</f>
        <v>18541.2</v>
      </c>
      <c r="J27" s="224">
        <f t="shared" si="1"/>
        <v>3.4372630717309773</v>
      </c>
      <c r="K27" s="225" t="str">
        <f t="shared" si="3"/>
        <v>Ne / No</v>
      </c>
      <c r="L27" s="226" t="s">
        <v>90</v>
      </c>
      <c r="M27" s="226" t="s">
        <v>90</v>
      </c>
      <c r="N27" s="225" t="str">
        <f t="shared" si="2"/>
        <v>Taip / Yes</v>
      </c>
    </row>
    <row r="28" spans="2:14" x14ac:dyDescent="0.25">
      <c r="B28" s="227" t="s">
        <v>20</v>
      </c>
      <c r="C28" s="221">
        <v>16</v>
      </c>
      <c r="D28" s="222">
        <f>_xlfn.XLOOKUP($C28,'Duomenys | Data'!$B$10:$B$69,'Duomenys | Data'!O$10:O$69)</f>
        <v>6641.8</v>
      </c>
      <c r="E28" s="222">
        <f>_xlfn.XLOOKUP($C28,'Duomenys | Data'!$B$10:$B$69,'Duomenys | Data'!P$10:P$69)</f>
        <v>23566</v>
      </c>
      <c r="F28" s="223">
        <f t="shared" si="0"/>
        <v>5253.5</v>
      </c>
      <c r="G28" s="222">
        <f>_xlfn.XLOOKUP($C28,'Duomenys | Data'!$B$10:$B$69,'Duomenys | Data'!R$10:R$69)</f>
        <v>55718.1</v>
      </c>
      <c r="H28" s="222">
        <f>_xlfn.XLOOKUP($C28,'Duomenys | Data'!$B$10:$B$69,'Duomenys | Data'!Q$10:Q$69)</f>
        <v>25248.3</v>
      </c>
      <c r="I28" s="222">
        <f>_xlfn.XLOOKUP($C28,'Duomenys | Data'!$B$10:$B$69,'Duomenys | Data'!S$10:S$69)</f>
        <v>25216.3</v>
      </c>
      <c r="J28" s="224">
        <f t="shared" si="1"/>
        <v>23.046201356720278</v>
      </c>
      <c r="K28" s="225" t="str">
        <f t="shared" si="3"/>
        <v>Ne / No</v>
      </c>
      <c r="L28" s="226" t="s">
        <v>90</v>
      </c>
      <c r="M28" s="226" t="s">
        <v>90</v>
      </c>
      <c r="N28" s="225" t="str">
        <f t="shared" si="2"/>
        <v>Taip / Yes</v>
      </c>
    </row>
    <row r="29" spans="2:14" x14ac:dyDescent="0.25">
      <c r="B29" s="227" t="s">
        <v>21</v>
      </c>
      <c r="C29" s="221">
        <v>17</v>
      </c>
      <c r="D29" s="222">
        <f>_xlfn.XLOOKUP($C29,'Duomenys | Data'!$B$10:$B$69,'Duomenys | Data'!O$10:O$69)</f>
        <v>3576.2</v>
      </c>
      <c r="E29" s="222">
        <f>_xlfn.XLOOKUP($C29,'Duomenys | Data'!$B$10:$B$69,'Duomenys | Data'!P$10:P$69)</f>
        <v>17190</v>
      </c>
      <c r="F29" s="223">
        <f t="shared" si="0"/>
        <v>2147</v>
      </c>
      <c r="G29" s="222">
        <f>_xlfn.XLOOKUP($C29,'Duomenys | Data'!$B$10:$B$69,'Duomenys | Data'!R$10:R$69)</f>
        <v>30141.200000000001</v>
      </c>
      <c r="H29" s="222">
        <f>_xlfn.XLOOKUP($C29,'Duomenys | Data'!$B$10:$B$69,'Duomenys | Data'!Q$10:Q$69)</f>
        <v>18409.400000000001</v>
      </c>
      <c r="I29" s="222">
        <f>_xlfn.XLOOKUP($C29,'Duomenys | Data'!$B$10:$B$69,'Duomenys | Data'!S$10:S$69)</f>
        <v>9584.7999999999993</v>
      </c>
      <c r="J29" s="224">
        <f t="shared" si="1"/>
        <v>18.494078709210321</v>
      </c>
      <c r="K29" s="225" t="str">
        <f t="shared" si="3"/>
        <v>Ne / No</v>
      </c>
      <c r="L29" s="226" t="s">
        <v>90</v>
      </c>
      <c r="M29" s="226" t="s">
        <v>90</v>
      </c>
      <c r="N29" s="225" t="str">
        <f t="shared" si="2"/>
        <v>Taip / Yes</v>
      </c>
    </row>
    <row r="30" spans="2:14" x14ac:dyDescent="0.25">
      <c r="B30" s="227" t="s">
        <v>22</v>
      </c>
      <c r="C30" s="221">
        <v>18</v>
      </c>
      <c r="D30" s="222">
        <f>_xlfn.XLOOKUP($C30,'Duomenys | Data'!$B$10:$B$69,'Duomenys | Data'!O$10:O$69)</f>
        <v>12664.9</v>
      </c>
      <c r="E30" s="222">
        <f>_xlfn.XLOOKUP($C30,'Duomenys | Data'!$B$10:$B$69,'Duomenys | Data'!P$10:P$69)</f>
        <v>45287</v>
      </c>
      <c r="F30" s="223">
        <f t="shared" si="0"/>
        <v>8551.6000000000058</v>
      </c>
      <c r="G30" s="222">
        <f>_xlfn.XLOOKUP($C30,'Duomenys | Data'!$B$10:$B$69,'Duomenys | Data'!R$10:R$69)</f>
        <v>92133.5</v>
      </c>
      <c r="H30" s="222">
        <f>_xlfn.XLOOKUP($C30,'Duomenys | Data'!$B$10:$B$69,'Duomenys | Data'!Q$10:Q$69)</f>
        <v>48509.2</v>
      </c>
      <c r="I30" s="222">
        <f>_xlfn.XLOOKUP($C30,'Duomenys | Data'!$B$10:$B$69,'Duomenys | Data'!S$10:S$69)</f>
        <v>35072.699999999997</v>
      </c>
      <c r="J30" s="224">
        <f t="shared" si="1"/>
        <v>23.523828628530456</v>
      </c>
      <c r="K30" s="225" t="str">
        <f t="shared" si="3"/>
        <v>Ne / No</v>
      </c>
      <c r="L30" s="226" t="s">
        <v>90</v>
      </c>
      <c r="M30" s="226" t="s">
        <v>90</v>
      </c>
      <c r="N30" s="225" t="str">
        <f t="shared" si="2"/>
        <v>Taip / Yes</v>
      </c>
    </row>
    <row r="31" spans="2:14" x14ac:dyDescent="0.25">
      <c r="B31" s="227" t="s">
        <v>23</v>
      </c>
      <c r="C31" s="221">
        <v>19</v>
      </c>
      <c r="D31" s="222">
        <f>_xlfn.XLOOKUP($C31,'Duomenys | Data'!$B$10:$B$69,'Duomenys | Data'!O$10:O$69)</f>
        <v>2515.4</v>
      </c>
      <c r="E31" s="222">
        <f>_xlfn.XLOOKUP($C31,'Duomenys | Data'!$B$10:$B$69,'Duomenys | Data'!P$10:P$69)</f>
        <v>21366</v>
      </c>
      <c r="F31" s="223">
        <f t="shared" si="0"/>
        <v>3973.4000000000015</v>
      </c>
      <c r="G31" s="222">
        <f>_xlfn.XLOOKUP($C31,'Duomenys | Data'!$B$10:$B$69,'Duomenys | Data'!R$10:R$69)</f>
        <v>45857.5</v>
      </c>
      <c r="H31" s="222">
        <f>_xlfn.XLOOKUP($C31,'Duomenys | Data'!$B$10:$B$69,'Duomenys | Data'!Q$10:Q$69)</f>
        <v>22894.799999999999</v>
      </c>
      <c r="I31" s="222">
        <f>_xlfn.XLOOKUP($C31,'Duomenys | Data'!$B$10:$B$69,'Duomenys | Data'!S$10:S$69)</f>
        <v>18989.3</v>
      </c>
      <c r="J31" s="224">
        <f t="shared" si="1"/>
        <v>9.9268333109702684</v>
      </c>
      <c r="K31" s="225" t="str">
        <f t="shared" si="3"/>
        <v>Ne / No</v>
      </c>
      <c r="L31" s="226" t="s">
        <v>90</v>
      </c>
      <c r="M31" s="226" t="s">
        <v>90</v>
      </c>
      <c r="N31" s="225" t="str">
        <f t="shared" si="2"/>
        <v>Taip / Yes</v>
      </c>
    </row>
    <row r="32" spans="2:14" x14ac:dyDescent="0.25">
      <c r="B32" s="227" t="s">
        <v>24</v>
      </c>
      <c r="C32" s="221">
        <v>20</v>
      </c>
      <c r="D32" s="222">
        <f>_xlfn.XLOOKUP($C32,'Duomenys | Data'!$B$10:$B$69,'Duomenys | Data'!O$10:O$69)</f>
        <v>3232.4</v>
      </c>
      <c r="E32" s="222">
        <f>_xlfn.XLOOKUP($C32,'Duomenys | Data'!$B$10:$B$69,'Duomenys | Data'!P$10:P$69)</f>
        <v>26144</v>
      </c>
      <c r="F32" s="223">
        <f t="shared" si="0"/>
        <v>3511.5</v>
      </c>
      <c r="G32" s="222">
        <f>_xlfn.XLOOKUP($C32,'Duomenys | Data'!$B$10:$B$69,'Duomenys | Data'!R$10:R$69)</f>
        <v>52164.7</v>
      </c>
      <c r="H32" s="222">
        <f>_xlfn.XLOOKUP($C32,'Duomenys | Data'!$B$10:$B$69,'Duomenys | Data'!Q$10:Q$69)</f>
        <v>28021.1</v>
      </c>
      <c r="I32" s="222">
        <f>_xlfn.XLOOKUP($C32,'Duomenys | Data'!$B$10:$B$69,'Duomenys | Data'!S$10:S$69)</f>
        <v>20632.099999999999</v>
      </c>
      <c r="J32" s="224">
        <f t="shared" si="1"/>
        <v>10.899833083239196</v>
      </c>
      <c r="K32" s="225" t="str">
        <f t="shared" si="3"/>
        <v>Ne / No</v>
      </c>
      <c r="L32" s="226" t="s">
        <v>90</v>
      </c>
      <c r="M32" s="226" t="s">
        <v>90</v>
      </c>
      <c r="N32" s="225" t="str">
        <f t="shared" si="2"/>
        <v>Taip / Yes</v>
      </c>
    </row>
    <row r="33" spans="2:14" x14ac:dyDescent="0.25">
      <c r="B33" s="227" t="s">
        <v>25</v>
      </c>
      <c r="C33" s="221">
        <v>21</v>
      </c>
      <c r="D33" s="222">
        <f>_xlfn.XLOOKUP($C33,'Duomenys | Data'!$B$10:$B$69,'Duomenys | Data'!O$10:O$69)</f>
        <v>4337.3999999999996</v>
      </c>
      <c r="E33" s="222">
        <f>_xlfn.XLOOKUP($C33,'Duomenys | Data'!$B$10:$B$69,'Duomenys | Data'!P$10:P$69)</f>
        <v>28013</v>
      </c>
      <c r="F33" s="223">
        <f t="shared" si="0"/>
        <v>6109</v>
      </c>
      <c r="G33" s="222">
        <f>_xlfn.XLOOKUP($C33,'Duomenys | Data'!$B$10:$B$69,'Duomenys | Data'!R$10:R$69)</f>
        <v>59636.800000000003</v>
      </c>
      <c r="H33" s="222">
        <f>_xlfn.XLOOKUP($C33,'Duomenys | Data'!$B$10:$B$69,'Duomenys | Data'!Q$10:Q$69)</f>
        <v>30015.4</v>
      </c>
      <c r="I33" s="222">
        <f>_xlfn.XLOOKUP($C33,'Duomenys | Data'!$B$10:$B$69,'Duomenys | Data'!S$10:S$69)</f>
        <v>23512.400000000001</v>
      </c>
      <c r="J33" s="224">
        <f t="shared" si="1"/>
        <v>12.711447160189907</v>
      </c>
      <c r="K33" s="225" t="str">
        <f t="shared" si="3"/>
        <v>Ne / No</v>
      </c>
      <c r="L33" s="226" t="s">
        <v>90</v>
      </c>
      <c r="M33" s="226" t="s">
        <v>90</v>
      </c>
      <c r="N33" s="225" t="str">
        <f t="shared" si="2"/>
        <v>Taip / Yes</v>
      </c>
    </row>
    <row r="34" spans="2:14" x14ac:dyDescent="0.25">
      <c r="B34" s="227" t="s">
        <v>26</v>
      </c>
      <c r="C34" s="221">
        <v>22</v>
      </c>
      <c r="D34" s="222">
        <f>_xlfn.XLOOKUP($C34,'Duomenys | Data'!$B$10:$B$69,'Duomenys | Data'!O$10:O$69)</f>
        <v>14668.1</v>
      </c>
      <c r="E34" s="222">
        <f>_xlfn.XLOOKUP($C34,'Duomenys | Data'!$B$10:$B$69,'Duomenys | Data'!P$10:P$69)</f>
        <v>111544</v>
      </c>
      <c r="F34" s="223">
        <f t="shared" si="0"/>
        <v>22333.100000000006</v>
      </c>
      <c r="G34" s="222">
        <f>_xlfn.XLOOKUP($C34,'Duomenys | Data'!$B$10:$B$69,'Duomenys | Data'!R$10:R$69)</f>
        <v>217299.6</v>
      </c>
      <c r="H34" s="222">
        <f>_xlfn.XLOOKUP($C34,'Duomenys | Data'!$B$10:$B$69,'Duomenys | Data'!Q$10:Q$69)</f>
        <v>119561.4</v>
      </c>
      <c r="I34" s="222">
        <f>_xlfn.XLOOKUP($C34,'Duomenys | Data'!$B$10:$B$69,'Duomenys | Data'!S$10:S$69)</f>
        <v>75405.100000000006</v>
      </c>
      <c r="J34" s="224">
        <f t="shared" si="1"/>
        <v>10.956392093942876</v>
      </c>
      <c r="K34" s="225" t="str">
        <f t="shared" si="3"/>
        <v>Ne / No</v>
      </c>
      <c r="L34" s="226" t="s">
        <v>90</v>
      </c>
      <c r="M34" s="226" t="s">
        <v>90</v>
      </c>
      <c r="N34" s="225" t="str">
        <f t="shared" si="2"/>
        <v>Taip / Yes</v>
      </c>
    </row>
    <row r="35" spans="2:14" x14ac:dyDescent="0.25">
      <c r="B35" s="227" t="s">
        <v>27</v>
      </c>
      <c r="C35" s="221">
        <v>23</v>
      </c>
      <c r="D35" s="222">
        <f>_xlfn.XLOOKUP($C35,'Duomenys | Data'!$B$10:$B$69,'Duomenys | Data'!O$10:O$69)</f>
        <v>8442.1</v>
      </c>
      <c r="E35" s="222">
        <f>_xlfn.XLOOKUP($C35,'Duomenys | Data'!$B$10:$B$69,'Duomenys | Data'!P$10:P$69)</f>
        <v>45746</v>
      </c>
      <c r="F35" s="223">
        <f t="shared" si="0"/>
        <v>10412.600000000006</v>
      </c>
      <c r="G35" s="222">
        <f>_xlfn.XLOOKUP($C35,'Duomenys | Data'!$B$10:$B$69,'Duomenys | Data'!R$10:R$69)</f>
        <v>99238.6</v>
      </c>
      <c r="H35" s="222">
        <f>_xlfn.XLOOKUP($C35,'Duomenys | Data'!$B$10:$B$69,'Duomenys | Data'!Q$10:Q$69)</f>
        <v>49018.7</v>
      </c>
      <c r="I35" s="222">
        <f>_xlfn.XLOOKUP($C35,'Duomenys | Data'!$B$10:$B$69,'Duomenys | Data'!S$10:S$69)</f>
        <v>39807.300000000003</v>
      </c>
      <c r="J35" s="224">
        <f t="shared" si="1"/>
        <v>15.032604089133276</v>
      </c>
      <c r="K35" s="225" t="str">
        <f t="shared" si="3"/>
        <v>Ne / No</v>
      </c>
      <c r="L35" s="226" t="s">
        <v>90</v>
      </c>
      <c r="M35" s="226" t="s">
        <v>90</v>
      </c>
      <c r="N35" s="225" t="str">
        <f t="shared" si="2"/>
        <v>Taip / Yes</v>
      </c>
    </row>
    <row r="36" spans="2:14" x14ac:dyDescent="0.25">
      <c r="B36" s="227" t="s">
        <v>28</v>
      </c>
      <c r="C36" s="221">
        <v>24</v>
      </c>
      <c r="D36" s="222">
        <f>_xlfn.XLOOKUP($C36,'Duomenys | Data'!$B$10:$B$69,'Duomenys | Data'!O$10:O$69)</f>
        <v>6212.7</v>
      </c>
      <c r="E36" s="222">
        <f>_xlfn.XLOOKUP($C36,'Duomenys | Data'!$B$10:$B$69,'Duomenys | Data'!P$10:P$69)</f>
        <v>27333</v>
      </c>
      <c r="F36" s="223">
        <f t="shared" si="0"/>
        <v>5603</v>
      </c>
      <c r="G36" s="222">
        <f>_xlfn.XLOOKUP($C36,'Duomenys | Data'!$B$10:$B$69,'Duomenys | Data'!R$10:R$69)</f>
        <v>58480.1</v>
      </c>
      <c r="H36" s="222">
        <f>_xlfn.XLOOKUP($C36,'Duomenys | Data'!$B$10:$B$69,'Duomenys | Data'!Q$10:Q$69)</f>
        <v>29289.3</v>
      </c>
      <c r="I36" s="222">
        <f>_xlfn.XLOOKUP($C36,'Duomenys | Data'!$B$10:$B$69,'Duomenys | Data'!S$10:S$69)</f>
        <v>23587.8</v>
      </c>
      <c r="J36" s="224">
        <f t="shared" si="1"/>
        <v>18.862946320136022</v>
      </c>
      <c r="K36" s="225" t="str">
        <f t="shared" si="3"/>
        <v>Ne / No</v>
      </c>
      <c r="L36" s="226" t="s">
        <v>90</v>
      </c>
      <c r="M36" s="226" t="s">
        <v>90</v>
      </c>
      <c r="N36" s="225" t="str">
        <f t="shared" si="2"/>
        <v>Taip / Yes</v>
      </c>
    </row>
    <row r="37" spans="2:14" x14ac:dyDescent="0.25">
      <c r="B37" s="227" t="s">
        <v>29</v>
      </c>
      <c r="C37" s="221">
        <v>25</v>
      </c>
      <c r="D37" s="222">
        <f>_xlfn.XLOOKUP($C37,'Duomenys | Data'!$B$10:$B$69,'Duomenys | Data'!O$10:O$69)</f>
        <v>11675</v>
      </c>
      <c r="E37" s="222">
        <f>_xlfn.XLOOKUP($C37,'Duomenys | Data'!$B$10:$B$69,'Duomenys | Data'!P$10:P$69)</f>
        <v>74491</v>
      </c>
      <c r="F37" s="223">
        <f t="shared" si="0"/>
        <v>15214.600000000006</v>
      </c>
      <c r="G37" s="222">
        <f>_xlfn.XLOOKUP($C37,'Duomenys | Data'!$B$10:$B$69,'Duomenys | Data'!R$10:R$69)</f>
        <v>138119.6</v>
      </c>
      <c r="H37" s="222">
        <f>_xlfn.XLOOKUP($C37,'Duomenys | Data'!$B$10:$B$69,'Duomenys | Data'!Q$10:Q$69)</f>
        <v>79898.5</v>
      </c>
      <c r="I37" s="222">
        <f>_xlfn.XLOOKUP($C37,'Duomenys | Data'!$B$10:$B$69,'Duomenys | Data'!S$10:S$69)</f>
        <v>43006.5</v>
      </c>
      <c r="J37" s="224">
        <f t="shared" si="1"/>
        <v>13.014795062961509</v>
      </c>
      <c r="K37" s="225" t="str">
        <f t="shared" si="3"/>
        <v>Ne / No</v>
      </c>
      <c r="L37" s="226" t="s">
        <v>90</v>
      </c>
      <c r="M37" s="226" t="s">
        <v>90</v>
      </c>
      <c r="N37" s="225" t="str">
        <f t="shared" si="2"/>
        <v>Taip / Yes</v>
      </c>
    </row>
    <row r="38" spans="2:14" x14ac:dyDescent="0.25">
      <c r="B38" s="227" t="s">
        <v>30</v>
      </c>
      <c r="C38" s="221">
        <v>26</v>
      </c>
      <c r="D38" s="222">
        <f>_xlfn.XLOOKUP($C38,'Duomenys | Data'!$B$10:$B$69,'Duomenys | Data'!O$10:O$69)</f>
        <v>6614.3</v>
      </c>
      <c r="E38" s="222">
        <f>_xlfn.XLOOKUP($C38,'Duomenys | Data'!$B$10:$B$69,'Duomenys | Data'!P$10:P$69)</f>
        <v>35938</v>
      </c>
      <c r="F38" s="223">
        <f t="shared" si="0"/>
        <v>7781.7000000000007</v>
      </c>
      <c r="G38" s="222">
        <f>_xlfn.XLOOKUP($C38,'Duomenys | Data'!$B$10:$B$69,'Duomenys | Data'!R$10:R$69)</f>
        <v>75649.5</v>
      </c>
      <c r="H38" s="222">
        <f>_xlfn.XLOOKUP($C38,'Duomenys | Data'!$B$10:$B$69,'Duomenys | Data'!Q$10:Q$69)</f>
        <v>38532.6</v>
      </c>
      <c r="I38" s="222">
        <f>_xlfn.XLOOKUP($C38,'Duomenys | Data'!$B$10:$B$69,'Duomenys | Data'!S$10:S$69)</f>
        <v>29335.200000000001</v>
      </c>
      <c r="J38" s="224">
        <f t="shared" si="1"/>
        <v>15.12887782853039</v>
      </c>
      <c r="K38" s="225" t="str">
        <f t="shared" si="3"/>
        <v>Ne / No</v>
      </c>
      <c r="L38" s="226" t="s">
        <v>90</v>
      </c>
      <c r="M38" s="226" t="s">
        <v>90</v>
      </c>
      <c r="N38" s="225" t="str">
        <f t="shared" si="2"/>
        <v>Taip / Yes</v>
      </c>
    </row>
    <row r="39" spans="2:14" x14ac:dyDescent="0.25">
      <c r="B39" s="227" t="s">
        <v>31</v>
      </c>
      <c r="C39" s="221">
        <v>27</v>
      </c>
      <c r="D39" s="222">
        <f>_xlfn.XLOOKUP($C39,'Duomenys | Data'!$B$10:$B$69,'Duomenys | Data'!O$10:O$69)</f>
        <v>3696.1</v>
      </c>
      <c r="E39" s="222">
        <f>_xlfn.XLOOKUP($C39,'Duomenys | Data'!$B$10:$B$69,'Duomenys | Data'!P$10:P$69)</f>
        <v>17413</v>
      </c>
      <c r="F39" s="223">
        <f t="shared" si="0"/>
        <v>3405.3999999999996</v>
      </c>
      <c r="G39" s="222">
        <f>_xlfn.XLOOKUP($C39,'Duomenys | Data'!$B$10:$B$69,'Duomenys | Data'!R$10:R$69)</f>
        <v>35736.6</v>
      </c>
      <c r="H39" s="222">
        <f>_xlfn.XLOOKUP($C39,'Duomenys | Data'!$B$10:$B$69,'Duomenys | Data'!Q$10:Q$69)</f>
        <v>18657.3</v>
      </c>
      <c r="I39" s="222">
        <f>_xlfn.XLOOKUP($C39,'Duomenys | Data'!$B$10:$B$69,'Duomenys | Data'!S$10:S$69)</f>
        <v>13673.9</v>
      </c>
      <c r="J39" s="224">
        <f t="shared" si="1"/>
        <v>17.754006071552087</v>
      </c>
      <c r="K39" s="225" t="str">
        <f t="shared" si="3"/>
        <v>Ne / No</v>
      </c>
      <c r="L39" s="226" t="s">
        <v>90</v>
      </c>
      <c r="M39" s="226" t="s">
        <v>90</v>
      </c>
      <c r="N39" s="225" t="str">
        <f t="shared" si="2"/>
        <v>Taip / Yes</v>
      </c>
    </row>
    <row r="40" spans="2:14" x14ac:dyDescent="0.25">
      <c r="B40" s="227" t="s">
        <v>32</v>
      </c>
      <c r="C40" s="221">
        <v>28</v>
      </c>
      <c r="D40" s="222">
        <f>_xlfn.XLOOKUP($C40,'Duomenys | Data'!$B$10:$B$69,'Duomenys | Data'!O$10:O$69)</f>
        <v>9597</v>
      </c>
      <c r="E40" s="222">
        <f>_xlfn.XLOOKUP($C40,'Duomenys | Data'!$B$10:$B$69,'Duomenys | Data'!P$10:P$69)</f>
        <v>18792</v>
      </c>
      <c r="F40" s="223">
        <f t="shared" si="0"/>
        <v>2857.7999999999993</v>
      </c>
      <c r="G40" s="222">
        <f>_xlfn.XLOOKUP($C40,'Duomenys | Data'!$B$10:$B$69,'Duomenys | Data'!R$10:R$69)</f>
        <v>39311.4</v>
      </c>
      <c r="H40" s="222">
        <f>_xlfn.XLOOKUP($C40,'Duomenys | Data'!$B$10:$B$69,'Duomenys | Data'!Q$10:Q$69)</f>
        <v>20135.900000000001</v>
      </c>
      <c r="I40" s="222">
        <f>_xlfn.XLOOKUP($C40,'Duomenys | Data'!$B$10:$B$69,'Duomenys | Data'!S$10:S$69)</f>
        <v>16317.7</v>
      </c>
      <c r="J40" s="224">
        <f t="shared" si="1"/>
        <v>44.328354072554944</v>
      </c>
      <c r="K40" s="225" t="str">
        <f t="shared" si="3"/>
        <v>Ne / No</v>
      </c>
      <c r="L40" s="226" t="s">
        <v>90</v>
      </c>
      <c r="M40" s="226" t="s">
        <v>90</v>
      </c>
      <c r="N40" s="225" t="str">
        <f t="shared" si="2"/>
        <v>Taip / Yes</v>
      </c>
    </row>
    <row r="41" spans="2:14" x14ac:dyDescent="0.25">
      <c r="B41" s="227" t="s">
        <v>33</v>
      </c>
      <c r="C41" s="221">
        <v>30</v>
      </c>
      <c r="D41" s="222">
        <f>_xlfn.XLOOKUP($C41,'Duomenys | Data'!$B$10:$B$69,'Duomenys | Data'!O$10:O$69)</f>
        <v>3158.8</v>
      </c>
      <c r="E41" s="222">
        <f>_xlfn.XLOOKUP($C41,'Duomenys | Data'!$B$10:$B$69,'Duomenys | Data'!P$10:P$69)</f>
        <v>53791</v>
      </c>
      <c r="F41" s="223">
        <f t="shared" si="0"/>
        <v>11476.200000000004</v>
      </c>
      <c r="G41" s="222">
        <f>_xlfn.XLOOKUP($C41,'Duomenys | Data'!$B$10:$B$69,'Duomenys | Data'!R$10:R$69)</f>
        <v>110088.6</v>
      </c>
      <c r="H41" s="222">
        <f>_xlfn.XLOOKUP($C41,'Duomenys | Data'!$B$10:$B$69,'Duomenys | Data'!Q$10:Q$69)</f>
        <v>57645.5</v>
      </c>
      <c r="I41" s="222">
        <f>_xlfn.XLOOKUP($C41,'Duomenys | Data'!$B$10:$B$69,'Duomenys | Data'!S$10:S$69)</f>
        <v>40966.9</v>
      </c>
      <c r="J41" s="224">
        <f t="shared" si="1"/>
        <v>4.8397970190233375</v>
      </c>
      <c r="K41" s="225" t="str">
        <f t="shared" si="3"/>
        <v>Ne / No</v>
      </c>
      <c r="L41" s="226" t="s">
        <v>90</v>
      </c>
      <c r="M41" s="226" t="s">
        <v>90</v>
      </c>
      <c r="N41" s="225" t="str">
        <f t="shared" si="2"/>
        <v>Taip / Yes</v>
      </c>
    </row>
    <row r="42" spans="2:14" x14ac:dyDescent="0.25">
      <c r="B42" s="227" t="s">
        <v>34</v>
      </c>
      <c r="C42" s="221">
        <v>31</v>
      </c>
      <c r="D42" s="222">
        <f>_xlfn.XLOOKUP($C42,'Duomenys | Data'!$B$10:$B$69,'Duomenys | Data'!O$10:O$69)</f>
        <v>5640.3</v>
      </c>
      <c r="E42" s="222">
        <f>_xlfn.XLOOKUP($C42,'Duomenys | Data'!$B$10:$B$69,'Duomenys | Data'!P$10:P$69)</f>
        <v>18283</v>
      </c>
      <c r="F42" s="223">
        <f t="shared" si="0"/>
        <v>2226.4000000000033</v>
      </c>
      <c r="G42" s="222">
        <f>_xlfn.XLOOKUP($C42,'Duomenys | Data'!$B$10:$B$69,'Duomenys | Data'!R$10:R$69)</f>
        <v>37154.800000000003</v>
      </c>
      <c r="H42" s="222">
        <f>_xlfn.XLOOKUP($C42,'Duomenys | Data'!$B$10:$B$69,'Duomenys | Data'!Q$10:Q$69)</f>
        <v>19610.8</v>
      </c>
      <c r="I42" s="222">
        <f>_xlfn.XLOOKUP($C42,'Duomenys | Data'!$B$10:$B$69,'Duomenys | Data'!S$10:S$69)</f>
        <v>15317.6</v>
      </c>
      <c r="J42" s="224">
        <f t="shared" si="1"/>
        <v>27.501048299803994</v>
      </c>
      <c r="K42" s="225" t="str">
        <f t="shared" si="3"/>
        <v>Ne / No</v>
      </c>
      <c r="L42" s="226" t="s">
        <v>90</v>
      </c>
      <c r="M42" s="226" t="s">
        <v>90</v>
      </c>
      <c r="N42" s="225" t="str">
        <f t="shared" si="2"/>
        <v>Taip / Yes</v>
      </c>
    </row>
    <row r="43" spans="2:14" x14ac:dyDescent="0.25">
      <c r="B43" s="227" t="s">
        <v>35</v>
      </c>
      <c r="C43" s="221">
        <v>32</v>
      </c>
      <c r="D43" s="222">
        <f>_xlfn.XLOOKUP($C43,'Duomenys | Data'!$B$10:$B$69,'Duomenys | Data'!O$10:O$69)</f>
        <v>6067.5</v>
      </c>
      <c r="E43" s="222">
        <f>_xlfn.XLOOKUP($C43,'Duomenys | Data'!$B$10:$B$69,'Duomenys | Data'!P$10:P$69)</f>
        <v>19605</v>
      </c>
      <c r="F43" s="223">
        <f t="shared" si="0"/>
        <v>5974.1000000000022</v>
      </c>
      <c r="G43" s="222">
        <f>_xlfn.XLOOKUP($C43,'Duomenys | Data'!$B$10:$B$69,'Duomenys | Data'!R$10:R$69)</f>
        <v>42813.8</v>
      </c>
      <c r="H43" s="222">
        <f>_xlfn.XLOOKUP($C43,'Duomenys | Data'!$B$10:$B$69,'Duomenys | Data'!Q$10:Q$69)</f>
        <v>21001.7</v>
      </c>
      <c r="I43" s="222">
        <f>_xlfn.XLOOKUP($C43,'Duomenys | Data'!$B$10:$B$69,'Duomenys | Data'!S$10:S$69)</f>
        <v>15838</v>
      </c>
      <c r="J43" s="224">
        <f t="shared" si="1"/>
        <v>23.720537470043901</v>
      </c>
      <c r="K43" s="225" t="str">
        <f t="shared" si="3"/>
        <v>Ne / No</v>
      </c>
      <c r="L43" s="226" t="s">
        <v>90</v>
      </c>
      <c r="M43" s="226" t="s">
        <v>90</v>
      </c>
      <c r="N43" s="225" t="str">
        <f t="shared" si="2"/>
        <v>Taip / Yes</v>
      </c>
    </row>
    <row r="44" spans="2:14" x14ac:dyDescent="0.25">
      <c r="B44" s="227" t="s">
        <v>36</v>
      </c>
      <c r="C44" s="221">
        <v>33</v>
      </c>
      <c r="D44" s="222">
        <f>_xlfn.XLOOKUP($C44,'Duomenys | Data'!$B$10:$B$69,'Duomenys | Data'!O$10:O$69)</f>
        <v>1253.0999999999999</v>
      </c>
      <c r="E44" s="222">
        <f>_xlfn.XLOOKUP($C44,'Duomenys | Data'!$B$10:$B$69,'Duomenys | Data'!P$10:P$69)</f>
        <v>36158</v>
      </c>
      <c r="F44" s="223">
        <f t="shared" si="0"/>
        <v>5261.7000000000044</v>
      </c>
      <c r="G44" s="222">
        <f>_xlfn.XLOOKUP($C44,'Duomenys | Data'!$B$10:$B$69,'Duomenys | Data'!R$10:R$69)</f>
        <v>67850.8</v>
      </c>
      <c r="H44" s="222">
        <f>_xlfn.XLOOKUP($C44,'Duomenys | Data'!$B$10:$B$69,'Duomenys | Data'!Q$10:Q$69)</f>
        <v>38735.5</v>
      </c>
      <c r="I44" s="222">
        <f>_xlfn.XLOOKUP($C44,'Duomenys | Data'!$B$10:$B$69,'Duomenys | Data'!S$10:S$69)</f>
        <v>23853.599999999999</v>
      </c>
      <c r="J44" s="224">
        <f t="shared" si="1"/>
        <v>3.0253719848284746</v>
      </c>
      <c r="K44" s="225" t="str">
        <f t="shared" si="3"/>
        <v>Ne / No</v>
      </c>
      <c r="L44" s="226" t="s">
        <v>90</v>
      </c>
      <c r="M44" s="226" t="s">
        <v>90</v>
      </c>
      <c r="N44" s="225" t="str">
        <f t="shared" si="2"/>
        <v>Taip / Yes</v>
      </c>
    </row>
    <row r="45" spans="2:14" x14ac:dyDescent="0.25">
      <c r="B45" s="227" t="s">
        <v>37</v>
      </c>
      <c r="C45" s="221">
        <v>34</v>
      </c>
      <c r="D45" s="222">
        <f>_xlfn.XLOOKUP($C45,'Duomenys | Data'!$B$10:$B$69,'Duomenys | Data'!O$10:O$69)</f>
        <v>1698.6</v>
      </c>
      <c r="E45" s="222">
        <f>_xlfn.XLOOKUP($C45,'Duomenys | Data'!$B$10:$B$69,'Duomenys | Data'!P$10:P$69)</f>
        <v>23978</v>
      </c>
      <c r="F45" s="223">
        <f t="shared" si="0"/>
        <v>6189.7000000000007</v>
      </c>
      <c r="G45" s="222">
        <f>_xlfn.XLOOKUP($C45,'Duomenys | Data'!$B$10:$B$69,'Duomenys | Data'!R$10:R$69)</f>
        <v>52290.9</v>
      </c>
      <c r="H45" s="222">
        <f>_xlfn.XLOOKUP($C45,'Duomenys | Data'!$B$10:$B$69,'Duomenys | Data'!Q$10:Q$69)</f>
        <v>25698.400000000001</v>
      </c>
      <c r="I45" s="222">
        <f>_xlfn.XLOOKUP($C45,'Duomenys | Data'!$B$10:$B$69,'Duomenys | Data'!S$10:S$69)</f>
        <v>20402.8</v>
      </c>
      <c r="J45" s="224">
        <f t="shared" si="1"/>
        <v>5.6305253632196015</v>
      </c>
      <c r="K45" s="225" t="str">
        <f t="shared" si="3"/>
        <v>Ne / No</v>
      </c>
      <c r="L45" s="226" t="s">
        <v>90</v>
      </c>
      <c r="M45" s="226" t="s">
        <v>90</v>
      </c>
      <c r="N45" s="225" t="str">
        <f t="shared" si="2"/>
        <v>Taip / Yes</v>
      </c>
    </row>
    <row r="46" spans="2:14" x14ac:dyDescent="0.25">
      <c r="B46" s="227" t="s">
        <v>38</v>
      </c>
      <c r="C46" s="221">
        <v>35</v>
      </c>
      <c r="D46" s="222">
        <f>_xlfn.XLOOKUP($C46,'Duomenys | Data'!$B$10:$B$69,'Duomenys | Data'!O$10:O$69)</f>
        <v>8449.9</v>
      </c>
      <c r="E46" s="222">
        <f>_xlfn.XLOOKUP($C46,'Duomenys | Data'!$B$10:$B$69,'Duomenys | Data'!P$10:P$69)</f>
        <v>32914</v>
      </c>
      <c r="F46" s="223">
        <f t="shared" si="0"/>
        <v>5911.6999999999971</v>
      </c>
      <c r="G46" s="222">
        <f>_xlfn.XLOOKUP($C46,'Duomenys | Data'!$B$10:$B$69,'Duomenys | Data'!R$10:R$69)</f>
        <v>72154.399999999994</v>
      </c>
      <c r="H46" s="222">
        <f>_xlfn.XLOOKUP($C46,'Duomenys | Data'!$B$10:$B$69,'Duomenys | Data'!Q$10:Q$69)</f>
        <v>35312.699999999997</v>
      </c>
      <c r="I46" s="222">
        <f>_xlfn.XLOOKUP($C46,'Duomenys | Data'!$B$10:$B$69,'Duomenys | Data'!S$10:S$69)</f>
        <v>30930</v>
      </c>
      <c r="J46" s="224">
        <f t="shared" si="1"/>
        <v>21.763677151989533</v>
      </c>
      <c r="K46" s="225" t="str">
        <f t="shared" si="3"/>
        <v>Ne / No</v>
      </c>
      <c r="L46" s="226" t="s">
        <v>90</v>
      </c>
      <c r="M46" s="226" t="s">
        <v>90</v>
      </c>
      <c r="N46" s="225" t="str">
        <f t="shared" si="2"/>
        <v>Taip / Yes</v>
      </c>
    </row>
    <row r="47" spans="2:14" x14ac:dyDescent="0.25">
      <c r="B47" s="227" t="s">
        <v>39</v>
      </c>
      <c r="C47" s="221">
        <v>36</v>
      </c>
      <c r="D47" s="222">
        <f>_xlfn.XLOOKUP($C47,'Duomenys | Data'!$B$10:$B$69,'Duomenys | Data'!O$10:O$69)</f>
        <v>2672.6</v>
      </c>
      <c r="E47" s="222">
        <f>_xlfn.XLOOKUP($C47,'Duomenys | Data'!$B$10:$B$69,'Duomenys | Data'!P$10:P$69)</f>
        <v>25573</v>
      </c>
      <c r="F47" s="223">
        <f t="shared" si="0"/>
        <v>7304.8999999999978</v>
      </c>
      <c r="G47" s="222">
        <f>_xlfn.XLOOKUP($C47,'Duomenys | Data'!$B$10:$B$69,'Duomenys | Data'!R$10:R$69)</f>
        <v>55197.5</v>
      </c>
      <c r="H47" s="222">
        <f>_xlfn.XLOOKUP($C47,'Duomenys | Data'!$B$10:$B$69,'Duomenys | Data'!Q$10:Q$69)</f>
        <v>27401.200000000001</v>
      </c>
      <c r="I47" s="222">
        <f>_xlfn.XLOOKUP($C47,'Duomenys | Data'!$B$10:$B$69,'Duomenys | Data'!S$10:S$69)</f>
        <v>20491.400000000001</v>
      </c>
      <c r="J47" s="224">
        <f t="shared" si="1"/>
        <v>8.1288646780968374</v>
      </c>
      <c r="K47" s="225" t="str">
        <f t="shared" si="3"/>
        <v>Ne / No</v>
      </c>
      <c r="L47" s="226" t="s">
        <v>90</v>
      </c>
      <c r="M47" s="226" t="s">
        <v>90</v>
      </c>
      <c r="N47" s="225" t="str">
        <f t="shared" si="2"/>
        <v>Taip / Yes</v>
      </c>
    </row>
    <row r="48" spans="2:14" x14ac:dyDescent="0.25">
      <c r="B48" s="227" t="s">
        <v>40</v>
      </c>
      <c r="C48" s="221">
        <v>37</v>
      </c>
      <c r="D48" s="222">
        <f>_xlfn.XLOOKUP($C48,'Duomenys | Data'!$B$10:$B$69,'Duomenys | Data'!O$10:O$69)</f>
        <v>1722.3</v>
      </c>
      <c r="E48" s="222">
        <f>_xlfn.XLOOKUP($C48,'Duomenys | Data'!$B$10:$B$69,'Duomenys | Data'!P$10:P$69)</f>
        <v>36123</v>
      </c>
      <c r="F48" s="223">
        <f t="shared" si="0"/>
        <v>8131.8000000000029</v>
      </c>
      <c r="G48" s="222">
        <f>_xlfn.XLOOKUP($C48,'Duomenys | Data'!$B$10:$B$69,'Duomenys | Data'!R$10:R$69)</f>
        <v>74243.600000000006</v>
      </c>
      <c r="H48" s="222">
        <f>_xlfn.XLOOKUP($C48,'Duomenys | Data'!$B$10:$B$69,'Duomenys | Data'!Q$10:Q$69)</f>
        <v>38705.800000000003</v>
      </c>
      <c r="I48" s="222">
        <f>_xlfn.XLOOKUP($C48,'Duomenys | Data'!$B$10:$B$69,'Duomenys | Data'!S$10:S$69)</f>
        <v>27406</v>
      </c>
      <c r="J48" s="224">
        <f t="shared" si="1"/>
        <v>3.8917812305105883</v>
      </c>
      <c r="K48" s="225" t="str">
        <f t="shared" si="3"/>
        <v>Ne / No</v>
      </c>
      <c r="L48" s="226" t="s">
        <v>90</v>
      </c>
      <c r="M48" s="226" t="s">
        <v>90</v>
      </c>
      <c r="N48" s="225" t="str">
        <f t="shared" si="2"/>
        <v>Taip / Yes</v>
      </c>
    </row>
    <row r="49" spans="2:14" x14ac:dyDescent="0.25">
      <c r="B49" s="227" t="s">
        <v>41</v>
      </c>
      <c r="C49" s="221">
        <v>38</v>
      </c>
      <c r="D49" s="222">
        <f>_xlfn.XLOOKUP($C49,'Duomenys | Data'!$B$10:$B$69,'Duomenys | Data'!O$10:O$69)</f>
        <v>7492</v>
      </c>
      <c r="E49" s="222">
        <f>_xlfn.XLOOKUP($C49,'Duomenys | Data'!$B$10:$B$69,'Duomenys | Data'!P$10:P$69)</f>
        <v>29523</v>
      </c>
      <c r="F49" s="223">
        <f t="shared" si="0"/>
        <v>6285.5999999999949</v>
      </c>
      <c r="G49" s="222">
        <f>_xlfn.XLOOKUP($C49,'Duomenys | Data'!$B$10:$B$69,'Duomenys | Data'!R$10:R$69)</f>
        <v>65636.399999999994</v>
      </c>
      <c r="H49" s="222">
        <f>_xlfn.XLOOKUP($C49,'Duomenys | Data'!$B$10:$B$69,'Duomenys | Data'!Q$10:Q$69)</f>
        <v>31638</v>
      </c>
      <c r="I49" s="222">
        <f>_xlfn.XLOOKUP($C49,'Duomenys | Data'!$B$10:$B$69,'Duomenys | Data'!S$10:S$69)</f>
        <v>27712.799999999999</v>
      </c>
      <c r="J49" s="224">
        <f t="shared" si="1"/>
        <v>20.922348262707846</v>
      </c>
      <c r="K49" s="225" t="str">
        <f t="shared" si="3"/>
        <v>Ne / No</v>
      </c>
      <c r="L49" s="226" t="s">
        <v>90</v>
      </c>
      <c r="M49" s="226" t="s">
        <v>90</v>
      </c>
      <c r="N49" s="225" t="str">
        <f t="shared" si="2"/>
        <v>Taip / Yes</v>
      </c>
    </row>
    <row r="50" spans="2:14" x14ac:dyDescent="0.25">
      <c r="B50" s="227" t="s">
        <v>42</v>
      </c>
      <c r="C50" s="221">
        <v>39</v>
      </c>
      <c r="D50" s="222">
        <f>_xlfn.XLOOKUP($C50,'Duomenys | Data'!$B$10:$B$69,'Duomenys | Data'!O$10:O$69)</f>
        <v>9659.7000000000007</v>
      </c>
      <c r="E50" s="222">
        <f>_xlfn.XLOOKUP($C50,'Duomenys | Data'!$B$10:$B$69,'Duomenys | Data'!P$10:P$69)</f>
        <v>30008</v>
      </c>
      <c r="F50" s="223">
        <f t="shared" si="0"/>
        <v>5690.5999999999985</v>
      </c>
      <c r="G50" s="222">
        <f>_xlfn.XLOOKUP($C50,'Duomenys | Data'!$B$10:$B$69,'Duomenys | Data'!R$10:R$69)</f>
        <v>61533.1</v>
      </c>
      <c r="H50" s="222">
        <f>_xlfn.XLOOKUP($C50,'Duomenys | Data'!$B$10:$B$69,'Duomenys | Data'!Q$10:Q$69)</f>
        <v>32154.3</v>
      </c>
      <c r="I50" s="222">
        <f>_xlfn.XLOOKUP($C50,'Duomenys | Data'!$B$10:$B$69,'Duomenys | Data'!S$10:S$69)</f>
        <v>23688.2</v>
      </c>
      <c r="J50" s="224">
        <f t="shared" si="1"/>
        <v>27.059044332270737</v>
      </c>
      <c r="K50" s="225" t="str">
        <f t="shared" si="3"/>
        <v>Ne / No</v>
      </c>
      <c r="L50" s="226" t="s">
        <v>90</v>
      </c>
      <c r="M50" s="226" t="s">
        <v>90</v>
      </c>
      <c r="N50" s="225" t="str">
        <f t="shared" si="2"/>
        <v>Taip / Yes</v>
      </c>
    </row>
    <row r="51" spans="2:14" x14ac:dyDescent="0.25">
      <c r="B51" s="227" t="s">
        <v>43</v>
      </c>
      <c r="C51" s="221">
        <v>40</v>
      </c>
      <c r="D51" s="222">
        <f>_xlfn.XLOOKUP($C51,'Duomenys | Data'!$B$10:$B$69,'Duomenys | Data'!O$10:O$69)</f>
        <v>1737.2</v>
      </c>
      <c r="E51" s="222">
        <f>_xlfn.XLOOKUP($C51,'Duomenys | Data'!$B$10:$B$69,'Duomenys | Data'!P$10:P$69)</f>
        <v>16776</v>
      </c>
      <c r="F51" s="223">
        <f t="shared" si="0"/>
        <v>1958.2000000000007</v>
      </c>
      <c r="G51" s="222">
        <f>_xlfn.XLOOKUP($C51,'Duomenys | Data'!$B$10:$B$69,'Duomenys | Data'!R$10:R$69)</f>
        <v>31487.4</v>
      </c>
      <c r="H51" s="222">
        <f>_xlfn.XLOOKUP($C51,'Duomenys | Data'!$B$10:$B$69,'Duomenys | Data'!Q$10:Q$69)</f>
        <v>17973.400000000001</v>
      </c>
      <c r="I51" s="222">
        <f>_xlfn.XLOOKUP($C51,'Duomenys | Data'!$B$10:$B$69,'Duomenys | Data'!S$10:S$69)</f>
        <v>11555.8</v>
      </c>
      <c r="J51" s="224">
        <f t="shared" si="1"/>
        <v>9.2728806140641176</v>
      </c>
      <c r="K51" s="225" t="str">
        <f t="shared" si="3"/>
        <v>Ne / No</v>
      </c>
      <c r="L51" s="226" t="s">
        <v>90</v>
      </c>
      <c r="M51" s="226" t="s">
        <v>90</v>
      </c>
      <c r="N51" s="225" t="str">
        <f t="shared" si="2"/>
        <v>Taip / Yes</v>
      </c>
    </row>
    <row r="52" spans="2:14" x14ac:dyDescent="0.25">
      <c r="B52" s="227" t="s">
        <v>44</v>
      </c>
      <c r="C52" s="221">
        <v>41</v>
      </c>
      <c r="D52" s="222">
        <f>_xlfn.XLOOKUP($C52,'Duomenys | Data'!$B$10:$B$69,'Duomenys | Data'!O$10:O$69)</f>
        <v>1898.5</v>
      </c>
      <c r="E52" s="222">
        <f>_xlfn.XLOOKUP($C52,'Duomenys | Data'!$B$10:$B$69,'Duomenys | Data'!P$10:P$69)</f>
        <v>27971</v>
      </c>
      <c r="F52" s="223">
        <f t="shared" si="0"/>
        <v>5508.5000000000036</v>
      </c>
      <c r="G52" s="222">
        <f>_xlfn.XLOOKUP($C52,'Duomenys | Data'!$B$10:$B$69,'Duomenys | Data'!R$10:R$69)</f>
        <v>59875.3</v>
      </c>
      <c r="H52" s="222">
        <f>_xlfn.XLOOKUP($C52,'Duomenys | Data'!$B$10:$B$69,'Duomenys | Data'!Q$10:Q$69)</f>
        <v>29965.3</v>
      </c>
      <c r="I52" s="222">
        <f>_xlfn.XLOOKUP($C52,'Duomenys | Data'!$B$10:$B$69,'Duomenys | Data'!S$10:S$69)</f>
        <v>24401.5</v>
      </c>
      <c r="J52" s="224">
        <f t="shared" si="1"/>
        <v>5.6706342687316118</v>
      </c>
      <c r="K52" s="225" t="str">
        <f t="shared" si="3"/>
        <v>Ne / No</v>
      </c>
      <c r="L52" s="226" t="s">
        <v>90</v>
      </c>
      <c r="M52" s="226" t="s">
        <v>90</v>
      </c>
      <c r="N52" s="225" t="str">
        <f t="shared" si="2"/>
        <v>Taip / Yes</v>
      </c>
    </row>
    <row r="53" spans="2:14" x14ac:dyDescent="0.25">
      <c r="B53" s="227" t="s">
        <v>45</v>
      </c>
      <c r="C53" s="221">
        <v>42</v>
      </c>
      <c r="D53" s="222">
        <f>_xlfn.XLOOKUP($C53,'Duomenys | Data'!$B$10:$B$69,'Duomenys | Data'!O$10:O$69)</f>
        <v>704.7</v>
      </c>
      <c r="E53" s="222">
        <f>_xlfn.XLOOKUP($C53,'Duomenys | Data'!$B$10:$B$69,'Duomenys | Data'!P$10:P$69)</f>
        <v>32175</v>
      </c>
      <c r="F53" s="223">
        <f t="shared" si="0"/>
        <v>4086.3000000000029</v>
      </c>
      <c r="G53" s="222">
        <f>_xlfn.XLOOKUP($C53,'Duomenys | Data'!$B$10:$B$69,'Duomenys | Data'!R$10:R$69)</f>
        <v>70613.3</v>
      </c>
      <c r="H53" s="222">
        <f>_xlfn.XLOOKUP($C53,'Duomenys | Data'!$B$10:$B$69,'Duomenys | Data'!Q$10:Q$69)</f>
        <v>34491.599999999999</v>
      </c>
      <c r="I53" s="222">
        <f>_xlfn.XLOOKUP($C53,'Duomenys | Data'!$B$10:$B$69,'Duomenys | Data'!S$10:S$69)</f>
        <v>32035.4</v>
      </c>
      <c r="J53" s="224">
        <f t="shared" si="1"/>
        <v>1.9433941971192428</v>
      </c>
      <c r="K53" s="225" t="str">
        <f t="shared" si="3"/>
        <v>Ne / No</v>
      </c>
      <c r="L53" s="226" t="s">
        <v>90</v>
      </c>
      <c r="M53" s="226" t="s">
        <v>90</v>
      </c>
      <c r="N53" s="225" t="str">
        <f t="shared" si="2"/>
        <v>Taip / Yes</v>
      </c>
    </row>
    <row r="54" spans="2:14" x14ac:dyDescent="0.25">
      <c r="B54" s="227" t="s">
        <v>46</v>
      </c>
      <c r="C54" s="221">
        <v>43</v>
      </c>
      <c r="D54" s="222">
        <f>_xlfn.XLOOKUP($C54,'Duomenys | Data'!$B$10:$B$69,'Duomenys | Data'!O$10:O$69)</f>
        <v>3583.6</v>
      </c>
      <c r="E54" s="222">
        <f>_xlfn.XLOOKUP($C54,'Duomenys | Data'!$B$10:$B$69,'Duomenys | Data'!P$10:P$69)</f>
        <v>40842</v>
      </c>
      <c r="F54" s="223">
        <f t="shared" si="0"/>
        <v>8017.3000000000029</v>
      </c>
      <c r="G54" s="222">
        <f>_xlfn.XLOOKUP($C54,'Duomenys | Data'!$B$10:$B$69,'Duomenys | Data'!R$10:R$69)</f>
        <v>80043</v>
      </c>
      <c r="H54" s="222">
        <f>_xlfn.XLOOKUP($C54,'Duomenys | Data'!$B$10:$B$69,'Duomenys | Data'!Q$10:Q$69)</f>
        <v>43768.1</v>
      </c>
      <c r="I54" s="222">
        <f>_xlfn.XLOOKUP($C54,'Duomenys | Data'!$B$10:$B$69,'Duomenys | Data'!S$10:S$69)</f>
        <v>28257.599999999999</v>
      </c>
      <c r="J54" s="224">
        <f t="shared" si="1"/>
        <v>7.3345299666593657</v>
      </c>
      <c r="K54" s="225" t="str">
        <f t="shared" si="3"/>
        <v>Ne / No</v>
      </c>
      <c r="L54" s="226" t="s">
        <v>90</v>
      </c>
      <c r="M54" s="226" t="s">
        <v>90</v>
      </c>
      <c r="N54" s="225" t="str">
        <f t="shared" si="2"/>
        <v>Taip / Yes</v>
      </c>
    </row>
    <row r="55" spans="2:14" x14ac:dyDescent="0.25">
      <c r="B55" s="227" t="s">
        <v>47</v>
      </c>
      <c r="C55" s="221">
        <v>44</v>
      </c>
      <c r="D55" s="222">
        <f>_xlfn.XLOOKUP($C55,'Duomenys | Data'!$B$10:$B$69,'Duomenys | Data'!O$10:O$69)</f>
        <v>2123.4</v>
      </c>
      <c r="E55" s="222">
        <f>_xlfn.XLOOKUP($C55,'Duomenys | Data'!$B$10:$B$69,'Duomenys | Data'!P$10:P$69)</f>
        <v>22919</v>
      </c>
      <c r="F55" s="223">
        <f t="shared" si="0"/>
        <v>3469.4000000000015</v>
      </c>
      <c r="G55" s="222">
        <f>_xlfn.XLOOKUP($C55,'Duomenys | Data'!$B$10:$B$69,'Duomenys | Data'!R$10:R$69)</f>
        <v>48483.9</v>
      </c>
      <c r="H55" s="222">
        <f>_xlfn.XLOOKUP($C55,'Duomenys | Data'!$B$10:$B$69,'Duomenys | Data'!Q$10:Q$69)</f>
        <v>24554.3</v>
      </c>
      <c r="I55" s="222">
        <f>_xlfn.XLOOKUP($C55,'Duomenys | Data'!$B$10:$B$69,'Duomenys | Data'!S$10:S$69)</f>
        <v>20460.2</v>
      </c>
      <c r="J55" s="224">
        <f t="shared" si="1"/>
        <v>8.0467174970820512</v>
      </c>
      <c r="K55" s="225" t="str">
        <f t="shared" si="3"/>
        <v>Ne / No</v>
      </c>
      <c r="L55" s="226" t="s">
        <v>90</v>
      </c>
      <c r="M55" s="226" t="s">
        <v>90</v>
      </c>
      <c r="N55" s="225" t="str">
        <f t="shared" si="2"/>
        <v>Taip / Yes</v>
      </c>
    </row>
    <row r="56" spans="2:14" x14ac:dyDescent="0.25">
      <c r="B56" s="227" t="s">
        <v>48</v>
      </c>
      <c r="C56" s="221">
        <v>45</v>
      </c>
      <c r="D56" s="222">
        <f>_xlfn.XLOOKUP($C56,'Duomenys | Data'!$B$10:$B$69,'Duomenys | Data'!O$10:O$69)</f>
        <v>12318.9</v>
      </c>
      <c r="E56" s="222">
        <f>_xlfn.XLOOKUP($C56,'Duomenys | Data'!$B$10:$B$69,'Duomenys | Data'!P$10:P$69)</f>
        <v>38348</v>
      </c>
      <c r="F56" s="223">
        <f t="shared" si="0"/>
        <v>8638.9000000000087</v>
      </c>
      <c r="G56" s="222">
        <f>_xlfn.XLOOKUP($C56,'Duomenys | Data'!$B$10:$B$69,'Duomenys | Data'!R$10:R$69)</f>
        <v>85857.600000000006</v>
      </c>
      <c r="H56" s="222">
        <f>_xlfn.XLOOKUP($C56,'Duomenys | Data'!$B$10:$B$69,'Duomenys | Data'!Q$10:Q$69)</f>
        <v>41117</v>
      </c>
      <c r="I56" s="222">
        <f>_xlfn.XLOOKUP($C56,'Duomenys | Data'!$B$10:$B$69,'Duomenys | Data'!S$10:S$69)</f>
        <v>36101.699999999997</v>
      </c>
      <c r="J56" s="224">
        <f t="shared" si="1"/>
        <v>26.217733027716228</v>
      </c>
      <c r="K56" s="225" t="str">
        <f t="shared" si="3"/>
        <v>Ne / No</v>
      </c>
      <c r="L56" s="226" t="s">
        <v>90</v>
      </c>
      <c r="M56" s="226" t="s">
        <v>90</v>
      </c>
      <c r="N56" s="225" t="str">
        <f t="shared" si="2"/>
        <v>Taip / Yes</v>
      </c>
    </row>
    <row r="57" spans="2:14" x14ac:dyDescent="0.25">
      <c r="B57" s="227" t="s">
        <v>49</v>
      </c>
      <c r="C57" s="221">
        <v>46</v>
      </c>
      <c r="D57" s="222">
        <f>_xlfn.XLOOKUP($C57,'Duomenys | Data'!$B$10:$B$69,'Duomenys | Data'!O$10:O$69)</f>
        <v>6283</v>
      </c>
      <c r="E57" s="222">
        <f>_xlfn.XLOOKUP($C57,'Duomenys | Data'!$B$10:$B$69,'Duomenys | Data'!P$10:P$69)</f>
        <v>15711</v>
      </c>
      <c r="F57" s="223">
        <f t="shared" si="0"/>
        <v>4052.2999999999975</v>
      </c>
      <c r="G57" s="222">
        <f>_xlfn.XLOOKUP($C57,'Duomenys | Data'!$B$10:$B$69,'Duomenys | Data'!R$10:R$69)</f>
        <v>32785.699999999997</v>
      </c>
      <c r="H57" s="222">
        <f>_xlfn.XLOOKUP($C57,'Duomenys | Data'!$B$10:$B$69,'Duomenys | Data'!Q$10:Q$69)</f>
        <v>16849.8</v>
      </c>
      <c r="I57" s="222">
        <f>_xlfn.XLOOKUP($C57,'Duomenys | Data'!$B$10:$B$69,'Duomenys | Data'!S$10:S$69)</f>
        <v>11883.6</v>
      </c>
      <c r="J57" s="224">
        <f t="shared" si="1"/>
        <v>31.791249437087941</v>
      </c>
      <c r="K57" s="225" t="str">
        <f t="shared" si="3"/>
        <v>Ne / No</v>
      </c>
      <c r="L57" s="226" t="s">
        <v>90</v>
      </c>
      <c r="M57" s="226" t="s">
        <v>90</v>
      </c>
      <c r="N57" s="225" t="str">
        <f t="shared" si="2"/>
        <v>Taip / Yes</v>
      </c>
    </row>
    <row r="58" spans="2:14" x14ac:dyDescent="0.25">
      <c r="B58" s="227" t="s">
        <v>50</v>
      </c>
      <c r="C58" s="221">
        <v>47</v>
      </c>
      <c r="D58" s="222">
        <f>_xlfn.XLOOKUP($C58,'Duomenys | Data'!$B$10:$B$69,'Duomenys | Data'!O$10:O$69)</f>
        <v>7521.7</v>
      </c>
      <c r="E58" s="222">
        <f>_xlfn.XLOOKUP($C58,'Duomenys | Data'!$B$10:$B$69,'Duomenys | Data'!P$10:P$69)</f>
        <v>23838</v>
      </c>
      <c r="F58" s="223">
        <f t="shared" si="0"/>
        <v>5592.4000000000015</v>
      </c>
      <c r="G58" s="222">
        <f>_xlfn.XLOOKUP($C58,'Duomenys | Data'!$B$10:$B$69,'Duomenys | Data'!R$10:R$69)</f>
        <v>53830.400000000001</v>
      </c>
      <c r="H58" s="222">
        <f>_xlfn.XLOOKUP($C58,'Duomenys | Data'!$B$10:$B$69,'Duomenys | Data'!Q$10:Q$69)</f>
        <v>25545.3</v>
      </c>
      <c r="I58" s="222">
        <f>_xlfn.XLOOKUP($C58,'Duomenys | Data'!$B$10:$B$69,'Duomenys | Data'!S$10:S$69)</f>
        <v>22692.7</v>
      </c>
      <c r="J58" s="224">
        <f t="shared" si="1"/>
        <v>25.557586713058605</v>
      </c>
      <c r="K58" s="225" t="str">
        <f t="shared" si="3"/>
        <v>Ne / No</v>
      </c>
      <c r="L58" s="226" t="s">
        <v>90</v>
      </c>
      <c r="M58" s="226" t="s">
        <v>90</v>
      </c>
      <c r="N58" s="225" t="str">
        <f t="shared" si="2"/>
        <v>Taip / Yes</v>
      </c>
    </row>
    <row r="59" spans="2:14" x14ac:dyDescent="0.25">
      <c r="B59" s="227" t="s">
        <v>51</v>
      </c>
      <c r="C59" s="221">
        <v>48</v>
      </c>
      <c r="D59" s="222">
        <f>_xlfn.XLOOKUP($C59,'Duomenys | Data'!$B$10:$B$69,'Duomenys | Data'!O$10:O$69)</f>
        <v>9180.2000000000007</v>
      </c>
      <c r="E59" s="222">
        <f>_xlfn.XLOOKUP($C59,'Duomenys | Data'!$B$10:$B$69,'Duomenys | Data'!P$10:P$69)</f>
        <v>36565</v>
      </c>
      <c r="F59" s="223">
        <f t="shared" si="0"/>
        <v>7248.2999999999956</v>
      </c>
      <c r="G59" s="222">
        <f>_xlfn.XLOOKUP($C59,'Duomenys | Data'!$B$10:$B$69,'Duomenys | Data'!R$10:R$69)</f>
        <v>88719.7</v>
      </c>
      <c r="H59" s="222">
        <f>_xlfn.XLOOKUP($C59,'Duomenys | Data'!$B$10:$B$69,'Duomenys | Data'!Q$10:Q$69)</f>
        <v>39237.9</v>
      </c>
      <c r="I59" s="222">
        <f>_xlfn.XLOOKUP($C59,'Duomenys | Data'!$B$10:$B$69,'Duomenys | Data'!S$10:S$69)</f>
        <v>42233.5</v>
      </c>
      <c r="J59" s="224">
        <f t="shared" si="1"/>
        <v>20.952998290473445</v>
      </c>
      <c r="K59" s="225" t="str">
        <f t="shared" si="3"/>
        <v>Ne / No</v>
      </c>
      <c r="L59" s="226" t="s">
        <v>90</v>
      </c>
      <c r="M59" s="226" t="s">
        <v>90</v>
      </c>
      <c r="N59" s="225" t="str">
        <f t="shared" si="2"/>
        <v>Taip / Yes</v>
      </c>
    </row>
    <row r="60" spans="2:14" x14ac:dyDescent="0.25">
      <c r="B60" s="227" t="s">
        <v>52</v>
      </c>
      <c r="C60" s="221">
        <v>49</v>
      </c>
      <c r="D60" s="222">
        <f>_xlfn.XLOOKUP($C60,'Duomenys | Data'!$B$10:$B$69,'Duomenys | Data'!O$10:O$69)</f>
        <v>9491.2999999999993</v>
      </c>
      <c r="E60" s="222">
        <f>_xlfn.XLOOKUP($C60,'Duomenys | Data'!$B$10:$B$69,'Duomenys | Data'!P$10:P$69)</f>
        <v>39645</v>
      </c>
      <c r="F60" s="223">
        <f t="shared" si="0"/>
        <v>7320.4999999999927</v>
      </c>
      <c r="G60" s="222">
        <f>_xlfn.XLOOKUP($C60,'Duomenys | Data'!$B$10:$B$69,'Duomenys | Data'!R$10:R$69)</f>
        <v>80275.7</v>
      </c>
      <c r="H60" s="222">
        <f>_xlfn.XLOOKUP($C60,'Duomenys | Data'!$B$10:$B$69,'Duomenys | Data'!Q$10:Q$69)</f>
        <v>42491.8</v>
      </c>
      <c r="I60" s="222">
        <f>_xlfn.XLOOKUP($C60,'Duomenys | Data'!$B$10:$B$69,'Duomenys | Data'!S$10:S$69)</f>
        <v>30463.4</v>
      </c>
      <c r="J60" s="224">
        <f t="shared" si="1"/>
        <v>20.20908965091397</v>
      </c>
      <c r="K60" s="225" t="str">
        <f t="shared" si="3"/>
        <v>Ne / No</v>
      </c>
      <c r="L60" s="226" t="s">
        <v>90</v>
      </c>
      <c r="M60" s="226" t="s">
        <v>90</v>
      </c>
      <c r="N60" s="225" t="str">
        <f t="shared" si="2"/>
        <v>Taip / Yes</v>
      </c>
    </row>
    <row r="61" spans="2:14" x14ac:dyDescent="0.25">
      <c r="B61" s="227" t="s">
        <v>53</v>
      </c>
      <c r="C61" s="221">
        <v>50</v>
      </c>
      <c r="D61" s="222">
        <f>_xlfn.XLOOKUP($C61,'Duomenys | Data'!$B$10:$B$69,'Duomenys | Data'!O$10:O$69)</f>
        <v>6293.4</v>
      </c>
      <c r="E61" s="222">
        <f>_xlfn.XLOOKUP($C61,'Duomenys | Data'!$B$10:$B$69,'Duomenys | Data'!P$10:P$69)</f>
        <v>39439</v>
      </c>
      <c r="F61" s="223">
        <f t="shared" si="0"/>
        <v>8968.8999999999942</v>
      </c>
      <c r="G61" s="222">
        <f>_xlfn.XLOOKUP($C61,'Duomenys | Data'!$B$10:$B$69,'Duomenys | Data'!R$10:R$69)</f>
        <v>84221.4</v>
      </c>
      <c r="H61" s="222">
        <f>_xlfn.XLOOKUP($C61,'Duomenys | Data'!$B$10:$B$69,'Duomenys | Data'!Q$10:Q$69)</f>
        <v>42349.5</v>
      </c>
      <c r="I61" s="222">
        <f>_xlfn.XLOOKUP($C61,'Duomenys | Data'!$B$10:$B$69,'Duomenys | Data'!S$10:S$69)</f>
        <v>32903</v>
      </c>
      <c r="J61" s="224">
        <f t="shared" si="1"/>
        <v>13.00077053538782</v>
      </c>
      <c r="K61" s="225" t="str">
        <f t="shared" si="3"/>
        <v>Ne / No</v>
      </c>
      <c r="L61" s="226" t="s">
        <v>90</v>
      </c>
      <c r="M61" s="226" t="s">
        <v>90</v>
      </c>
      <c r="N61" s="225" t="str">
        <f t="shared" si="2"/>
        <v>Taip / Yes</v>
      </c>
    </row>
    <row r="62" spans="2:14" x14ac:dyDescent="0.25">
      <c r="B62" s="227" t="s">
        <v>54</v>
      </c>
      <c r="C62" s="221">
        <v>51</v>
      </c>
      <c r="D62" s="222">
        <f>_xlfn.XLOOKUP($C62,'Duomenys | Data'!$B$10:$B$69,'Duomenys | Data'!O$10:O$69)</f>
        <v>10363.4</v>
      </c>
      <c r="E62" s="222">
        <f>_xlfn.XLOOKUP($C62,'Duomenys | Data'!$B$10:$B$69,'Duomenys | Data'!P$10:P$69)</f>
        <v>34296</v>
      </c>
      <c r="F62" s="223">
        <f t="shared" si="0"/>
        <v>8096.6999999999971</v>
      </c>
      <c r="G62" s="222">
        <f>_xlfn.XLOOKUP($C62,'Duomenys | Data'!$B$10:$B$69,'Duomenys | Data'!R$10:R$69)</f>
        <v>79574.2</v>
      </c>
      <c r="H62" s="222">
        <f>_xlfn.XLOOKUP($C62,'Duomenys | Data'!$B$10:$B$69,'Duomenys | Data'!Q$10:Q$69)</f>
        <v>36782.300000000003</v>
      </c>
      <c r="I62" s="222">
        <f>_xlfn.XLOOKUP($C62,'Duomenys | Data'!$B$10:$B$69,'Duomenys | Data'!S$10:S$69)</f>
        <v>34695.199999999997</v>
      </c>
      <c r="J62" s="224">
        <f t="shared" si="1"/>
        <v>24.446190028000107</v>
      </c>
      <c r="K62" s="225" t="str">
        <f t="shared" si="3"/>
        <v>Ne / No</v>
      </c>
      <c r="L62" s="226" t="s">
        <v>90</v>
      </c>
      <c r="M62" s="226" t="s">
        <v>90</v>
      </c>
      <c r="N62" s="225" t="str">
        <f t="shared" si="2"/>
        <v>Taip / Yes</v>
      </c>
    </row>
    <row r="63" spans="2:14" x14ac:dyDescent="0.25">
      <c r="B63" s="227" t="s">
        <v>55</v>
      </c>
      <c r="C63" s="221">
        <v>52</v>
      </c>
      <c r="D63" s="222">
        <f>_xlfn.XLOOKUP($C63,'Duomenys | Data'!$B$10:$B$69,'Duomenys | Data'!O$10:O$69)</f>
        <v>8737.6</v>
      </c>
      <c r="E63" s="222">
        <f>_xlfn.XLOOKUP($C63,'Duomenys | Data'!$B$10:$B$69,'Duomenys | Data'!P$10:P$69)</f>
        <v>37276</v>
      </c>
      <c r="F63" s="223">
        <f t="shared" si="0"/>
        <v>6024.2000000000007</v>
      </c>
      <c r="G63" s="222">
        <f>_xlfn.XLOOKUP($C63,'Duomenys | Data'!$B$10:$B$69,'Duomenys | Data'!R$10:R$69)</f>
        <v>74480</v>
      </c>
      <c r="H63" s="222">
        <f>_xlfn.XLOOKUP($C63,'Duomenys | Data'!$B$10:$B$69,'Duomenys | Data'!Q$10:Q$69)</f>
        <v>39955.599999999999</v>
      </c>
      <c r="I63" s="222">
        <f>_xlfn.XLOOKUP($C63,'Duomenys | Data'!$B$10:$B$69,'Duomenys | Data'!S$10:S$69)</f>
        <v>28500.2</v>
      </c>
      <c r="J63" s="224">
        <f t="shared" si="1"/>
        <v>20.179121574496193</v>
      </c>
      <c r="K63" s="225" t="str">
        <f t="shared" si="3"/>
        <v>Ne / No</v>
      </c>
      <c r="L63" s="226" t="s">
        <v>90</v>
      </c>
      <c r="M63" s="226" t="s">
        <v>90</v>
      </c>
      <c r="N63" s="225" t="str">
        <f t="shared" si="2"/>
        <v>Taip / Yes</v>
      </c>
    </row>
    <row r="64" spans="2:14" x14ac:dyDescent="0.25">
      <c r="B64" s="227" t="s">
        <v>56</v>
      </c>
      <c r="C64" s="221">
        <v>53</v>
      </c>
      <c r="D64" s="222">
        <f>_xlfn.XLOOKUP($C64,'Duomenys | Data'!$B$10:$B$69,'Duomenys | Data'!O$10:O$69)</f>
        <v>4368.1000000000004</v>
      </c>
      <c r="E64" s="222">
        <f>_xlfn.XLOOKUP($C64,'Duomenys | Data'!$B$10:$B$69,'Duomenys | Data'!P$10:P$69)</f>
        <v>23505</v>
      </c>
      <c r="F64" s="223">
        <f t="shared" si="0"/>
        <v>5714.5</v>
      </c>
      <c r="G64" s="222">
        <f>_xlfn.XLOOKUP($C64,'Duomenys | Data'!$B$10:$B$69,'Duomenys | Data'!R$10:R$69)</f>
        <v>49121.5</v>
      </c>
      <c r="H64" s="222">
        <f>_xlfn.XLOOKUP($C64,'Duomenys | Data'!$B$10:$B$69,'Duomenys | Data'!Q$10:Q$69)</f>
        <v>25181.8</v>
      </c>
      <c r="I64" s="222">
        <f>_xlfn.XLOOKUP($C64,'Duomenys | Data'!$B$10:$B$69,'Duomenys | Data'!S$10:S$69)</f>
        <v>18225.2</v>
      </c>
      <c r="J64" s="224">
        <f t="shared" si="1"/>
        <v>14.949263334417084</v>
      </c>
      <c r="K64" s="225" t="str">
        <f t="shared" si="3"/>
        <v>Ne / No</v>
      </c>
      <c r="L64" s="226" t="s">
        <v>90</v>
      </c>
      <c r="M64" s="226" t="s">
        <v>90</v>
      </c>
      <c r="N64" s="225" t="str">
        <f t="shared" si="2"/>
        <v>Taip / Yes</v>
      </c>
    </row>
    <row r="65" spans="2:14" x14ac:dyDescent="0.25">
      <c r="B65" s="227" t="s">
        <v>57</v>
      </c>
      <c r="C65" s="221">
        <v>54</v>
      </c>
      <c r="D65" s="222">
        <f>_xlfn.XLOOKUP($C65,'Duomenys | Data'!$B$10:$B$69,'Duomenys | Data'!O$10:O$69)</f>
        <v>3445.1</v>
      </c>
      <c r="E65" s="222">
        <f>_xlfn.XLOOKUP($C65,'Duomenys | Data'!$B$10:$B$69,'Duomenys | Data'!P$10:P$69)</f>
        <v>35384</v>
      </c>
      <c r="F65" s="223">
        <f t="shared" si="0"/>
        <v>4904.7000000000044</v>
      </c>
      <c r="G65" s="222">
        <f>_xlfn.XLOOKUP($C65,'Duomenys | Data'!$B$10:$B$69,'Duomenys | Data'!R$10:R$69)</f>
        <v>71616.600000000006</v>
      </c>
      <c r="H65" s="222">
        <f>_xlfn.XLOOKUP($C65,'Duomenys | Data'!$B$10:$B$69,'Duomenys | Data'!Q$10:Q$69)</f>
        <v>37930</v>
      </c>
      <c r="I65" s="222">
        <f>_xlfn.XLOOKUP($C65,'Duomenys | Data'!$B$10:$B$69,'Duomenys | Data'!S$10:S$69)</f>
        <v>28781.9</v>
      </c>
      <c r="J65" s="224">
        <f t="shared" si="1"/>
        <v>8.5510329199006154</v>
      </c>
      <c r="K65" s="225" t="str">
        <f t="shared" si="3"/>
        <v>Ne / No</v>
      </c>
      <c r="L65" s="226" t="s">
        <v>90</v>
      </c>
      <c r="M65" s="226" t="s">
        <v>90</v>
      </c>
      <c r="N65" s="225" t="str">
        <f t="shared" si="2"/>
        <v>Taip / Yes</v>
      </c>
    </row>
    <row r="66" spans="2:14" x14ac:dyDescent="0.25">
      <c r="B66" s="227" t="s">
        <v>58</v>
      </c>
      <c r="C66" s="221">
        <v>55</v>
      </c>
      <c r="D66" s="222">
        <f>_xlfn.XLOOKUP($C66,'Duomenys | Data'!$B$10:$B$69,'Duomenys | Data'!O$10:O$69)</f>
        <v>172.1</v>
      </c>
      <c r="E66" s="222">
        <f>_xlfn.XLOOKUP($C66,'Duomenys | Data'!$B$10:$B$69,'Duomenys | Data'!P$10:P$69)</f>
        <v>115904</v>
      </c>
      <c r="F66" s="223">
        <f t="shared" si="0"/>
        <v>22150.900000000009</v>
      </c>
      <c r="G66" s="222">
        <f>_xlfn.XLOOKUP($C66,'Duomenys | Data'!$B$10:$B$69,'Duomenys | Data'!R$10:R$69)</f>
        <v>221199.6</v>
      </c>
      <c r="H66" s="222">
        <f>_xlfn.XLOOKUP($C66,'Duomenys | Data'!$B$10:$B$69,'Duomenys | Data'!Q$10:Q$69)</f>
        <v>124384</v>
      </c>
      <c r="I66" s="222">
        <f>_xlfn.XLOOKUP($C66,'Duomenys | Data'!$B$10:$B$69,'Duomenys | Data'!S$10:S$69)</f>
        <v>74664.7</v>
      </c>
      <c r="J66" s="224">
        <f t="shared" si="1"/>
        <v>0.12466055170805236</v>
      </c>
      <c r="K66" s="225" t="str">
        <f t="shared" si="3"/>
        <v>Ne / No</v>
      </c>
      <c r="L66" s="226" t="s">
        <v>90</v>
      </c>
      <c r="M66" s="226" t="s">
        <v>90</v>
      </c>
      <c r="N66" s="225" t="str">
        <f t="shared" si="2"/>
        <v>Taip / Yes</v>
      </c>
    </row>
    <row r="67" spans="2:14" x14ac:dyDescent="0.25">
      <c r="B67" s="227" t="s">
        <v>59</v>
      </c>
      <c r="C67" s="221">
        <v>56</v>
      </c>
      <c r="D67" s="222">
        <f>_xlfn.XLOOKUP($C67,'Duomenys | Data'!$B$10:$B$69,'Duomenys | Data'!O$10:O$69)</f>
        <v>3630.9</v>
      </c>
      <c r="E67" s="222">
        <f>_xlfn.XLOOKUP($C67,'Duomenys | Data'!$B$10:$B$69,'Duomenys | Data'!P$10:P$69)</f>
        <v>17766</v>
      </c>
      <c r="F67" s="223">
        <f t="shared" si="0"/>
        <v>2757.7000000000025</v>
      </c>
      <c r="G67" s="222">
        <f>_xlfn.XLOOKUP($C67,'Duomenys | Data'!$B$10:$B$69,'Duomenys | Data'!R$10:R$69)</f>
        <v>34350.300000000003</v>
      </c>
      <c r="H67" s="222">
        <f>_xlfn.XLOOKUP($C67,'Duomenys | Data'!$B$10:$B$69,'Duomenys | Data'!Q$10:Q$69)</f>
        <v>19033.5</v>
      </c>
      <c r="I67" s="222">
        <f>_xlfn.XLOOKUP($C67,'Duomenys | Data'!$B$10:$B$69,'Duomenys | Data'!S$10:S$69)</f>
        <v>12559.1</v>
      </c>
      <c r="J67" s="224">
        <f t="shared" si="1"/>
        <v>17.691254500894086</v>
      </c>
      <c r="K67" s="225" t="str">
        <f t="shared" si="3"/>
        <v>Ne / No</v>
      </c>
      <c r="L67" s="226" t="s">
        <v>90</v>
      </c>
      <c r="M67" s="226" t="s">
        <v>90</v>
      </c>
      <c r="N67" s="225" t="str">
        <f t="shared" si="2"/>
        <v>Taip / Yes</v>
      </c>
    </row>
    <row r="68" spans="2:14" x14ac:dyDescent="0.25">
      <c r="B68" s="227" t="s">
        <v>60</v>
      </c>
      <c r="C68" s="221">
        <v>57</v>
      </c>
      <c r="D68" s="222">
        <f>_xlfn.XLOOKUP($C68,'Duomenys | Data'!$B$10:$B$69,'Duomenys | Data'!O$10:O$69)</f>
        <v>5264.9</v>
      </c>
      <c r="E68" s="222">
        <f>_xlfn.XLOOKUP($C68,'Duomenys | Data'!$B$10:$B$69,'Duomenys | Data'!P$10:P$69)</f>
        <v>28317</v>
      </c>
      <c r="F68" s="223">
        <f t="shared" si="0"/>
        <v>5045.7000000000044</v>
      </c>
      <c r="G68" s="222">
        <f>_xlfn.XLOOKUP($C68,'Duomenys | Data'!$B$10:$B$69,'Duomenys | Data'!R$10:R$69)</f>
        <v>55582.3</v>
      </c>
      <c r="H68" s="222">
        <f>_xlfn.XLOOKUP($C68,'Duomenys | Data'!$B$10:$B$69,'Duomenys | Data'!Q$10:Q$69)</f>
        <v>30361</v>
      </c>
      <c r="I68" s="222">
        <f>_xlfn.XLOOKUP($C68,'Duomenys | Data'!$B$10:$B$69,'Duomenys | Data'!S$10:S$69)</f>
        <v>20175.599999999999</v>
      </c>
      <c r="J68" s="224">
        <f t="shared" si="1"/>
        <v>15.780797117739267</v>
      </c>
      <c r="K68" s="225" t="str">
        <f t="shared" si="3"/>
        <v>Ne / No</v>
      </c>
      <c r="L68" s="226" t="s">
        <v>90</v>
      </c>
      <c r="M68" s="226" t="s">
        <v>90</v>
      </c>
      <c r="N68" s="225" t="str">
        <f t="shared" si="2"/>
        <v>Taip / Yes</v>
      </c>
    </row>
    <row r="69" spans="2:14" x14ac:dyDescent="0.25">
      <c r="B69" s="227" t="s">
        <v>61</v>
      </c>
      <c r="C69" s="221">
        <v>58</v>
      </c>
      <c r="D69" s="222">
        <f>_xlfn.XLOOKUP($C69,'Duomenys | Data'!$B$10:$B$69,'Duomenys | Data'!O$10:O$69)</f>
        <v>1705</v>
      </c>
      <c r="E69" s="222">
        <f>_xlfn.XLOOKUP($C69,'Duomenys | Data'!$B$10:$B$69,'Duomenys | Data'!P$10:P$69)</f>
        <v>10485</v>
      </c>
      <c r="F69" s="223">
        <f t="shared" si="0"/>
        <v>1118.5</v>
      </c>
      <c r="G69" s="222">
        <f>_xlfn.XLOOKUP($C69,'Duomenys | Data'!$B$10:$B$69,'Duomenys | Data'!R$10:R$69)</f>
        <v>21962</v>
      </c>
      <c r="H69" s="222">
        <f>_xlfn.XLOOKUP($C69,'Duomenys | Data'!$B$10:$B$69,'Duomenys | Data'!Q$10:Q$69)</f>
        <v>11232.1</v>
      </c>
      <c r="I69" s="222">
        <f>_xlfn.XLOOKUP($C69,'Duomenys | Data'!$B$10:$B$69,'Duomenys | Data'!S$10:S$69)</f>
        <v>9611.4</v>
      </c>
      <c r="J69" s="224">
        <f t="shared" si="1"/>
        <v>14.693842375145429</v>
      </c>
      <c r="K69" s="225" t="str">
        <f t="shared" si="3"/>
        <v>Ne / No</v>
      </c>
      <c r="L69" s="226" t="s">
        <v>90</v>
      </c>
      <c r="M69" s="226" t="s">
        <v>90</v>
      </c>
      <c r="N69" s="225" t="str">
        <f t="shared" si="2"/>
        <v>Taip / Yes</v>
      </c>
    </row>
    <row r="70" spans="2:14" x14ac:dyDescent="0.25">
      <c r="B70" s="227" t="s">
        <v>62</v>
      </c>
      <c r="C70" s="221">
        <v>59</v>
      </c>
      <c r="D70" s="222">
        <f>_xlfn.XLOOKUP($C70,'Duomenys | Data'!$B$10:$B$69,'Duomenys | Data'!O$10:O$69)</f>
        <v>2614.5</v>
      </c>
      <c r="E70" s="222">
        <f>_xlfn.XLOOKUP($C70,'Duomenys | Data'!$B$10:$B$69,'Duomenys | Data'!P$10:P$69)</f>
        <v>10778</v>
      </c>
      <c r="F70" s="223">
        <f t="shared" si="0"/>
        <v>1666.5</v>
      </c>
      <c r="G70" s="222">
        <f>_xlfn.XLOOKUP($C70,'Duomenys | Data'!$B$10:$B$69,'Duomenys | Data'!R$10:R$69)</f>
        <v>24293.5</v>
      </c>
      <c r="H70" s="222">
        <f>_xlfn.XLOOKUP($C70,'Duomenys | Data'!$B$10:$B$69,'Duomenys | Data'!Q$10:Q$69)</f>
        <v>11546.2</v>
      </c>
      <c r="I70" s="222">
        <f>_xlfn.XLOOKUP($C70,'Duomenys | Data'!$B$10:$B$69,'Duomenys | Data'!S$10:S$69)</f>
        <v>11080.8</v>
      </c>
      <c r="J70" s="224">
        <f t="shared" si="1"/>
        <v>21.009281208566033</v>
      </c>
      <c r="K70" s="225" t="str">
        <f t="shared" si="3"/>
        <v>Ne / No</v>
      </c>
      <c r="L70" s="226" t="s">
        <v>90</v>
      </c>
      <c r="M70" s="226" t="s">
        <v>90</v>
      </c>
      <c r="N70" s="225" t="str">
        <f t="shared" si="2"/>
        <v>Taip / Yes</v>
      </c>
    </row>
    <row r="71" spans="2:14" x14ac:dyDescent="0.25">
      <c r="B71" s="227" t="s">
        <v>63</v>
      </c>
      <c r="C71" s="221">
        <v>60</v>
      </c>
      <c r="D71" s="222">
        <f>_xlfn.XLOOKUP($C71,'Duomenys | Data'!$B$10:$B$69,'Duomenys | Data'!O$10:O$69)</f>
        <v>3508.5</v>
      </c>
      <c r="E71" s="222">
        <f>_xlfn.XLOOKUP($C71,'Duomenys | Data'!$B$10:$B$69,'Duomenys | Data'!P$10:P$69)</f>
        <v>8128</v>
      </c>
      <c r="F71" s="223">
        <f t="shared" si="0"/>
        <v>2310.1000000000004</v>
      </c>
      <c r="G71" s="222">
        <f>_xlfn.XLOOKUP($C71,'Duomenys | Data'!$B$10:$B$69,'Duomenys | Data'!R$10:R$69)</f>
        <v>21240.7</v>
      </c>
      <c r="H71" s="222">
        <f>_xlfn.XLOOKUP($C71,'Duomenys | Data'!$B$10:$B$69,'Duomenys | Data'!Q$10:Q$69)</f>
        <v>8705.1</v>
      </c>
      <c r="I71" s="222">
        <f>_xlfn.XLOOKUP($C71,'Duomenys | Data'!$B$10:$B$69,'Duomenys | Data'!S$10:S$69)</f>
        <v>10225.5</v>
      </c>
      <c r="J71" s="224">
        <f t="shared" si="1"/>
        <v>33.612439045420146</v>
      </c>
      <c r="K71" s="225" t="str">
        <f t="shared" si="3"/>
        <v>Ne / No</v>
      </c>
      <c r="L71" s="226" t="s">
        <v>90</v>
      </c>
      <c r="M71" s="226" t="s">
        <v>90</v>
      </c>
      <c r="N71" s="225" t="str">
        <f t="shared" si="2"/>
        <v>Taip / Yes</v>
      </c>
    </row>
    <row r="72" spans="2:14" x14ac:dyDescent="0.25">
      <c r="B72" s="227" t="s">
        <v>64</v>
      </c>
      <c r="C72" s="221">
        <v>61</v>
      </c>
      <c r="D72" s="222">
        <f>_xlfn.XLOOKUP($C72,'Duomenys | Data'!$B$10:$B$69,'Duomenys | Data'!O$10:O$69)</f>
        <v>916.8</v>
      </c>
      <c r="E72" s="222">
        <f>_xlfn.XLOOKUP($C72,'Duomenys | Data'!$B$10:$B$69,'Duomenys | Data'!P$10:P$69)</f>
        <v>7872</v>
      </c>
      <c r="F72" s="223">
        <f t="shared" si="0"/>
        <v>1498.0999999999995</v>
      </c>
      <c r="G72" s="222">
        <f>_xlfn.XLOOKUP($C72,'Duomenys | Data'!$B$10:$B$69,'Duomenys | Data'!R$10:R$69)</f>
        <v>16578.8</v>
      </c>
      <c r="H72" s="222">
        <f>_xlfn.XLOOKUP($C72,'Duomenys | Data'!$B$10:$B$69,'Duomenys | Data'!Q$10:Q$69)</f>
        <v>8434.4</v>
      </c>
      <c r="I72" s="222">
        <f>_xlfn.XLOOKUP($C72,'Duomenys | Data'!$B$10:$B$69,'Duomenys | Data'!S$10:S$69)</f>
        <v>6646.3</v>
      </c>
      <c r="J72" s="224">
        <f t="shared" si="1"/>
        <v>9.7843139347498962</v>
      </c>
      <c r="K72" s="225" t="str">
        <f t="shared" si="3"/>
        <v>Ne / No</v>
      </c>
      <c r="L72" s="226" t="s">
        <v>90</v>
      </c>
      <c r="M72" s="226" t="s">
        <v>90</v>
      </c>
      <c r="N72" s="225" t="str">
        <f t="shared" si="2"/>
        <v>Taip / Yes</v>
      </c>
    </row>
    <row r="74" spans="2:14" ht="24" customHeight="1" x14ac:dyDescent="0.25">
      <c r="D74" s="159" t="s">
        <v>220</v>
      </c>
      <c r="E74" s="153"/>
      <c r="F74" s="154" t="s">
        <v>79</v>
      </c>
    </row>
    <row r="75" spans="2:14" x14ac:dyDescent="0.25">
      <c r="D75" s="152" t="s">
        <v>80</v>
      </c>
      <c r="E75" s="113"/>
      <c r="F75" s="154" t="s">
        <v>81</v>
      </c>
    </row>
    <row r="76" spans="2:14" x14ac:dyDescent="0.25">
      <c r="D76" s="152" t="s">
        <v>66</v>
      </c>
      <c r="E76" s="114"/>
      <c r="F76" s="154" t="s">
        <v>82</v>
      </c>
    </row>
    <row r="77" spans="2:14" x14ac:dyDescent="0.25">
      <c r="D77" s="152" t="s">
        <v>208</v>
      </c>
      <c r="E77" s="128"/>
      <c r="F77" s="155" t="s">
        <v>209</v>
      </c>
    </row>
    <row r="79" spans="2:14" ht="15.75" thickBot="1" x14ac:dyDescent="0.3">
      <c r="B79" s="156" t="s">
        <v>126</v>
      </c>
      <c r="C79" s="77"/>
      <c r="D79" s="77"/>
      <c r="E79" s="77"/>
      <c r="F79" s="77"/>
      <c r="G79" s="77"/>
      <c r="H79" s="77"/>
      <c r="I79" s="77"/>
      <c r="J79" s="78"/>
      <c r="K79" s="78"/>
      <c r="L79" s="77"/>
      <c r="M79" s="77"/>
      <c r="N79" s="78"/>
    </row>
  </sheetData>
  <mergeCells count="16">
    <mergeCell ref="N9:N10"/>
    <mergeCell ref="B6:N6"/>
    <mergeCell ref="B7:N7"/>
    <mergeCell ref="W7:AJ7"/>
    <mergeCell ref="B9:B10"/>
    <mergeCell ref="C9:C10"/>
    <mergeCell ref="D9:D10"/>
    <mergeCell ref="E9:E10"/>
    <mergeCell ref="F9:F10"/>
    <mergeCell ref="G9:G10"/>
    <mergeCell ref="H9:H10"/>
    <mergeCell ref="I9:I10"/>
    <mergeCell ref="J9:J10"/>
    <mergeCell ref="K9:K10"/>
    <mergeCell ref="L9:L10"/>
    <mergeCell ref="M9:M10"/>
  </mergeCells>
  <hyperlinks>
    <hyperlink ref="B1" location="'Turinys | Content'!A1" display="↖ atgal į turinį / back to content" xr:uid="{0B11F390-FFD7-4D59-A209-5920C0B79AB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D20C-5E67-428D-BA17-614C4874D049}">
  <sheetPr>
    <tabColor theme="7" tint="0.59999389629810485"/>
  </sheetPr>
  <dimension ref="B1:AG83"/>
  <sheetViews>
    <sheetView showGridLines="0" showRowColHeaders="0" zoomScaleNormal="100" workbookViewId="0">
      <selection activeCell="E60" sqref="E60"/>
    </sheetView>
  </sheetViews>
  <sheetFormatPr defaultRowHeight="15" x14ac:dyDescent="0.25"/>
  <cols>
    <col min="2" max="2" width="18.85546875" customWidth="1"/>
    <col min="4" max="4" width="22" customWidth="1"/>
    <col min="5" max="5" width="30.28515625" customWidth="1"/>
    <col min="6" max="6" width="22" customWidth="1"/>
    <col min="7" max="9" width="23.7109375" customWidth="1"/>
    <col min="10" max="10" width="15.28515625" style="45" customWidth="1"/>
    <col min="11" max="11" width="12.28515625" style="45" customWidth="1"/>
    <col min="19" max="19" width="9.5703125" customWidth="1"/>
  </cols>
  <sheetData>
    <row r="1" spans="2:33" x14ac:dyDescent="0.25">
      <c r="B1" s="73" t="s">
        <v>67</v>
      </c>
    </row>
    <row r="3" spans="2:33" ht="15.75" thickBot="1" x14ac:dyDescent="0.3"/>
    <row r="4" spans="2:33" s="145" customFormat="1" ht="15.75" customHeight="1" x14ac:dyDescent="0.25">
      <c r="B4" s="141" t="s">
        <v>156</v>
      </c>
      <c r="C4" s="142"/>
      <c r="D4" s="142"/>
      <c r="E4" s="142"/>
      <c r="F4" s="142"/>
      <c r="G4" s="142"/>
      <c r="H4" s="142"/>
      <c r="I4" s="142"/>
      <c r="J4" s="143"/>
      <c r="K4" s="143"/>
      <c r="L4" s="144"/>
      <c r="M4" s="144"/>
      <c r="N4" s="144"/>
      <c r="O4" s="144"/>
      <c r="P4" s="144"/>
      <c r="Q4" s="144"/>
      <c r="R4" s="144"/>
      <c r="S4" s="144"/>
      <c r="T4"/>
      <c r="U4"/>
      <c r="V4"/>
      <c r="W4"/>
      <c r="X4"/>
      <c r="Y4"/>
      <c r="Z4"/>
      <c r="AA4"/>
      <c r="AB4"/>
    </row>
    <row r="5" spans="2:33" s="145" customFormat="1" ht="15.75" customHeight="1" x14ac:dyDescent="0.25">
      <c r="B5" s="146" t="s">
        <v>157</v>
      </c>
      <c r="C5" s="144"/>
      <c r="D5" s="144"/>
      <c r="E5" s="144"/>
      <c r="F5" s="144"/>
      <c r="G5" s="144"/>
      <c r="H5" s="144"/>
      <c r="I5" s="144"/>
      <c r="J5" s="147"/>
      <c r="K5" s="147"/>
      <c r="L5" s="144"/>
      <c r="M5" s="144"/>
      <c r="N5" s="144"/>
      <c r="O5" s="144"/>
      <c r="P5" s="144"/>
      <c r="Q5" s="144"/>
      <c r="R5" s="144"/>
      <c r="S5" s="144"/>
      <c r="T5"/>
      <c r="U5"/>
      <c r="V5"/>
      <c r="W5"/>
      <c r="X5"/>
      <c r="Y5"/>
      <c r="Z5"/>
      <c r="AA5"/>
      <c r="AB5"/>
    </row>
    <row r="6" spans="2:33" s="145" customFormat="1" ht="58.9" customHeight="1" x14ac:dyDescent="0.25">
      <c r="B6" s="319" t="s">
        <v>140</v>
      </c>
      <c r="C6" s="319"/>
      <c r="D6" s="319"/>
      <c r="E6" s="319"/>
      <c r="F6" s="319"/>
      <c r="G6" s="319"/>
      <c r="H6" s="319"/>
      <c r="I6" s="319"/>
      <c r="J6" s="319"/>
      <c r="K6" s="319"/>
      <c r="L6" s="148"/>
      <c r="M6" s="148"/>
      <c r="N6" s="148"/>
      <c r="O6" s="148"/>
      <c r="P6" s="148"/>
      <c r="Q6" s="148"/>
      <c r="R6" s="148"/>
      <c r="S6" s="148"/>
      <c r="T6"/>
      <c r="U6"/>
      <c r="V6"/>
      <c r="W6"/>
      <c r="X6"/>
      <c r="Y6"/>
      <c r="Z6"/>
      <c r="AA6"/>
      <c r="AB6"/>
    </row>
    <row r="7" spans="2:33" s="145" customFormat="1" ht="70.5" customHeight="1" x14ac:dyDescent="0.2">
      <c r="B7" s="320" t="s">
        <v>143</v>
      </c>
      <c r="C7" s="320"/>
      <c r="D7" s="320"/>
      <c r="E7" s="320"/>
      <c r="F7" s="320"/>
      <c r="G7" s="320"/>
      <c r="H7" s="320"/>
      <c r="I7" s="320"/>
      <c r="J7" s="320"/>
      <c r="K7" s="320"/>
      <c r="L7" s="149"/>
      <c r="M7" s="149"/>
      <c r="N7" s="149"/>
      <c r="O7" s="149"/>
      <c r="P7" s="149"/>
      <c r="Q7" s="149"/>
      <c r="R7" s="149"/>
      <c r="S7" s="149"/>
      <c r="T7" s="321"/>
      <c r="U7" s="321"/>
      <c r="V7" s="321"/>
      <c r="W7" s="321"/>
      <c r="X7" s="321"/>
      <c r="Y7" s="321"/>
      <c r="Z7" s="321"/>
      <c r="AA7" s="321"/>
      <c r="AB7" s="321"/>
      <c r="AC7" s="321"/>
      <c r="AD7" s="321"/>
      <c r="AE7" s="321"/>
      <c r="AF7" s="321"/>
      <c r="AG7" s="321"/>
    </row>
    <row r="8" spans="2:33" s="145" customFormat="1" ht="33.75" customHeight="1" x14ac:dyDescent="0.25">
      <c r="B8" s="150"/>
      <c r="C8" s="150"/>
      <c r="D8" s="150"/>
      <c r="E8" s="150"/>
      <c r="F8" s="150"/>
      <c r="G8" s="151"/>
      <c r="H8" s="151"/>
      <c r="I8" s="150"/>
      <c r="J8" s="150"/>
      <c r="K8" s="150"/>
      <c r="L8" s="150"/>
      <c r="M8" s="150"/>
      <c r="N8" s="150"/>
      <c r="O8" s="150"/>
      <c r="P8" s="150"/>
      <c r="Q8" s="150"/>
      <c r="R8" s="150"/>
      <c r="S8" s="150"/>
      <c r="T8"/>
      <c r="U8"/>
      <c r="V8"/>
      <c r="W8"/>
      <c r="X8"/>
      <c r="Y8"/>
      <c r="Z8"/>
      <c r="AA8"/>
      <c r="AB8"/>
    </row>
    <row r="9" spans="2:33" ht="44.25" customHeight="1" x14ac:dyDescent="0.25">
      <c r="B9" s="317" t="s">
        <v>119</v>
      </c>
      <c r="C9" s="317" t="s">
        <v>120</v>
      </c>
      <c r="D9" s="322" t="s">
        <v>164</v>
      </c>
      <c r="E9" s="317" t="s">
        <v>215</v>
      </c>
      <c r="F9" s="317" t="s">
        <v>163</v>
      </c>
      <c r="G9" s="317" t="s">
        <v>203</v>
      </c>
      <c r="H9" s="317" t="s">
        <v>218</v>
      </c>
      <c r="I9" s="317" t="s">
        <v>161</v>
      </c>
      <c r="J9" s="317" t="s">
        <v>139</v>
      </c>
      <c r="K9" s="317" t="s">
        <v>138</v>
      </c>
    </row>
    <row r="10" spans="2:33" ht="105" customHeight="1" x14ac:dyDescent="0.25">
      <c r="B10" s="318"/>
      <c r="C10" s="318"/>
      <c r="D10" s="323"/>
      <c r="E10" s="317"/>
      <c r="F10" s="317"/>
      <c r="G10" s="317"/>
      <c r="H10" s="317"/>
      <c r="I10" s="317"/>
      <c r="J10" s="317"/>
      <c r="K10" s="317"/>
    </row>
    <row r="11" spans="2:33" ht="39" customHeight="1" x14ac:dyDescent="0.25">
      <c r="B11" s="216"/>
      <c r="C11" s="216"/>
      <c r="D11" s="217">
        <v>1</v>
      </c>
      <c r="E11" s="217">
        <v>2</v>
      </c>
      <c r="F11" s="217" t="s">
        <v>221</v>
      </c>
      <c r="G11" s="217" t="s">
        <v>222</v>
      </c>
      <c r="H11" s="217" t="s">
        <v>223</v>
      </c>
      <c r="I11" s="217" t="s">
        <v>224</v>
      </c>
      <c r="J11" s="215" t="s">
        <v>219</v>
      </c>
      <c r="K11" s="215"/>
    </row>
    <row r="12" spans="2:33" ht="96" customHeight="1" x14ac:dyDescent="0.25">
      <c r="B12" s="216"/>
      <c r="C12" s="216"/>
      <c r="D12" s="215" t="str">
        <f>'Duomenys | Data'!T9</f>
        <v>FM įsakymo 1K-8 priedas Nr. 10 (83 eilutė)
Order MoF No. 1K-8 annex No. 10 (row 83)</v>
      </c>
      <c r="E12" s="215" t="s">
        <v>231</v>
      </c>
      <c r="F12" s="215" t="s">
        <v>90</v>
      </c>
      <c r="G12" s="215" t="str">
        <f>'Duomenys | Data'!R9</f>
        <v>FM įsakymo Nr. 1K-361 forma Nr. 1-SAV (89 eilutė)
Order MoF No. 1K-361 form No. 1-SAV (row 89)</v>
      </c>
      <c r="H12" s="215" t="str">
        <f>'Duomenys | Data'!Q9</f>
        <v>FM įsakymo Nr. 1K-361 forma Nr. 1-SAV (3 eilutė)
Order MoF No. 1K-361 form No. 1-SAV (row 3)</v>
      </c>
      <c r="I12" s="215" t="str">
        <f>'Duomenys | Data'!S9</f>
        <v>FM įsakymo Nr. 1K-361 forma Nr. 1-SAV (15 eilutė)
Order MoF No. 1K-361 form No. 1-SAV (row 15)</v>
      </c>
      <c r="J12" s="215" t="s">
        <v>90</v>
      </c>
      <c r="K12" s="215" t="s">
        <v>90</v>
      </c>
    </row>
    <row r="13" spans="2:33" x14ac:dyDescent="0.25">
      <c r="B13" s="220" t="s">
        <v>5</v>
      </c>
      <c r="C13" s="221">
        <v>1</v>
      </c>
      <c r="D13" s="222">
        <f>'Duomenys | Data'!T10</f>
        <v>10858.3</v>
      </c>
      <c r="E13" s="222">
        <f>_xlfn.XLOOKUP($C13,'Duomenys | Data'!$B$10:$B$69,'Duomenys | Data'!P$10:P$69)</f>
        <v>623510</v>
      </c>
      <c r="F13" s="224">
        <f>G13-H13-I13</f>
        <v>213201.5</v>
      </c>
      <c r="G13" s="222">
        <f>_xlfn.XLOOKUP($C13,'Duomenys | Data'!$B$10:$B$69,'Duomenys | Data'!R$10:R$69)</f>
        <v>1383512.5</v>
      </c>
      <c r="H13" s="222">
        <f>_xlfn.XLOOKUP($C13,'Duomenys | Data'!$B$10:$B$69,'Duomenys | Data'!Q$10:Q$69)</f>
        <v>677133.4</v>
      </c>
      <c r="I13" s="222">
        <f>_xlfn.XLOOKUP($C13,'Duomenys | Data'!$B$10:$B$69,'Duomenys | Data'!S$10:S$69)</f>
        <v>493177.59999999998</v>
      </c>
      <c r="J13" s="224">
        <f>(D13/(E13+F13))*100</f>
        <v>1.2977352408805185</v>
      </c>
      <c r="K13" s="225" t="str">
        <f>IF(J13&gt;10, "Taip / Yes", "Ne / No")</f>
        <v>Ne / No</v>
      </c>
    </row>
    <row r="14" spans="2:33" x14ac:dyDescent="0.25">
      <c r="B14" s="227" t="s">
        <v>6</v>
      </c>
      <c r="C14" s="221">
        <v>2</v>
      </c>
      <c r="D14" s="222">
        <f>'Duomenys | Data'!T11</f>
        <v>790.3</v>
      </c>
      <c r="E14" s="222">
        <f>_xlfn.XLOOKUP($C14,'Duomenys | Data'!$B$10:$B$69,'Duomenys | Data'!P$10:P$69)</f>
        <v>50539</v>
      </c>
      <c r="F14" s="224">
        <f t="shared" ref="F14:F72" si="0">G14-H14-I14</f>
        <v>10615.099999999999</v>
      </c>
      <c r="G14" s="222">
        <f>_xlfn.XLOOKUP($C14,'Duomenys | Data'!$B$10:$B$69,'Duomenys | Data'!R$10:R$69)</f>
        <v>113365.2</v>
      </c>
      <c r="H14" s="222">
        <f>_xlfn.XLOOKUP($C14,'Duomenys | Data'!$B$10:$B$69,'Duomenys | Data'!Q$10:Q$69)</f>
        <v>54265.2</v>
      </c>
      <c r="I14" s="222">
        <f>_xlfn.XLOOKUP($C14,'Duomenys | Data'!$B$10:$B$69,'Duomenys | Data'!S$10:S$69)</f>
        <v>48484.9</v>
      </c>
      <c r="J14" s="224">
        <f t="shared" ref="J14:J72" si="1">(D14/(E14+F14))*100</f>
        <v>1.2923091011068759</v>
      </c>
      <c r="K14" s="225" t="str">
        <f t="shared" ref="K14:K72" si="2">IF(J14&gt;10, "Taip / Yes", "Ne / No")</f>
        <v>Ne / No</v>
      </c>
    </row>
    <row r="15" spans="2:33" x14ac:dyDescent="0.25">
      <c r="B15" s="227" t="s">
        <v>7</v>
      </c>
      <c r="C15" s="221">
        <v>3</v>
      </c>
      <c r="D15" s="222">
        <f>'Duomenys | Data'!T12</f>
        <v>174.7</v>
      </c>
      <c r="E15" s="222">
        <f>_xlfn.XLOOKUP($C15,'Duomenys | Data'!$B$10:$B$69,'Duomenys | Data'!P$10:P$69)</f>
        <v>8965</v>
      </c>
      <c r="F15" s="224">
        <f t="shared" si="0"/>
        <v>2489.8000000000002</v>
      </c>
      <c r="G15" s="222">
        <f>_xlfn.XLOOKUP($C15,'Duomenys | Data'!$B$10:$B$69,'Duomenys | Data'!R$10:R$69)</f>
        <v>16289.5</v>
      </c>
      <c r="H15" s="222">
        <f>_xlfn.XLOOKUP($C15,'Duomenys | Data'!$B$10:$B$69,'Duomenys | Data'!Q$10:Q$69)</f>
        <v>9620.4</v>
      </c>
      <c r="I15" s="222">
        <f>_xlfn.XLOOKUP($C15,'Duomenys | Data'!$B$10:$B$69,'Duomenys | Data'!S$10:S$69)</f>
        <v>4179.3</v>
      </c>
      <c r="J15" s="224">
        <f t="shared" si="1"/>
        <v>1.5251248384956526</v>
      </c>
      <c r="K15" s="225" t="str">
        <f t="shared" si="2"/>
        <v>Ne / No</v>
      </c>
    </row>
    <row r="16" spans="2:33" x14ac:dyDescent="0.25">
      <c r="B16" s="227" t="s">
        <v>8</v>
      </c>
      <c r="C16" s="221">
        <v>4</v>
      </c>
      <c r="D16" s="222">
        <f>'Duomenys | Data'!T13</f>
        <v>0</v>
      </c>
      <c r="E16" s="222">
        <f>_xlfn.XLOOKUP($C16,'Duomenys | Data'!$B$10:$B$69,'Duomenys | Data'!P$10:P$69)</f>
        <v>22029</v>
      </c>
      <c r="F16" s="224">
        <f t="shared" si="0"/>
        <v>7580.5</v>
      </c>
      <c r="G16" s="222">
        <f>_xlfn.XLOOKUP($C16,'Duomenys | Data'!$B$10:$B$69,'Duomenys | Data'!R$10:R$69)</f>
        <v>47308.4</v>
      </c>
      <c r="H16" s="222">
        <f>_xlfn.XLOOKUP($C16,'Duomenys | Data'!$B$10:$B$69,'Duomenys | Data'!Q$10:Q$69)</f>
        <v>23686.7</v>
      </c>
      <c r="I16" s="222">
        <f>_xlfn.XLOOKUP($C16,'Duomenys | Data'!$B$10:$B$69,'Duomenys | Data'!S$10:S$69)</f>
        <v>16041.2</v>
      </c>
      <c r="J16" s="224">
        <f t="shared" si="1"/>
        <v>0</v>
      </c>
      <c r="K16" s="225" t="str">
        <f t="shared" si="2"/>
        <v>Ne / No</v>
      </c>
    </row>
    <row r="17" spans="2:11" x14ac:dyDescent="0.25">
      <c r="B17" s="220" t="s">
        <v>9</v>
      </c>
      <c r="C17" s="221">
        <v>5</v>
      </c>
      <c r="D17" s="222">
        <f>'Duomenys | Data'!T14</f>
        <v>2003</v>
      </c>
      <c r="E17" s="222">
        <f>_xlfn.XLOOKUP($C17,'Duomenys | Data'!$B$10:$B$69,'Duomenys | Data'!P$10:P$69)</f>
        <v>321340</v>
      </c>
      <c r="F17" s="224">
        <f t="shared" si="0"/>
        <v>83710.500000000058</v>
      </c>
      <c r="G17" s="222">
        <f>_xlfn.XLOOKUP($C17,'Duomenys | Data'!$B$10:$B$69,'Duomenys | Data'!R$10:R$69)</f>
        <v>679358.8</v>
      </c>
      <c r="H17" s="222">
        <f>_xlfn.XLOOKUP($C17,'Duomenys | Data'!$B$10:$B$69,'Duomenys | Data'!Q$10:Q$69)</f>
        <v>346587.5</v>
      </c>
      <c r="I17" s="222">
        <f>_xlfn.XLOOKUP($C17,'Duomenys | Data'!$B$10:$B$69,'Duomenys | Data'!S$10:S$69)</f>
        <v>249060.8</v>
      </c>
      <c r="J17" s="224">
        <f t="shared" si="1"/>
        <v>0.49450624057987824</v>
      </c>
      <c r="K17" s="225" t="str">
        <f t="shared" si="2"/>
        <v>Ne / No</v>
      </c>
    </row>
    <row r="18" spans="2:11" x14ac:dyDescent="0.25">
      <c r="B18" s="220" t="s">
        <v>10</v>
      </c>
      <c r="C18" s="221">
        <v>6</v>
      </c>
      <c r="D18" s="222">
        <f>'Duomenys | Data'!T15</f>
        <v>0</v>
      </c>
      <c r="E18" s="222">
        <f>_xlfn.XLOOKUP($C18,'Duomenys | Data'!$B$10:$B$69,'Duomenys | Data'!P$10:P$69)</f>
        <v>171554</v>
      </c>
      <c r="F18" s="224">
        <f t="shared" si="0"/>
        <v>50115.700000000041</v>
      </c>
      <c r="G18" s="222">
        <f>_xlfn.XLOOKUP($C18,'Duomenys | Data'!$B$10:$B$69,'Duomenys | Data'!R$10:R$69)</f>
        <v>369601.4</v>
      </c>
      <c r="H18" s="222">
        <f>_xlfn.XLOOKUP($C18,'Duomenys | Data'!$B$10:$B$69,'Duomenys | Data'!Q$10:Q$69)</f>
        <v>185313.8</v>
      </c>
      <c r="I18" s="222">
        <f>_xlfn.XLOOKUP($C18,'Duomenys | Data'!$B$10:$B$69,'Duomenys | Data'!S$10:S$69)</f>
        <v>134171.9</v>
      </c>
      <c r="J18" s="224">
        <f t="shared" si="1"/>
        <v>0</v>
      </c>
      <c r="K18" s="225" t="str">
        <f t="shared" si="2"/>
        <v>Ne / No</v>
      </c>
    </row>
    <row r="19" spans="2:11" x14ac:dyDescent="0.25">
      <c r="B19" s="227" t="s">
        <v>11</v>
      </c>
      <c r="C19" s="221">
        <v>7</v>
      </c>
      <c r="D19" s="222">
        <f>'Duomenys | Data'!T16</f>
        <v>1827.9</v>
      </c>
      <c r="E19" s="222">
        <f>_xlfn.XLOOKUP($C19,'Duomenys | Data'!$B$10:$B$69,'Duomenys | Data'!P$10:P$69)</f>
        <v>52251</v>
      </c>
      <c r="F19" s="224">
        <f t="shared" si="0"/>
        <v>9583.7000000000044</v>
      </c>
      <c r="G19" s="222">
        <f>_xlfn.XLOOKUP($C19,'Duomenys | Data'!$B$10:$B$69,'Duomenys | Data'!R$10:R$69)</f>
        <v>110382.1</v>
      </c>
      <c r="H19" s="222">
        <f>_xlfn.XLOOKUP($C19,'Duomenys | Data'!$B$10:$B$69,'Duomenys | Data'!Q$10:Q$69)</f>
        <v>56087.5</v>
      </c>
      <c r="I19" s="222">
        <f>_xlfn.XLOOKUP($C19,'Duomenys | Data'!$B$10:$B$69,'Duomenys | Data'!S$10:S$69)</f>
        <v>44710.9</v>
      </c>
      <c r="J19" s="224">
        <f t="shared" si="1"/>
        <v>2.9561071695989467</v>
      </c>
      <c r="K19" s="225" t="str">
        <f t="shared" si="2"/>
        <v>Ne / No</v>
      </c>
    </row>
    <row r="20" spans="2:11" x14ac:dyDescent="0.25">
      <c r="B20" s="227" t="s">
        <v>12</v>
      </c>
      <c r="C20" s="221">
        <v>8</v>
      </c>
      <c r="D20" s="222">
        <f>'Duomenys | Data'!T17</f>
        <v>0</v>
      </c>
      <c r="E20" s="222">
        <f>_xlfn.XLOOKUP($C20,'Duomenys | Data'!$B$10:$B$69,'Duomenys | Data'!P$10:P$69)</f>
        <v>11099</v>
      </c>
      <c r="F20" s="224">
        <f t="shared" si="0"/>
        <v>6727.800000000002</v>
      </c>
      <c r="G20" s="222">
        <f>_xlfn.XLOOKUP($C20,'Duomenys | Data'!$B$10:$B$69,'Duomenys | Data'!R$10:R$69)</f>
        <v>21118.400000000001</v>
      </c>
      <c r="H20" s="222">
        <f>_xlfn.XLOOKUP($C20,'Duomenys | Data'!$B$10:$B$69,'Duomenys | Data'!Q$10:Q$69)</f>
        <v>11974.3</v>
      </c>
      <c r="I20" s="222">
        <f>_xlfn.XLOOKUP($C20,'Duomenys | Data'!$B$10:$B$69,'Duomenys | Data'!S$10:S$69)</f>
        <v>2416.3000000000002</v>
      </c>
      <c r="J20" s="224">
        <f t="shared" si="1"/>
        <v>0</v>
      </c>
      <c r="K20" s="225" t="str">
        <f t="shared" si="2"/>
        <v>Ne / No</v>
      </c>
    </row>
    <row r="21" spans="2:11" x14ac:dyDescent="0.25">
      <c r="B21" s="227" t="s">
        <v>13</v>
      </c>
      <c r="C21" s="221">
        <v>9</v>
      </c>
      <c r="D21" s="222">
        <f>'Duomenys | Data'!T18</f>
        <v>1617.9</v>
      </c>
      <c r="E21" s="222">
        <f>_xlfn.XLOOKUP($C21,'Duomenys | Data'!$B$10:$B$69,'Duomenys | Data'!P$10:P$69)</f>
        <v>26019</v>
      </c>
      <c r="F21" s="224">
        <f t="shared" si="0"/>
        <v>19068.2</v>
      </c>
      <c r="G21" s="222">
        <f>_xlfn.XLOOKUP($C21,'Duomenys | Data'!$B$10:$B$69,'Duomenys | Data'!R$10:R$69)</f>
        <v>64847.9</v>
      </c>
      <c r="H21" s="222">
        <f>_xlfn.XLOOKUP($C21,'Duomenys | Data'!$B$10:$B$69,'Duomenys | Data'!Q$10:Q$69)</f>
        <v>28305.4</v>
      </c>
      <c r="I21" s="222">
        <f>_xlfn.XLOOKUP($C21,'Duomenys | Data'!$B$10:$B$69,'Duomenys | Data'!S$10:S$69)</f>
        <v>17474.3</v>
      </c>
      <c r="J21" s="224">
        <f t="shared" si="1"/>
        <v>3.5883798506006142</v>
      </c>
      <c r="K21" s="225" t="str">
        <f t="shared" si="2"/>
        <v>Ne / No</v>
      </c>
    </row>
    <row r="22" spans="2:11" x14ac:dyDescent="0.25">
      <c r="B22" s="227" t="s">
        <v>14</v>
      </c>
      <c r="C22" s="221">
        <v>10</v>
      </c>
      <c r="D22" s="222">
        <f>'Duomenys | Data'!T19</f>
        <v>0</v>
      </c>
      <c r="E22" s="222">
        <f>_xlfn.XLOOKUP($C22,'Duomenys | Data'!$B$10:$B$69,'Duomenys | Data'!P$10:P$69)</f>
        <v>82380</v>
      </c>
      <c r="F22" s="224">
        <f t="shared" si="0"/>
        <v>13614.499999999985</v>
      </c>
      <c r="G22" s="222">
        <f>_xlfn.XLOOKUP($C22,'Duomenys | Data'!$B$10:$B$69,'Duomenys | Data'!R$10:R$69)</f>
        <v>185872.4</v>
      </c>
      <c r="H22" s="222">
        <f>_xlfn.XLOOKUP($C22,'Duomenys | Data'!$B$10:$B$69,'Duomenys | Data'!Q$10:Q$69)</f>
        <v>88449.3</v>
      </c>
      <c r="I22" s="222">
        <f>_xlfn.XLOOKUP($C22,'Duomenys | Data'!$B$10:$B$69,'Duomenys | Data'!S$10:S$69)</f>
        <v>83808.600000000006</v>
      </c>
      <c r="J22" s="224">
        <f t="shared" si="1"/>
        <v>0</v>
      </c>
      <c r="K22" s="225" t="str">
        <f t="shared" si="2"/>
        <v>Ne / No</v>
      </c>
    </row>
    <row r="23" spans="2:11" x14ac:dyDescent="0.25">
      <c r="B23" s="220" t="s">
        <v>15</v>
      </c>
      <c r="C23" s="221">
        <v>11</v>
      </c>
      <c r="D23" s="222">
        <f>'Duomenys | Data'!T20</f>
        <v>0</v>
      </c>
      <c r="E23" s="222">
        <f>_xlfn.XLOOKUP($C23,'Duomenys | Data'!$B$10:$B$69,'Duomenys | Data'!P$10:P$69)</f>
        <v>103604</v>
      </c>
      <c r="F23" s="224">
        <f t="shared" si="0"/>
        <v>24556.300000000003</v>
      </c>
      <c r="G23" s="222">
        <f>_xlfn.XLOOKUP($C23,'Duomenys | Data'!$B$10:$B$69,'Duomenys | Data'!R$10:R$69)</f>
        <v>247255.6</v>
      </c>
      <c r="H23" s="222">
        <f>_xlfn.XLOOKUP($C23,'Duomenys | Data'!$B$10:$B$69,'Duomenys | Data'!Q$10:Q$69)</f>
        <v>111297.5</v>
      </c>
      <c r="I23" s="222">
        <f>_xlfn.XLOOKUP($C23,'Duomenys | Data'!$B$10:$B$69,'Duomenys | Data'!S$10:S$69)</f>
        <v>111401.8</v>
      </c>
      <c r="J23" s="224">
        <f t="shared" si="1"/>
        <v>0</v>
      </c>
      <c r="K23" s="225" t="str">
        <f t="shared" si="2"/>
        <v>Ne / No</v>
      </c>
    </row>
    <row r="24" spans="2:11" x14ac:dyDescent="0.25">
      <c r="B24" s="227" t="s">
        <v>16</v>
      </c>
      <c r="C24" s="221">
        <v>12</v>
      </c>
      <c r="D24" s="222">
        <f>'Duomenys | Data'!T21</f>
        <v>97.7</v>
      </c>
      <c r="E24" s="222">
        <f>_xlfn.XLOOKUP($C24,'Duomenys | Data'!$B$10:$B$69,'Duomenys | Data'!P$10:P$69)</f>
        <v>24575</v>
      </c>
      <c r="F24" s="224">
        <f t="shared" si="0"/>
        <v>4023.8999999999978</v>
      </c>
      <c r="G24" s="222">
        <f>_xlfn.XLOOKUP($C24,'Duomenys | Data'!$B$10:$B$69,'Duomenys | Data'!R$10:R$69)</f>
        <v>47298.5</v>
      </c>
      <c r="H24" s="222">
        <f>_xlfn.XLOOKUP($C24,'Duomenys | Data'!$B$10:$B$69,'Duomenys | Data'!Q$10:Q$69)</f>
        <v>26321.7</v>
      </c>
      <c r="I24" s="222">
        <f>_xlfn.XLOOKUP($C24,'Duomenys | Data'!$B$10:$B$69,'Duomenys | Data'!S$10:S$69)</f>
        <v>16952.900000000001</v>
      </c>
      <c r="J24" s="224">
        <f t="shared" si="1"/>
        <v>0.34162153089804159</v>
      </c>
      <c r="K24" s="225" t="str">
        <f t="shared" si="2"/>
        <v>Ne / No</v>
      </c>
    </row>
    <row r="25" spans="2:11" x14ac:dyDescent="0.25">
      <c r="B25" s="227" t="s">
        <v>17</v>
      </c>
      <c r="C25" s="221">
        <v>13</v>
      </c>
      <c r="D25" s="222">
        <f>'Duomenys | Data'!T22</f>
        <v>103.6</v>
      </c>
      <c r="E25" s="222">
        <f>_xlfn.XLOOKUP($C25,'Duomenys | Data'!$B$10:$B$69,'Duomenys | Data'!P$10:P$69)</f>
        <v>22041</v>
      </c>
      <c r="F25" s="224">
        <f t="shared" si="0"/>
        <v>6087.8999999999978</v>
      </c>
      <c r="G25" s="222">
        <f>_xlfn.XLOOKUP($C25,'Duomenys | Data'!$B$10:$B$69,'Duomenys | Data'!R$10:R$69)</f>
        <v>47630.2</v>
      </c>
      <c r="H25" s="222">
        <f>_xlfn.XLOOKUP($C25,'Duomenys | Data'!$B$10:$B$69,'Duomenys | Data'!Q$10:Q$69)</f>
        <v>23609</v>
      </c>
      <c r="I25" s="222">
        <f>_xlfn.XLOOKUP($C25,'Duomenys | Data'!$B$10:$B$69,'Duomenys | Data'!S$10:S$69)</f>
        <v>17933.3</v>
      </c>
      <c r="J25" s="224">
        <f t="shared" si="1"/>
        <v>0.36830448400044086</v>
      </c>
      <c r="K25" s="225" t="str">
        <f t="shared" si="2"/>
        <v>Ne / No</v>
      </c>
    </row>
    <row r="26" spans="2:11" x14ac:dyDescent="0.25">
      <c r="B26" s="227" t="s">
        <v>18</v>
      </c>
      <c r="C26" s="221">
        <v>14</v>
      </c>
      <c r="D26" s="222">
        <f>'Duomenys | Data'!T23</f>
        <v>669.5</v>
      </c>
      <c r="E26" s="222">
        <f>_xlfn.XLOOKUP($C26,'Duomenys | Data'!$B$10:$B$69,'Duomenys | Data'!P$10:P$69)</f>
        <v>24969</v>
      </c>
      <c r="F26" s="224">
        <f t="shared" si="0"/>
        <v>4707.4000000000015</v>
      </c>
      <c r="G26" s="222">
        <f>_xlfn.XLOOKUP($C26,'Duomenys | Data'!$B$10:$B$69,'Duomenys | Data'!R$10:R$69)</f>
        <v>46703.4</v>
      </c>
      <c r="H26" s="222">
        <f>_xlfn.XLOOKUP($C26,'Duomenys | Data'!$B$10:$B$69,'Duomenys | Data'!Q$10:Q$69)</f>
        <v>26761.200000000001</v>
      </c>
      <c r="I26" s="222">
        <f>_xlfn.XLOOKUP($C26,'Duomenys | Data'!$B$10:$B$69,'Duomenys | Data'!S$10:S$69)</f>
        <v>15234.8</v>
      </c>
      <c r="J26" s="224">
        <f t="shared" si="1"/>
        <v>2.2560014017872785</v>
      </c>
      <c r="K26" s="225" t="str">
        <f t="shared" si="2"/>
        <v>Ne / No</v>
      </c>
    </row>
    <row r="27" spans="2:11" x14ac:dyDescent="0.25">
      <c r="B27" s="227" t="s">
        <v>19</v>
      </c>
      <c r="C27" s="221">
        <v>15</v>
      </c>
      <c r="D27" s="222">
        <f>'Duomenys | Data'!T24</f>
        <v>1926.6</v>
      </c>
      <c r="E27" s="222">
        <f>_xlfn.XLOOKUP($C27,'Duomenys | Data'!$B$10:$B$69,'Duomenys | Data'!P$10:P$69)</f>
        <v>26121</v>
      </c>
      <c r="F27" s="224">
        <f t="shared" si="0"/>
        <v>3687.5999999999949</v>
      </c>
      <c r="G27" s="222">
        <f>_xlfn.XLOOKUP($C27,'Duomenys | Data'!$B$10:$B$69,'Duomenys | Data'!R$10:R$69)</f>
        <v>50222.7</v>
      </c>
      <c r="H27" s="222">
        <f>_xlfn.XLOOKUP($C27,'Duomenys | Data'!$B$10:$B$69,'Duomenys | Data'!Q$10:Q$69)</f>
        <v>27993.9</v>
      </c>
      <c r="I27" s="222">
        <f>_xlfn.XLOOKUP($C27,'Duomenys | Data'!$B$10:$B$69,'Duomenys | Data'!S$10:S$69)</f>
        <v>18541.2</v>
      </c>
      <c r="J27" s="224">
        <f t="shared" si="1"/>
        <v>6.4632354421207312</v>
      </c>
      <c r="K27" s="225" t="str">
        <f t="shared" si="2"/>
        <v>Ne / No</v>
      </c>
    </row>
    <row r="28" spans="2:11" x14ac:dyDescent="0.25">
      <c r="B28" s="227" t="s">
        <v>20</v>
      </c>
      <c r="C28" s="221">
        <v>16</v>
      </c>
      <c r="D28" s="222">
        <f>'Duomenys | Data'!T25</f>
        <v>971.2</v>
      </c>
      <c r="E28" s="222">
        <f>_xlfn.XLOOKUP($C28,'Duomenys | Data'!$B$10:$B$69,'Duomenys | Data'!P$10:P$69)</f>
        <v>23566</v>
      </c>
      <c r="F28" s="224">
        <f t="shared" si="0"/>
        <v>5253.5</v>
      </c>
      <c r="G28" s="222">
        <f>_xlfn.XLOOKUP($C28,'Duomenys | Data'!$B$10:$B$69,'Duomenys | Data'!R$10:R$69)</f>
        <v>55718.1</v>
      </c>
      <c r="H28" s="222">
        <f>_xlfn.XLOOKUP($C28,'Duomenys | Data'!$B$10:$B$69,'Duomenys | Data'!Q$10:Q$69)</f>
        <v>25248.3</v>
      </c>
      <c r="I28" s="222">
        <f>_xlfn.XLOOKUP($C28,'Duomenys | Data'!$B$10:$B$69,'Duomenys | Data'!S$10:S$69)</f>
        <v>25216.3</v>
      </c>
      <c r="J28" s="224">
        <f t="shared" si="1"/>
        <v>3.3699404916809805</v>
      </c>
      <c r="K28" s="225" t="str">
        <f t="shared" si="2"/>
        <v>Ne / No</v>
      </c>
    </row>
    <row r="29" spans="2:11" x14ac:dyDescent="0.25">
      <c r="B29" s="227" t="s">
        <v>21</v>
      </c>
      <c r="C29" s="221">
        <v>17</v>
      </c>
      <c r="D29" s="222">
        <f>'Duomenys | Data'!T26</f>
        <v>1192.3</v>
      </c>
      <c r="E29" s="222">
        <f>_xlfn.XLOOKUP($C29,'Duomenys | Data'!$B$10:$B$69,'Duomenys | Data'!P$10:P$69)</f>
        <v>17190</v>
      </c>
      <c r="F29" s="224">
        <f t="shared" si="0"/>
        <v>2147</v>
      </c>
      <c r="G29" s="222">
        <f>_xlfn.XLOOKUP($C29,'Duomenys | Data'!$B$10:$B$69,'Duomenys | Data'!R$10:R$69)</f>
        <v>30141.200000000001</v>
      </c>
      <c r="H29" s="222">
        <f>_xlfn.XLOOKUP($C29,'Duomenys | Data'!$B$10:$B$69,'Duomenys | Data'!Q$10:Q$69)</f>
        <v>18409.400000000001</v>
      </c>
      <c r="I29" s="222">
        <f>_xlfn.XLOOKUP($C29,'Duomenys | Data'!$B$10:$B$69,'Duomenys | Data'!S$10:S$69)</f>
        <v>9584.7999999999993</v>
      </c>
      <c r="J29" s="224">
        <f t="shared" si="1"/>
        <v>6.1658995707710602</v>
      </c>
      <c r="K29" s="225" t="str">
        <f t="shared" si="2"/>
        <v>Ne / No</v>
      </c>
    </row>
    <row r="30" spans="2:11" x14ac:dyDescent="0.25">
      <c r="B30" s="227" t="s">
        <v>22</v>
      </c>
      <c r="C30" s="221">
        <v>18</v>
      </c>
      <c r="D30" s="222">
        <f>'Duomenys | Data'!T27</f>
        <v>1994.6</v>
      </c>
      <c r="E30" s="222">
        <f>_xlfn.XLOOKUP($C30,'Duomenys | Data'!$B$10:$B$69,'Duomenys | Data'!P$10:P$69)</f>
        <v>45287</v>
      </c>
      <c r="F30" s="224">
        <f t="shared" si="0"/>
        <v>8551.6000000000058</v>
      </c>
      <c r="G30" s="222">
        <f>_xlfn.XLOOKUP($C30,'Duomenys | Data'!$B$10:$B$69,'Duomenys | Data'!R$10:R$69)</f>
        <v>92133.5</v>
      </c>
      <c r="H30" s="222">
        <f>_xlfn.XLOOKUP($C30,'Duomenys | Data'!$B$10:$B$69,'Duomenys | Data'!Q$10:Q$69)</f>
        <v>48509.2</v>
      </c>
      <c r="I30" s="222">
        <f>_xlfn.XLOOKUP($C30,'Duomenys | Data'!$B$10:$B$69,'Duomenys | Data'!S$10:S$69)</f>
        <v>35072.699999999997</v>
      </c>
      <c r="J30" s="224">
        <f t="shared" si="1"/>
        <v>3.7047768701266373</v>
      </c>
      <c r="K30" s="225" t="str">
        <f t="shared" si="2"/>
        <v>Ne / No</v>
      </c>
    </row>
    <row r="31" spans="2:11" x14ac:dyDescent="0.25">
      <c r="B31" s="227" t="s">
        <v>23</v>
      </c>
      <c r="C31" s="221">
        <v>19</v>
      </c>
      <c r="D31" s="222">
        <f>'Duomenys | Data'!T28</f>
        <v>1068.4000000000001</v>
      </c>
      <c r="E31" s="222">
        <f>_xlfn.XLOOKUP($C31,'Duomenys | Data'!$B$10:$B$69,'Duomenys | Data'!P$10:P$69)</f>
        <v>21366</v>
      </c>
      <c r="F31" s="224">
        <f t="shared" si="0"/>
        <v>3973.4000000000015</v>
      </c>
      <c r="G31" s="222">
        <f>_xlfn.XLOOKUP($C31,'Duomenys | Data'!$B$10:$B$69,'Duomenys | Data'!R$10:R$69)</f>
        <v>45857.5</v>
      </c>
      <c r="H31" s="222">
        <f>_xlfn.XLOOKUP($C31,'Duomenys | Data'!$B$10:$B$69,'Duomenys | Data'!Q$10:Q$69)</f>
        <v>22894.799999999999</v>
      </c>
      <c r="I31" s="222">
        <f>_xlfn.XLOOKUP($C31,'Duomenys | Data'!$B$10:$B$69,'Duomenys | Data'!S$10:S$69)</f>
        <v>18989.3</v>
      </c>
      <c r="J31" s="224">
        <f t="shared" si="1"/>
        <v>4.2163587140974137</v>
      </c>
      <c r="K31" s="225" t="str">
        <f t="shared" si="2"/>
        <v>Ne / No</v>
      </c>
    </row>
    <row r="32" spans="2:11" x14ac:dyDescent="0.25">
      <c r="B32" s="227" t="s">
        <v>24</v>
      </c>
      <c r="C32" s="221">
        <v>20</v>
      </c>
      <c r="D32" s="222">
        <f>'Duomenys | Data'!T29</f>
        <v>0</v>
      </c>
      <c r="E32" s="222">
        <f>_xlfn.XLOOKUP($C32,'Duomenys | Data'!$B$10:$B$69,'Duomenys | Data'!P$10:P$69)</f>
        <v>26144</v>
      </c>
      <c r="F32" s="224">
        <f t="shared" si="0"/>
        <v>3511.5</v>
      </c>
      <c r="G32" s="222">
        <f>_xlfn.XLOOKUP($C32,'Duomenys | Data'!$B$10:$B$69,'Duomenys | Data'!R$10:R$69)</f>
        <v>52164.7</v>
      </c>
      <c r="H32" s="222">
        <f>_xlfn.XLOOKUP($C32,'Duomenys | Data'!$B$10:$B$69,'Duomenys | Data'!Q$10:Q$69)</f>
        <v>28021.1</v>
      </c>
      <c r="I32" s="222">
        <f>_xlfn.XLOOKUP($C32,'Duomenys | Data'!$B$10:$B$69,'Duomenys | Data'!S$10:S$69)</f>
        <v>20632.099999999999</v>
      </c>
      <c r="J32" s="224">
        <f t="shared" si="1"/>
        <v>0</v>
      </c>
      <c r="K32" s="225" t="str">
        <f t="shared" si="2"/>
        <v>Ne / No</v>
      </c>
    </row>
    <row r="33" spans="2:12" x14ac:dyDescent="0.25">
      <c r="B33" s="227" t="s">
        <v>25</v>
      </c>
      <c r="C33" s="221">
        <v>21</v>
      </c>
      <c r="D33" s="222">
        <f>'Duomenys | Data'!T30</f>
        <v>2280</v>
      </c>
      <c r="E33" s="222">
        <f>_xlfn.XLOOKUP($C33,'Duomenys | Data'!$B$10:$B$69,'Duomenys | Data'!P$10:P$69)</f>
        <v>28013</v>
      </c>
      <c r="F33" s="224">
        <f t="shared" si="0"/>
        <v>6109</v>
      </c>
      <c r="G33" s="222">
        <f>_xlfn.XLOOKUP($C33,'Duomenys | Data'!$B$10:$B$69,'Duomenys | Data'!R$10:R$69)</f>
        <v>59636.800000000003</v>
      </c>
      <c r="H33" s="222">
        <f>_xlfn.XLOOKUP($C33,'Duomenys | Data'!$B$10:$B$69,'Duomenys | Data'!Q$10:Q$69)</f>
        <v>30015.4</v>
      </c>
      <c r="I33" s="222">
        <f>_xlfn.XLOOKUP($C33,'Duomenys | Data'!$B$10:$B$69,'Duomenys | Data'!S$10:S$69)</f>
        <v>23512.400000000001</v>
      </c>
      <c r="J33" s="224">
        <f t="shared" si="1"/>
        <v>6.6819061016353087</v>
      </c>
      <c r="K33" s="225" t="str">
        <f t="shared" si="2"/>
        <v>Ne / No</v>
      </c>
    </row>
    <row r="34" spans="2:12" x14ac:dyDescent="0.25">
      <c r="B34" s="227" t="s">
        <v>26</v>
      </c>
      <c r="C34" s="221">
        <v>22</v>
      </c>
      <c r="D34" s="222">
        <f>'Duomenys | Data'!T31</f>
        <v>0</v>
      </c>
      <c r="E34" s="222">
        <f>_xlfn.XLOOKUP($C34,'Duomenys | Data'!$B$10:$B$69,'Duomenys | Data'!P$10:P$69)</f>
        <v>111544</v>
      </c>
      <c r="F34" s="224">
        <f t="shared" si="0"/>
        <v>22333.100000000006</v>
      </c>
      <c r="G34" s="222">
        <f>_xlfn.XLOOKUP($C34,'Duomenys | Data'!$B$10:$B$69,'Duomenys | Data'!R$10:R$69)</f>
        <v>217299.6</v>
      </c>
      <c r="H34" s="222">
        <f>_xlfn.XLOOKUP($C34,'Duomenys | Data'!$B$10:$B$69,'Duomenys | Data'!Q$10:Q$69)</f>
        <v>119561.4</v>
      </c>
      <c r="I34" s="222">
        <f>_xlfn.XLOOKUP($C34,'Duomenys | Data'!$B$10:$B$69,'Duomenys | Data'!S$10:S$69)</f>
        <v>75405.100000000006</v>
      </c>
      <c r="J34" s="224">
        <f t="shared" si="1"/>
        <v>0</v>
      </c>
      <c r="K34" s="225" t="str">
        <f t="shared" si="2"/>
        <v>Ne / No</v>
      </c>
    </row>
    <row r="35" spans="2:12" x14ac:dyDescent="0.25">
      <c r="B35" s="227" t="s">
        <v>27</v>
      </c>
      <c r="C35" s="221">
        <v>23</v>
      </c>
      <c r="D35" s="222">
        <f>'Duomenys | Data'!T32</f>
        <v>0</v>
      </c>
      <c r="E35" s="222">
        <f>_xlfn.XLOOKUP($C35,'Duomenys | Data'!$B$10:$B$69,'Duomenys | Data'!P$10:P$69)</f>
        <v>45746</v>
      </c>
      <c r="F35" s="224">
        <f t="shared" si="0"/>
        <v>10412.600000000006</v>
      </c>
      <c r="G35" s="222">
        <f>_xlfn.XLOOKUP($C35,'Duomenys | Data'!$B$10:$B$69,'Duomenys | Data'!R$10:R$69)</f>
        <v>99238.6</v>
      </c>
      <c r="H35" s="222">
        <f>_xlfn.XLOOKUP($C35,'Duomenys | Data'!$B$10:$B$69,'Duomenys | Data'!Q$10:Q$69)</f>
        <v>49018.7</v>
      </c>
      <c r="I35" s="222">
        <f>_xlfn.XLOOKUP($C35,'Duomenys | Data'!$B$10:$B$69,'Duomenys | Data'!S$10:S$69)</f>
        <v>39807.300000000003</v>
      </c>
      <c r="J35" s="224">
        <f t="shared" si="1"/>
        <v>0</v>
      </c>
      <c r="K35" s="225" t="str">
        <f t="shared" si="2"/>
        <v>Ne / No</v>
      </c>
    </row>
    <row r="36" spans="2:12" x14ac:dyDescent="0.25">
      <c r="B36" s="227" t="s">
        <v>28</v>
      </c>
      <c r="C36" s="221">
        <v>24</v>
      </c>
      <c r="D36" s="222">
        <f>'Duomenys | Data'!T33</f>
        <v>874.5</v>
      </c>
      <c r="E36" s="222">
        <f>_xlfn.XLOOKUP($C36,'Duomenys | Data'!$B$10:$B$69,'Duomenys | Data'!P$10:P$69)</f>
        <v>27333</v>
      </c>
      <c r="F36" s="224">
        <f t="shared" si="0"/>
        <v>5603</v>
      </c>
      <c r="G36" s="222">
        <f>_xlfn.XLOOKUP($C36,'Duomenys | Data'!$B$10:$B$69,'Duomenys | Data'!R$10:R$69)</f>
        <v>58480.1</v>
      </c>
      <c r="H36" s="222">
        <f>_xlfn.XLOOKUP($C36,'Duomenys | Data'!$B$10:$B$69,'Duomenys | Data'!Q$10:Q$69)</f>
        <v>29289.3</v>
      </c>
      <c r="I36" s="222">
        <f>_xlfn.XLOOKUP($C36,'Duomenys | Data'!$B$10:$B$69,'Duomenys | Data'!S$10:S$69)</f>
        <v>23587.8</v>
      </c>
      <c r="J36" s="224">
        <f t="shared" si="1"/>
        <v>2.6551493806169542</v>
      </c>
      <c r="K36" s="225" t="str">
        <f t="shared" si="2"/>
        <v>Ne / No</v>
      </c>
    </row>
    <row r="37" spans="2:12" x14ac:dyDescent="0.25">
      <c r="B37" s="227" t="s">
        <v>29</v>
      </c>
      <c r="C37" s="221">
        <v>25</v>
      </c>
      <c r="D37" s="222">
        <f>'Duomenys | Data'!T34</f>
        <v>0</v>
      </c>
      <c r="E37" s="222">
        <f>_xlfn.XLOOKUP($C37,'Duomenys | Data'!$B$10:$B$69,'Duomenys | Data'!P$10:P$69)</f>
        <v>74491</v>
      </c>
      <c r="F37" s="224">
        <f t="shared" si="0"/>
        <v>15214.600000000006</v>
      </c>
      <c r="G37" s="222">
        <f>_xlfn.XLOOKUP($C37,'Duomenys | Data'!$B$10:$B$69,'Duomenys | Data'!R$10:R$69)</f>
        <v>138119.6</v>
      </c>
      <c r="H37" s="222">
        <f>_xlfn.XLOOKUP($C37,'Duomenys | Data'!$B$10:$B$69,'Duomenys | Data'!Q$10:Q$69)</f>
        <v>79898.5</v>
      </c>
      <c r="I37" s="222">
        <f>_xlfn.XLOOKUP($C37,'Duomenys | Data'!$B$10:$B$69,'Duomenys | Data'!S$10:S$69)</f>
        <v>43006.5</v>
      </c>
      <c r="J37" s="224">
        <f t="shared" si="1"/>
        <v>0</v>
      </c>
      <c r="K37" s="225" t="str">
        <f t="shared" si="2"/>
        <v>Ne / No</v>
      </c>
    </row>
    <row r="38" spans="2:12" x14ac:dyDescent="0.25">
      <c r="B38" s="227" t="s">
        <v>30</v>
      </c>
      <c r="C38" s="221">
        <v>26</v>
      </c>
      <c r="D38" s="222">
        <f>'Duomenys | Data'!T35</f>
        <v>359.9</v>
      </c>
      <c r="E38" s="222">
        <f>_xlfn.XLOOKUP($C38,'Duomenys | Data'!$B$10:$B$69,'Duomenys | Data'!P$10:P$69)</f>
        <v>35938</v>
      </c>
      <c r="F38" s="224">
        <f t="shared" si="0"/>
        <v>7781.7000000000007</v>
      </c>
      <c r="G38" s="222">
        <f>_xlfn.XLOOKUP($C38,'Duomenys | Data'!$B$10:$B$69,'Duomenys | Data'!R$10:R$69)</f>
        <v>75649.5</v>
      </c>
      <c r="H38" s="222">
        <f>_xlfn.XLOOKUP($C38,'Duomenys | Data'!$B$10:$B$69,'Duomenys | Data'!Q$10:Q$69)</f>
        <v>38532.6</v>
      </c>
      <c r="I38" s="222">
        <f>_xlfn.XLOOKUP($C38,'Duomenys | Data'!$B$10:$B$69,'Duomenys | Data'!S$10:S$69)</f>
        <v>29335.200000000001</v>
      </c>
      <c r="J38" s="224">
        <f t="shared" si="1"/>
        <v>0.82319869532499079</v>
      </c>
      <c r="K38" s="225" t="str">
        <f t="shared" si="2"/>
        <v>Ne / No</v>
      </c>
      <c r="L38" s="157"/>
    </row>
    <row r="39" spans="2:12" x14ac:dyDescent="0.25">
      <c r="B39" s="227" t="s">
        <v>31</v>
      </c>
      <c r="C39" s="221">
        <v>27</v>
      </c>
      <c r="D39" s="222">
        <f>'Duomenys | Data'!T36</f>
        <v>488.4</v>
      </c>
      <c r="E39" s="222">
        <f>_xlfn.XLOOKUP($C39,'Duomenys | Data'!$B$10:$B$69,'Duomenys | Data'!P$10:P$69)</f>
        <v>17413</v>
      </c>
      <c r="F39" s="224">
        <f t="shared" si="0"/>
        <v>3405.3999999999996</v>
      </c>
      <c r="G39" s="222">
        <f>_xlfn.XLOOKUP($C39,'Duomenys | Data'!$B$10:$B$69,'Duomenys | Data'!R$10:R$69)</f>
        <v>35736.6</v>
      </c>
      <c r="H39" s="222">
        <f>_xlfn.XLOOKUP($C39,'Duomenys | Data'!$B$10:$B$69,'Duomenys | Data'!Q$10:Q$69)</f>
        <v>18657.3</v>
      </c>
      <c r="I39" s="222">
        <f>_xlfn.XLOOKUP($C39,'Duomenys | Data'!$B$10:$B$69,'Duomenys | Data'!S$10:S$69)</f>
        <v>13673.9</v>
      </c>
      <c r="J39" s="224">
        <f t="shared" si="1"/>
        <v>2.3460016139568838</v>
      </c>
      <c r="K39" s="225" t="str">
        <f t="shared" si="2"/>
        <v>Ne / No</v>
      </c>
    </row>
    <row r="40" spans="2:12" x14ac:dyDescent="0.25">
      <c r="B40" s="227" t="s">
        <v>32</v>
      </c>
      <c r="C40" s="221">
        <v>28</v>
      </c>
      <c r="D40" s="222">
        <f>'Duomenys | Data'!T37</f>
        <v>428.4</v>
      </c>
      <c r="E40" s="222">
        <f>_xlfn.XLOOKUP($C40,'Duomenys | Data'!$B$10:$B$69,'Duomenys | Data'!P$10:P$69)</f>
        <v>18792</v>
      </c>
      <c r="F40" s="224">
        <f t="shared" si="0"/>
        <v>2857.7999999999993</v>
      </c>
      <c r="G40" s="222">
        <f>_xlfn.XLOOKUP($C40,'Duomenys | Data'!$B$10:$B$69,'Duomenys | Data'!R$10:R$69)</f>
        <v>39311.4</v>
      </c>
      <c r="H40" s="222">
        <f>_xlfn.XLOOKUP($C40,'Duomenys | Data'!$B$10:$B$69,'Duomenys | Data'!Q$10:Q$69)</f>
        <v>20135.900000000001</v>
      </c>
      <c r="I40" s="222">
        <f>_xlfn.XLOOKUP($C40,'Duomenys | Data'!$B$10:$B$69,'Duomenys | Data'!S$10:S$69)</f>
        <v>16317.7</v>
      </c>
      <c r="J40" s="224">
        <f t="shared" si="1"/>
        <v>1.9787711664772885</v>
      </c>
      <c r="K40" s="225" t="str">
        <f t="shared" si="2"/>
        <v>Ne / No</v>
      </c>
    </row>
    <row r="41" spans="2:12" x14ac:dyDescent="0.25">
      <c r="B41" s="227" t="s">
        <v>33</v>
      </c>
      <c r="C41" s="221">
        <v>30</v>
      </c>
      <c r="D41" s="222">
        <f>'Duomenys | Data'!T38</f>
        <v>2075.5</v>
      </c>
      <c r="E41" s="222">
        <f>_xlfn.XLOOKUP($C41,'Duomenys | Data'!$B$10:$B$69,'Duomenys | Data'!P$10:P$69)</f>
        <v>53791</v>
      </c>
      <c r="F41" s="224">
        <f t="shared" si="0"/>
        <v>11476.200000000004</v>
      </c>
      <c r="G41" s="222">
        <f>_xlfn.XLOOKUP($C41,'Duomenys | Data'!$B$10:$B$69,'Duomenys | Data'!R$10:R$69)</f>
        <v>110088.6</v>
      </c>
      <c r="H41" s="222">
        <f>_xlfn.XLOOKUP($C41,'Duomenys | Data'!$B$10:$B$69,'Duomenys | Data'!Q$10:Q$69)</f>
        <v>57645.5</v>
      </c>
      <c r="I41" s="222">
        <f>_xlfn.XLOOKUP($C41,'Duomenys | Data'!$B$10:$B$69,'Duomenys | Data'!S$10:S$69)</f>
        <v>40966.9</v>
      </c>
      <c r="J41" s="224">
        <f t="shared" si="1"/>
        <v>3.1800046577760344</v>
      </c>
      <c r="K41" s="225" t="str">
        <f t="shared" si="2"/>
        <v>Ne / No</v>
      </c>
    </row>
    <row r="42" spans="2:12" x14ac:dyDescent="0.25">
      <c r="B42" s="227" t="s">
        <v>34</v>
      </c>
      <c r="C42" s="221">
        <v>31</v>
      </c>
      <c r="D42" s="222">
        <f>'Duomenys | Data'!T39</f>
        <v>450.1</v>
      </c>
      <c r="E42" s="222">
        <f>_xlfn.XLOOKUP($C42,'Duomenys | Data'!$B$10:$B$69,'Duomenys | Data'!P$10:P$69)</f>
        <v>18283</v>
      </c>
      <c r="F42" s="224">
        <f t="shared" si="0"/>
        <v>2226.4000000000033</v>
      </c>
      <c r="G42" s="222">
        <f>_xlfn.XLOOKUP($C42,'Duomenys | Data'!$B$10:$B$69,'Duomenys | Data'!R$10:R$69)</f>
        <v>37154.800000000003</v>
      </c>
      <c r="H42" s="222">
        <f>_xlfn.XLOOKUP($C42,'Duomenys | Data'!$B$10:$B$69,'Duomenys | Data'!Q$10:Q$69)</f>
        <v>19610.8</v>
      </c>
      <c r="I42" s="222">
        <f>_xlfn.XLOOKUP($C42,'Duomenys | Data'!$B$10:$B$69,'Duomenys | Data'!S$10:S$69)</f>
        <v>15317.6</v>
      </c>
      <c r="J42" s="224">
        <f t="shared" si="1"/>
        <v>2.1946034501253084</v>
      </c>
      <c r="K42" s="225" t="str">
        <f t="shared" si="2"/>
        <v>Ne / No</v>
      </c>
    </row>
    <row r="43" spans="2:12" x14ac:dyDescent="0.25">
      <c r="B43" s="227" t="s">
        <v>35</v>
      </c>
      <c r="C43" s="221">
        <v>32</v>
      </c>
      <c r="D43" s="222">
        <f>'Duomenys | Data'!T40</f>
        <v>576.29999999999995</v>
      </c>
      <c r="E43" s="222">
        <f>_xlfn.XLOOKUP($C43,'Duomenys | Data'!$B$10:$B$69,'Duomenys | Data'!P$10:P$69)</f>
        <v>19605</v>
      </c>
      <c r="F43" s="224">
        <f t="shared" si="0"/>
        <v>5974.1000000000022</v>
      </c>
      <c r="G43" s="222">
        <f>_xlfn.XLOOKUP($C43,'Duomenys | Data'!$B$10:$B$69,'Duomenys | Data'!R$10:R$69)</f>
        <v>42813.8</v>
      </c>
      <c r="H43" s="222">
        <f>_xlfn.XLOOKUP($C43,'Duomenys | Data'!$B$10:$B$69,'Duomenys | Data'!Q$10:Q$69)</f>
        <v>21001.7</v>
      </c>
      <c r="I43" s="222">
        <f>_xlfn.XLOOKUP($C43,'Duomenys | Data'!$B$10:$B$69,'Duomenys | Data'!S$10:S$69)</f>
        <v>15838</v>
      </c>
      <c r="J43" s="224">
        <f t="shared" si="1"/>
        <v>2.2530112474637494</v>
      </c>
      <c r="K43" s="225" t="str">
        <f t="shared" si="2"/>
        <v>Ne / No</v>
      </c>
    </row>
    <row r="44" spans="2:12" x14ac:dyDescent="0.25">
      <c r="B44" s="227" t="s">
        <v>36</v>
      </c>
      <c r="C44" s="221">
        <v>33</v>
      </c>
      <c r="D44" s="222">
        <f>'Duomenys | Data'!T41</f>
        <v>959.9</v>
      </c>
      <c r="E44" s="222">
        <f>_xlfn.XLOOKUP($C44,'Duomenys | Data'!$B$10:$B$69,'Duomenys | Data'!P$10:P$69)</f>
        <v>36158</v>
      </c>
      <c r="F44" s="224">
        <f t="shared" si="0"/>
        <v>5261.7000000000044</v>
      </c>
      <c r="G44" s="222">
        <f>_xlfn.XLOOKUP($C44,'Duomenys | Data'!$B$10:$B$69,'Duomenys | Data'!R$10:R$69)</f>
        <v>67850.8</v>
      </c>
      <c r="H44" s="222">
        <f>_xlfn.XLOOKUP($C44,'Duomenys | Data'!$B$10:$B$69,'Duomenys | Data'!Q$10:Q$69)</f>
        <v>38735.5</v>
      </c>
      <c r="I44" s="222">
        <f>_xlfn.XLOOKUP($C44,'Duomenys | Data'!$B$10:$B$69,'Duomenys | Data'!S$10:S$69)</f>
        <v>23853.599999999999</v>
      </c>
      <c r="J44" s="224">
        <f t="shared" si="1"/>
        <v>2.317496263855122</v>
      </c>
      <c r="K44" s="225" t="str">
        <f t="shared" si="2"/>
        <v>Ne / No</v>
      </c>
    </row>
    <row r="45" spans="2:12" x14ac:dyDescent="0.25">
      <c r="B45" s="227" t="s">
        <v>37</v>
      </c>
      <c r="C45" s="221">
        <v>34</v>
      </c>
      <c r="D45" s="222">
        <f>'Duomenys | Data'!T42</f>
        <v>1390.2</v>
      </c>
      <c r="E45" s="222">
        <f>_xlfn.XLOOKUP($C45,'Duomenys | Data'!$B$10:$B$69,'Duomenys | Data'!P$10:P$69)</f>
        <v>23978</v>
      </c>
      <c r="F45" s="224">
        <f t="shared" si="0"/>
        <v>6189.7000000000007</v>
      </c>
      <c r="G45" s="222">
        <f>_xlfn.XLOOKUP($C45,'Duomenys | Data'!$B$10:$B$69,'Duomenys | Data'!R$10:R$69)</f>
        <v>52290.9</v>
      </c>
      <c r="H45" s="222">
        <f>_xlfn.XLOOKUP($C45,'Duomenys | Data'!$B$10:$B$69,'Duomenys | Data'!Q$10:Q$69)</f>
        <v>25698.400000000001</v>
      </c>
      <c r="I45" s="222">
        <f>_xlfn.XLOOKUP($C45,'Duomenys | Data'!$B$10:$B$69,'Duomenys | Data'!S$10:S$69)</f>
        <v>20402.8</v>
      </c>
      <c r="J45" s="224">
        <f t="shared" si="1"/>
        <v>4.6082399387424298</v>
      </c>
      <c r="K45" s="225" t="str">
        <f t="shared" si="2"/>
        <v>Ne / No</v>
      </c>
    </row>
    <row r="46" spans="2:12" x14ac:dyDescent="0.25">
      <c r="B46" s="227" t="s">
        <v>38</v>
      </c>
      <c r="C46" s="221">
        <v>35</v>
      </c>
      <c r="D46" s="222">
        <f>'Duomenys | Data'!T43</f>
        <v>1341</v>
      </c>
      <c r="E46" s="222">
        <f>_xlfn.XLOOKUP($C46,'Duomenys | Data'!$B$10:$B$69,'Duomenys | Data'!P$10:P$69)</f>
        <v>32914</v>
      </c>
      <c r="F46" s="224">
        <f t="shared" si="0"/>
        <v>5911.6999999999971</v>
      </c>
      <c r="G46" s="222">
        <f>_xlfn.XLOOKUP($C46,'Duomenys | Data'!$B$10:$B$69,'Duomenys | Data'!R$10:R$69)</f>
        <v>72154.399999999994</v>
      </c>
      <c r="H46" s="222">
        <f>_xlfn.XLOOKUP($C46,'Duomenys | Data'!$B$10:$B$69,'Duomenys | Data'!Q$10:Q$69)</f>
        <v>35312.699999999997</v>
      </c>
      <c r="I46" s="222">
        <f>_xlfn.XLOOKUP($C46,'Duomenys | Data'!$B$10:$B$69,'Duomenys | Data'!S$10:S$69)</f>
        <v>30930</v>
      </c>
      <c r="J46" s="224">
        <f t="shared" si="1"/>
        <v>3.4538978048045497</v>
      </c>
      <c r="K46" s="225" t="str">
        <f t="shared" si="2"/>
        <v>Ne / No</v>
      </c>
    </row>
    <row r="47" spans="2:12" x14ac:dyDescent="0.25">
      <c r="B47" s="227" t="s">
        <v>39</v>
      </c>
      <c r="C47" s="221">
        <v>36</v>
      </c>
      <c r="D47" s="222">
        <f>'Duomenys | Data'!T44</f>
        <v>718.1</v>
      </c>
      <c r="E47" s="222">
        <f>_xlfn.XLOOKUP($C47,'Duomenys | Data'!$B$10:$B$69,'Duomenys | Data'!P$10:P$69)</f>
        <v>25573</v>
      </c>
      <c r="F47" s="224">
        <f t="shared" si="0"/>
        <v>7304.8999999999978</v>
      </c>
      <c r="G47" s="222">
        <f>_xlfn.XLOOKUP($C47,'Duomenys | Data'!$B$10:$B$69,'Duomenys | Data'!R$10:R$69)</f>
        <v>55197.5</v>
      </c>
      <c r="H47" s="222">
        <f>_xlfn.XLOOKUP($C47,'Duomenys | Data'!$B$10:$B$69,'Duomenys | Data'!Q$10:Q$69)</f>
        <v>27401.200000000001</v>
      </c>
      <c r="I47" s="222">
        <f>_xlfn.XLOOKUP($C47,'Duomenys | Data'!$B$10:$B$69,'Duomenys | Data'!S$10:S$69)</f>
        <v>20491.400000000001</v>
      </c>
      <c r="J47" s="224">
        <f t="shared" si="1"/>
        <v>2.184141931206069</v>
      </c>
      <c r="K47" s="225" t="str">
        <f t="shared" si="2"/>
        <v>Ne / No</v>
      </c>
    </row>
    <row r="48" spans="2:12" x14ac:dyDescent="0.25">
      <c r="B48" s="227" t="s">
        <v>40</v>
      </c>
      <c r="C48" s="221">
        <v>37</v>
      </c>
      <c r="D48" s="222">
        <f>'Duomenys | Data'!T45</f>
        <v>403.2</v>
      </c>
      <c r="E48" s="222">
        <f>_xlfn.XLOOKUP($C48,'Duomenys | Data'!$B$10:$B$69,'Duomenys | Data'!P$10:P$69)</f>
        <v>36123</v>
      </c>
      <c r="F48" s="224">
        <f t="shared" si="0"/>
        <v>8131.8000000000029</v>
      </c>
      <c r="G48" s="222">
        <f>_xlfn.XLOOKUP($C48,'Duomenys | Data'!$B$10:$B$69,'Duomenys | Data'!R$10:R$69)</f>
        <v>74243.600000000006</v>
      </c>
      <c r="H48" s="222">
        <f>_xlfn.XLOOKUP($C48,'Duomenys | Data'!$B$10:$B$69,'Duomenys | Data'!Q$10:Q$69)</f>
        <v>38705.800000000003</v>
      </c>
      <c r="I48" s="222">
        <f>_xlfn.XLOOKUP($C48,'Duomenys | Data'!$B$10:$B$69,'Duomenys | Data'!S$10:S$69)</f>
        <v>27406</v>
      </c>
      <c r="J48" s="224">
        <f t="shared" si="1"/>
        <v>0.91108761083543466</v>
      </c>
      <c r="K48" s="225" t="str">
        <f t="shared" si="2"/>
        <v>Ne / No</v>
      </c>
    </row>
    <row r="49" spans="2:11" x14ac:dyDescent="0.25">
      <c r="B49" s="227" t="s">
        <v>41</v>
      </c>
      <c r="C49" s="221">
        <v>38</v>
      </c>
      <c r="D49" s="222">
        <f>'Duomenys | Data'!T46</f>
        <v>282.8</v>
      </c>
      <c r="E49" s="222">
        <f>_xlfn.XLOOKUP($C49,'Duomenys | Data'!$B$10:$B$69,'Duomenys | Data'!P$10:P$69)</f>
        <v>29523</v>
      </c>
      <c r="F49" s="224">
        <f t="shared" si="0"/>
        <v>6285.5999999999949</v>
      </c>
      <c r="G49" s="222">
        <f>_xlfn.XLOOKUP($C49,'Duomenys | Data'!$B$10:$B$69,'Duomenys | Data'!R$10:R$69)</f>
        <v>65636.399999999994</v>
      </c>
      <c r="H49" s="222">
        <f>_xlfn.XLOOKUP($C49,'Duomenys | Data'!$B$10:$B$69,'Duomenys | Data'!Q$10:Q$69)</f>
        <v>31638</v>
      </c>
      <c r="I49" s="222">
        <f>_xlfn.XLOOKUP($C49,'Duomenys | Data'!$B$10:$B$69,'Duomenys | Data'!S$10:S$69)</f>
        <v>27712.799999999999</v>
      </c>
      <c r="J49" s="224">
        <f t="shared" si="1"/>
        <v>0.78975441653680989</v>
      </c>
      <c r="K49" s="225" t="str">
        <f t="shared" si="2"/>
        <v>Ne / No</v>
      </c>
    </row>
    <row r="50" spans="2:11" x14ac:dyDescent="0.25">
      <c r="B50" s="227" t="s">
        <v>42</v>
      </c>
      <c r="C50" s="221">
        <v>39</v>
      </c>
      <c r="D50" s="222">
        <f>'Duomenys | Data'!T47</f>
        <v>350</v>
      </c>
      <c r="E50" s="222">
        <f>_xlfn.XLOOKUP($C50,'Duomenys | Data'!$B$10:$B$69,'Duomenys | Data'!P$10:P$69)</f>
        <v>30008</v>
      </c>
      <c r="F50" s="224">
        <f t="shared" si="0"/>
        <v>5690.5999999999985</v>
      </c>
      <c r="G50" s="222">
        <f>_xlfn.XLOOKUP($C50,'Duomenys | Data'!$B$10:$B$69,'Duomenys | Data'!R$10:R$69)</f>
        <v>61533.1</v>
      </c>
      <c r="H50" s="222">
        <f>_xlfn.XLOOKUP($C50,'Duomenys | Data'!$B$10:$B$69,'Duomenys | Data'!Q$10:Q$69)</f>
        <v>32154.3</v>
      </c>
      <c r="I50" s="222">
        <f>_xlfn.XLOOKUP($C50,'Duomenys | Data'!$B$10:$B$69,'Duomenys | Data'!S$10:S$69)</f>
        <v>23688.2</v>
      </c>
      <c r="J50" s="224">
        <f t="shared" si="1"/>
        <v>0.98043060512176949</v>
      </c>
      <c r="K50" s="225" t="str">
        <f t="shared" si="2"/>
        <v>Ne / No</v>
      </c>
    </row>
    <row r="51" spans="2:11" x14ac:dyDescent="0.25">
      <c r="B51" s="227" t="s">
        <v>43</v>
      </c>
      <c r="C51" s="221">
        <v>40</v>
      </c>
      <c r="D51" s="222">
        <f>'Duomenys | Data'!T48</f>
        <v>176.4</v>
      </c>
      <c r="E51" s="222">
        <f>_xlfn.XLOOKUP($C51,'Duomenys | Data'!$B$10:$B$69,'Duomenys | Data'!P$10:P$69)</f>
        <v>16776</v>
      </c>
      <c r="F51" s="224">
        <f t="shared" si="0"/>
        <v>1958.2000000000007</v>
      </c>
      <c r="G51" s="222">
        <f>_xlfn.XLOOKUP($C51,'Duomenys | Data'!$B$10:$B$69,'Duomenys | Data'!R$10:R$69)</f>
        <v>31487.4</v>
      </c>
      <c r="H51" s="222">
        <f>_xlfn.XLOOKUP($C51,'Duomenys | Data'!$B$10:$B$69,'Duomenys | Data'!Q$10:Q$69)</f>
        <v>17973.400000000001</v>
      </c>
      <c r="I51" s="222">
        <f>_xlfn.XLOOKUP($C51,'Duomenys | Data'!$B$10:$B$69,'Duomenys | Data'!S$10:S$69)</f>
        <v>11555.8</v>
      </c>
      <c r="J51" s="224">
        <f t="shared" si="1"/>
        <v>0.94159344941337231</v>
      </c>
      <c r="K51" s="225" t="str">
        <f t="shared" si="2"/>
        <v>Ne / No</v>
      </c>
    </row>
    <row r="52" spans="2:11" x14ac:dyDescent="0.25">
      <c r="B52" s="227" t="s">
        <v>44</v>
      </c>
      <c r="C52" s="221">
        <v>41</v>
      </c>
      <c r="D52" s="222">
        <f>'Duomenys | Data'!T49</f>
        <v>1888.2</v>
      </c>
      <c r="E52" s="222">
        <f>_xlfn.XLOOKUP($C52,'Duomenys | Data'!$B$10:$B$69,'Duomenys | Data'!P$10:P$69)</f>
        <v>27971</v>
      </c>
      <c r="F52" s="224">
        <f t="shared" si="0"/>
        <v>5508.5000000000036</v>
      </c>
      <c r="G52" s="222">
        <f>_xlfn.XLOOKUP($C52,'Duomenys | Data'!$B$10:$B$69,'Duomenys | Data'!R$10:R$69)</f>
        <v>59875.3</v>
      </c>
      <c r="H52" s="222">
        <f>_xlfn.XLOOKUP($C52,'Duomenys | Data'!$B$10:$B$69,'Duomenys | Data'!Q$10:Q$69)</f>
        <v>29965.3</v>
      </c>
      <c r="I52" s="222">
        <f>_xlfn.XLOOKUP($C52,'Duomenys | Data'!$B$10:$B$69,'Duomenys | Data'!S$10:S$69)</f>
        <v>24401.5</v>
      </c>
      <c r="J52" s="224">
        <f t="shared" si="1"/>
        <v>5.6398691736734428</v>
      </c>
      <c r="K52" s="225" t="str">
        <f t="shared" si="2"/>
        <v>Ne / No</v>
      </c>
    </row>
    <row r="53" spans="2:11" x14ac:dyDescent="0.25">
      <c r="B53" s="227" t="s">
        <v>45</v>
      </c>
      <c r="C53" s="221">
        <v>42</v>
      </c>
      <c r="D53" s="222">
        <f>'Duomenys | Data'!T50</f>
        <v>0</v>
      </c>
      <c r="E53" s="222">
        <f>_xlfn.XLOOKUP($C53,'Duomenys | Data'!$B$10:$B$69,'Duomenys | Data'!P$10:P$69)</f>
        <v>32175</v>
      </c>
      <c r="F53" s="224">
        <f t="shared" si="0"/>
        <v>4086.3000000000029</v>
      </c>
      <c r="G53" s="222">
        <f>_xlfn.XLOOKUP($C53,'Duomenys | Data'!$B$10:$B$69,'Duomenys | Data'!R$10:R$69)</f>
        <v>70613.3</v>
      </c>
      <c r="H53" s="222">
        <f>_xlfn.XLOOKUP($C53,'Duomenys | Data'!$B$10:$B$69,'Duomenys | Data'!Q$10:Q$69)</f>
        <v>34491.599999999999</v>
      </c>
      <c r="I53" s="222">
        <f>_xlfn.XLOOKUP($C53,'Duomenys | Data'!$B$10:$B$69,'Duomenys | Data'!S$10:S$69)</f>
        <v>32035.4</v>
      </c>
      <c r="J53" s="224">
        <f t="shared" si="1"/>
        <v>0</v>
      </c>
      <c r="K53" s="225" t="str">
        <f t="shared" si="2"/>
        <v>Ne / No</v>
      </c>
    </row>
    <row r="54" spans="2:11" x14ac:dyDescent="0.25">
      <c r="B54" s="227" t="s">
        <v>46</v>
      </c>
      <c r="C54" s="221">
        <v>43</v>
      </c>
      <c r="D54" s="222">
        <f>'Duomenys | Data'!T51</f>
        <v>2658.2</v>
      </c>
      <c r="E54" s="222">
        <f>_xlfn.XLOOKUP($C54,'Duomenys | Data'!$B$10:$B$69,'Duomenys | Data'!P$10:P$69)</f>
        <v>40842</v>
      </c>
      <c r="F54" s="224">
        <f t="shared" si="0"/>
        <v>8017.3000000000029</v>
      </c>
      <c r="G54" s="222">
        <f>_xlfn.XLOOKUP($C54,'Duomenys | Data'!$B$10:$B$69,'Duomenys | Data'!R$10:R$69)</f>
        <v>80043</v>
      </c>
      <c r="H54" s="222">
        <f>_xlfn.XLOOKUP($C54,'Duomenys | Data'!$B$10:$B$69,'Duomenys | Data'!Q$10:Q$69)</f>
        <v>43768.1</v>
      </c>
      <c r="I54" s="222">
        <f>_xlfn.XLOOKUP($C54,'Duomenys | Data'!$B$10:$B$69,'Duomenys | Data'!S$10:S$69)</f>
        <v>28257.599999999999</v>
      </c>
      <c r="J54" s="224">
        <f t="shared" si="1"/>
        <v>5.4405200238235087</v>
      </c>
      <c r="K54" s="225" t="str">
        <f t="shared" si="2"/>
        <v>Ne / No</v>
      </c>
    </row>
    <row r="55" spans="2:11" x14ac:dyDescent="0.25">
      <c r="B55" s="227" t="s">
        <v>47</v>
      </c>
      <c r="C55" s="221">
        <v>44</v>
      </c>
      <c r="D55" s="222">
        <f>'Duomenys | Data'!T52</f>
        <v>261.39999999999998</v>
      </c>
      <c r="E55" s="222">
        <f>_xlfn.XLOOKUP($C55,'Duomenys | Data'!$B$10:$B$69,'Duomenys | Data'!P$10:P$69)</f>
        <v>22919</v>
      </c>
      <c r="F55" s="224">
        <f t="shared" si="0"/>
        <v>3469.4000000000015</v>
      </c>
      <c r="G55" s="222">
        <f>_xlfn.XLOOKUP($C55,'Duomenys | Data'!$B$10:$B$69,'Duomenys | Data'!R$10:R$69)</f>
        <v>48483.9</v>
      </c>
      <c r="H55" s="222">
        <f>_xlfn.XLOOKUP($C55,'Duomenys | Data'!$B$10:$B$69,'Duomenys | Data'!Q$10:Q$69)</f>
        <v>24554.3</v>
      </c>
      <c r="I55" s="222">
        <f>_xlfn.XLOOKUP($C55,'Duomenys | Data'!$B$10:$B$69,'Duomenys | Data'!S$10:S$69)</f>
        <v>20460.2</v>
      </c>
      <c r="J55" s="224">
        <f t="shared" si="1"/>
        <v>0.9905867729760045</v>
      </c>
      <c r="K55" s="225" t="str">
        <f t="shared" si="2"/>
        <v>Ne / No</v>
      </c>
    </row>
    <row r="56" spans="2:11" x14ac:dyDescent="0.25">
      <c r="B56" s="227" t="s">
        <v>48</v>
      </c>
      <c r="C56" s="221">
        <v>45</v>
      </c>
      <c r="D56" s="248">
        <f>'Duomenys | Data'!T53</f>
        <v>2205</v>
      </c>
      <c r="E56" s="222">
        <f>_xlfn.XLOOKUP($C56,'Duomenys | Data'!$B$10:$B$69,'Duomenys | Data'!P$10:P$69)</f>
        <v>38348</v>
      </c>
      <c r="F56" s="224">
        <f t="shared" si="0"/>
        <v>8638.9000000000087</v>
      </c>
      <c r="G56" s="222">
        <f>_xlfn.XLOOKUP($C56,'Duomenys | Data'!$B$10:$B$69,'Duomenys | Data'!R$10:R$69)</f>
        <v>85857.600000000006</v>
      </c>
      <c r="H56" s="222">
        <f>_xlfn.XLOOKUP($C56,'Duomenys | Data'!$B$10:$B$69,'Duomenys | Data'!Q$10:Q$69)</f>
        <v>41117</v>
      </c>
      <c r="I56" s="222">
        <f>_xlfn.XLOOKUP($C56,'Duomenys | Data'!$B$10:$B$69,'Duomenys | Data'!S$10:S$69)</f>
        <v>36101.699999999997</v>
      </c>
      <c r="J56" s="224">
        <f t="shared" si="1"/>
        <v>4.6927973541561574</v>
      </c>
      <c r="K56" s="225" t="str">
        <f t="shared" si="2"/>
        <v>Ne / No</v>
      </c>
    </row>
    <row r="57" spans="2:11" x14ac:dyDescent="0.25">
      <c r="B57" s="227" t="s">
        <v>49</v>
      </c>
      <c r="C57" s="221">
        <v>46</v>
      </c>
      <c r="D57" s="222">
        <f>'Duomenys | Data'!T54</f>
        <v>260.89999999999998</v>
      </c>
      <c r="E57" s="222">
        <f>_xlfn.XLOOKUP($C57,'Duomenys | Data'!$B$10:$B$69,'Duomenys | Data'!P$10:P$69)</f>
        <v>15711</v>
      </c>
      <c r="F57" s="224">
        <f t="shared" si="0"/>
        <v>4052.2999999999975</v>
      </c>
      <c r="G57" s="222">
        <f>_xlfn.XLOOKUP($C57,'Duomenys | Data'!$B$10:$B$69,'Duomenys | Data'!R$10:R$69)</f>
        <v>32785.699999999997</v>
      </c>
      <c r="H57" s="222">
        <f>_xlfn.XLOOKUP($C57,'Duomenys | Data'!$B$10:$B$69,'Duomenys | Data'!Q$10:Q$69)</f>
        <v>16849.8</v>
      </c>
      <c r="I57" s="222">
        <f>_xlfn.XLOOKUP($C57,'Duomenys | Data'!$B$10:$B$69,'Duomenys | Data'!S$10:S$69)</f>
        <v>11883.6</v>
      </c>
      <c r="J57" s="224">
        <f t="shared" si="1"/>
        <v>1.3201236635582116</v>
      </c>
      <c r="K57" s="225" t="str">
        <f t="shared" si="2"/>
        <v>Ne / No</v>
      </c>
    </row>
    <row r="58" spans="2:11" x14ac:dyDescent="0.25">
      <c r="B58" s="227" t="s">
        <v>50</v>
      </c>
      <c r="C58" s="221">
        <v>47</v>
      </c>
      <c r="D58" s="222">
        <f>'Duomenys | Data'!T55</f>
        <v>2304.1</v>
      </c>
      <c r="E58" s="222">
        <f>_xlfn.XLOOKUP($C58,'Duomenys | Data'!$B$10:$B$69,'Duomenys | Data'!P$10:P$69)</f>
        <v>23838</v>
      </c>
      <c r="F58" s="224">
        <f t="shared" si="0"/>
        <v>5592.4000000000015</v>
      </c>
      <c r="G58" s="222">
        <f>_xlfn.XLOOKUP($C58,'Duomenys | Data'!$B$10:$B$69,'Duomenys | Data'!R$10:R$69)</f>
        <v>53830.400000000001</v>
      </c>
      <c r="H58" s="222">
        <f>_xlfn.XLOOKUP($C58,'Duomenys | Data'!$B$10:$B$69,'Duomenys | Data'!Q$10:Q$69)</f>
        <v>25545.3</v>
      </c>
      <c r="I58" s="222">
        <f>_xlfn.XLOOKUP($C58,'Duomenys | Data'!$B$10:$B$69,'Duomenys | Data'!S$10:S$69)</f>
        <v>22692.7</v>
      </c>
      <c r="J58" s="224">
        <f t="shared" si="1"/>
        <v>7.8289795585517004</v>
      </c>
      <c r="K58" s="225" t="str">
        <f t="shared" si="2"/>
        <v>Ne / No</v>
      </c>
    </row>
    <row r="59" spans="2:11" x14ac:dyDescent="0.25">
      <c r="B59" s="227" t="s">
        <v>51</v>
      </c>
      <c r="C59" s="221">
        <v>48</v>
      </c>
      <c r="D59" s="222">
        <f>'Duomenys | Data'!T56</f>
        <v>426.9</v>
      </c>
      <c r="E59" s="222">
        <f>_xlfn.XLOOKUP($C59,'Duomenys | Data'!$B$10:$B$69,'Duomenys | Data'!P$10:P$69)</f>
        <v>36565</v>
      </c>
      <c r="F59" s="224">
        <f t="shared" si="0"/>
        <v>7248.2999999999956</v>
      </c>
      <c r="G59" s="222">
        <f>_xlfn.XLOOKUP($C59,'Duomenys | Data'!$B$10:$B$69,'Duomenys | Data'!R$10:R$69)</f>
        <v>88719.7</v>
      </c>
      <c r="H59" s="222">
        <f>_xlfn.XLOOKUP($C59,'Duomenys | Data'!$B$10:$B$69,'Duomenys | Data'!Q$10:Q$69)</f>
        <v>39237.9</v>
      </c>
      <c r="I59" s="222">
        <f>_xlfn.XLOOKUP($C59,'Duomenys | Data'!$B$10:$B$69,'Duomenys | Data'!S$10:S$69)</f>
        <v>42233.5</v>
      </c>
      <c r="J59" s="224">
        <f t="shared" si="1"/>
        <v>0.97436166643462152</v>
      </c>
      <c r="K59" s="225" t="str">
        <f t="shared" si="2"/>
        <v>Ne / No</v>
      </c>
    </row>
    <row r="60" spans="2:11" x14ac:dyDescent="0.25">
      <c r="B60" s="227" t="s">
        <v>52</v>
      </c>
      <c r="C60" s="221">
        <v>49</v>
      </c>
      <c r="D60" s="222">
        <f>'Duomenys | Data'!T57</f>
        <v>1857.1</v>
      </c>
      <c r="E60" s="222">
        <f>_xlfn.XLOOKUP($C60,'Duomenys | Data'!$B$10:$B$69,'Duomenys | Data'!P$10:P$69)</f>
        <v>39645</v>
      </c>
      <c r="F60" s="224">
        <f t="shared" si="0"/>
        <v>7320.4999999999927</v>
      </c>
      <c r="G60" s="222">
        <f>_xlfn.XLOOKUP($C60,'Duomenys | Data'!$B$10:$B$69,'Duomenys | Data'!R$10:R$69)</f>
        <v>80275.7</v>
      </c>
      <c r="H60" s="222">
        <f>_xlfn.XLOOKUP($C60,'Duomenys | Data'!$B$10:$B$69,'Duomenys | Data'!Q$10:Q$69)</f>
        <v>42491.8</v>
      </c>
      <c r="I60" s="222">
        <f>_xlfn.XLOOKUP($C60,'Duomenys | Data'!$B$10:$B$69,'Duomenys | Data'!S$10:S$69)</f>
        <v>30463.4</v>
      </c>
      <c r="J60" s="224">
        <f t="shared" si="1"/>
        <v>3.9541791314901369</v>
      </c>
      <c r="K60" s="225" t="str">
        <f t="shared" si="2"/>
        <v>Ne / No</v>
      </c>
    </row>
    <row r="61" spans="2:11" x14ac:dyDescent="0.25">
      <c r="B61" s="227" t="s">
        <v>53</v>
      </c>
      <c r="C61" s="221">
        <v>50</v>
      </c>
      <c r="D61" s="222">
        <f>'Duomenys | Data'!T58</f>
        <v>752</v>
      </c>
      <c r="E61" s="222">
        <f>_xlfn.XLOOKUP($C61,'Duomenys | Data'!$B$10:$B$69,'Duomenys | Data'!P$10:P$69)</f>
        <v>39439</v>
      </c>
      <c r="F61" s="224">
        <f t="shared" si="0"/>
        <v>8968.8999999999942</v>
      </c>
      <c r="G61" s="222">
        <f>_xlfn.XLOOKUP($C61,'Duomenys | Data'!$B$10:$B$69,'Duomenys | Data'!R$10:R$69)</f>
        <v>84221.4</v>
      </c>
      <c r="H61" s="222">
        <f>_xlfn.XLOOKUP($C61,'Duomenys | Data'!$B$10:$B$69,'Duomenys | Data'!Q$10:Q$69)</f>
        <v>42349.5</v>
      </c>
      <c r="I61" s="222">
        <f>_xlfn.XLOOKUP($C61,'Duomenys | Data'!$B$10:$B$69,'Duomenys | Data'!S$10:S$69)</f>
        <v>32903</v>
      </c>
      <c r="J61" s="224">
        <f t="shared" si="1"/>
        <v>1.5534654467555917</v>
      </c>
      <c r="K61" s="225" t="str">
        <f t="shared" si="2"/>
        <v>Ne / No</v>
      </c>
    </row>
    <row r="62" spans="2:11" x14ac:dyDescent="0.25">
      <c r="B62" s="227" t="s">
        <v>54</v>
      </c>
      <c r="C62" s="221">
        <v>51</v>
      </c>
      <c r="D62" s="222">
        <f>'Duomenys | Data'!T59</f>
        <v>1328.7</v>
      </c>
      <c r="E62" s="222">
        <f>_xlfn.XLOOKUP($C62,'Duomenys | Data'!$B$10:$B$69,'Duomenys | Data'!P$10:P$69)</f>
        <v>34296</v>
      </c>
      <c r="F62" s="224">
        <f t="shared" si="0"/>
        <v>8096.6999999999971</v>
      </c>
      <c r="G62" s="222">
        <f>_xlfn.XLOOKUP($C62,'Duomenys | Data'!$B$10:$B$69,'Duomenys | Data'!R$10:R$69)</f>
        <v>79574.2</v>
      </c>
      <c r="H62" s="222">
        <f>_xlfn.XLOOKUP($C62,'Duomenys | Data'!$B$10:$B$69,'Duomenys | Data'!Q$10:Q$69)</f>
        <v>36782.300000000003</v>
      </c>
      <c r="I62" s="222">
        <f>_xlfn.XLOOKUP($C62,'Duomenys | Data'!$B$10:$B$69,'Duomenys | Data'!S$10:S$69)</f>
        <v>34695.199999999997</v>
      </c>
      <c r="J62" s="224">
        <f t="shared" si="1"/>
        <v>3.1342660410872627</v>
      </c>
      <c r="K62" s="225" t="str">
        <f t="shared" si="2"/>
        <v>Ne / No</v>
      </c>
    </row>
    <row r="63" spans="2:11" x14ac:dyDescent="0.25">
      <c r="B63" s="227" t="s">
        <v>55</v>
      </c>
      <c r="C63" s="221">
        <v>52</v>
      </c>
      <c r="D63" s="222">
        <f>'Duomenys | Data'!T60</f>
        <v>471.6</v>
      </c>
      <c r="E63" s="222">
        <f>_xlfn.XLOOKUP($C63,'Duomenys | Data'!$B$10:$B$69,'Duomenys | Data'!P$10:P$69)</f>
        <v>37276</v>
      </c>
      <c r="F63" s="224">
        <f t="shared" si="0"/>
        <v>6024.2000000000007</v>
      </c>
      <c r="G63" s="222">
        <f>_xlfn.XLOOKUP($C63,'Duomenys | Data'!$B$10:$B$69,'Duomenys | Data'!R$10:R$69)</f>
        <v>74480</v>
      </c>
      <c r="H63" s="222">
        <f>_xlfn.XLOOKUP($C63,'Duomenys | Data'!$B$10:$B$69,'Duomenys | Data'!Q$10:Q$69)</f>
        <v>39955.599999999999</v>
      </c>
      <c r="I63" s="222">
        <f>_xlfn.XLOOKUP($C63,'Duomenys | Data'!$B$10:$B$69,'Duomenys | Data'!S$10:S$69)</f>
        <v>28500.2</v>
      </c>
      <c r="J63" s="224">
        <f t="shared" si="1"/>
        <v>1.089140465863899</v>
      </c>
      <c r="K63" s="225" t="str">
        <f t="shared" si="2"/>
        <v>Ne / No</v>
      </c>
    </row>
    <row r="64" spans="2:11" x14ac:dyDescent="0.25">
      <c r="B64" s="227" t="s">
        <v>56</v>
      </c>
      <c r="C64" s="221">
        <v>53</v>
      </c>
      <c r="D64" s="222">
        <f>'Duomenys | Data'!T61</f>
        <v>1049.5</v>
      </c>
      <c r="E64" s="222">
        <f>_xlfn.XLOOKUP($C64,'Duomenys | Data'!$B$10:$B$69,'Duomenys | Data'!P$10:P$69)</f>
        <v>23505</v>
      </c>
      <c r="F64" s="224">
        <f t="shared" si="0"/>
        <v>5714.5</v>
      </c>
      <c r="G64" s="222">
        <f>_xlfn.XLOOKUP($C64,'Duomenys | Data'!$B$10:$B$69,'Duomenys | Data'!R$10:R$69)</f>
        <v>49121.5</v>
      </c>
      <c r="H64" s="222">
        <f>_xlfn.XLOOKUP($C64,'Duomenys | Data'!$B$10:$B$69,'Duomenys | Data'!Q$10:Q$69)</f>
        <v>25181.8</v>
      </c>
      <c r="I64" s="222">
        <f>_xlfn.XLOOKUP($C64,'Duomenys | Data'!$B$10:$B$69,'Duomenys | Data'!S$10:S$69)</f>
        <v>18225.2</v>
      </c>
      <c r="J64" s="224">
        <f t="shared" si="1"/>
        <v>3.5917794623453512</v>
      </c>
      <c r="K64" s="225" t="str">
        <f t="shared" si="2"/>
        <v>Ne / No</v>
      </c>
    </row>
    <row r="65" spans="2:11" x14ac:dyDescent="0.25">
      <c r="B65" s="227" t="s">
        <v>57</v>
      </c>
      <c r="C65" s="221">
        <v>54</v>
      </c>
      <c r="D65" s="222">
        <f>'Duomenys | Data'!T62</f>
        <v>0</v>
      </c>
      <c r="E65" s="222">
        <f>_xlfn.XLOOKUP($C65,'Duomenys | Data'!$B$10:$B$69,'Duomenys | Data'!P$10:P$69)</f>
        <v>35384</v>
      </c>
      <c r="F65" s="224">
        <f t="shared" si="0"/>
        <v>4904.7000000000044</v>
      </c>
      <c r="G65" s="222">
        <f>_xlfn.XLOOKUP($C65,'Duomenys | Data'!$B$10:$B$69,'Duomenys | Data'!R$10:R$69)</f>
        <v>71616.600000000006</v>
      </c>
      <c r="H65" s="222">
        <f>_xlfn.XLOOKUP($C65,'Duomenys | Data'!$B$10:$B$69,'Duomenys | Data'!Q$10:Q$69)</f>
        <v>37930</v>
      </c>
      <c r="I65" s="222">
        <f>_xlfn.XLOOKUP($C65,'Duomenys | Data'!$B$10:$B$69,'Duomenys | Data'!S$10:S$69)</f>
        <v>28781.9</v>
      </c>
      <c r="J65" s="224">
        <f t="shared" si="1"/>
        <v>0</v>
      </c>
      <c r="K65" s="225" t="str">
        <f t="shared" si="2"/>
        <v>Ne / No</v>
      </c>
    </row>
    <row r="66" spans="2:11" x14ac:dyDescent="0.25">
      <c r="B66" s="227" t="s">
        <v>58</v>
      </c>
      <c r="C66" s="221">
        <v>55</v>
      </c>
      <c r="D66" s="222">
        <f>'Duomenys | Data'!T63</f>
        <v>600</v>
      </c>
      <c r="E66" s="222">
        <f>_xlfn.XLOOKUP($C66,'Duomenys | Data'!$B$10:$B$69,'Duomenys | Data'!P$10:P$69)</f>
        <v>115904</v>
      </c>
      <c r="F66" s="224">
        <f t="shared" si="0"/>
        <v>22150.900000000009</v>
      </c>
      <c r="G66" s="222">
        <f>_xlfn.XLOOKUP($C66,'Duomenys | Data'!$B$10:$B$69,'Duomenys | Data'!R$10:R$69)</f>
        <v>221199.6</v>
      </c>
      <c r="H66" s="222">
        <f>_xlfn.XLOOKUP($C66,'Duomenys | Data'!$B$10:$B$69,'Duomenys | Data'!Q$10:Q$69)</f>
        <v>124384</v>
      </c>
      <c r="I66" s="222">
        <f>_xlfn.XLOOKUP($C66,'Duomenys | Data'!$B$10:$B$69,'Duomenys | Data'!S$10:S$69)</f>
        <v>74664.7</v>
      </c>
      <c r="J66" s="224">
        <f t="shared" si="1"/>
        <v>0.43460970961552248</v>
      </c>
      <c r="K66" s="225" t="str">
        <f t="shared" si="2"/>
        <v>Ne / No</v>
      </c>
    </row>
    <row r="67" spans="2:11" x14ac:dyDescent="0.25">
      <c r="B67" s="227" t="s">
        <v>59</v>
      </c>
      <c r="C67" s="221">
        <v>56</v>
      </c>
      <c r="D67" s="222">
        <f>'Duomenys | Data'!T64</f>
        <v>777.2</v>
      </c>
      <c r="E67" s="222">
        <f>_xlfn.XLOOKUP($C67,'Duomenys | Data'!$B$10:$B$69,'Duomenys | Data'!P$10:P$69)</f>
        <v>17766</v>
      </c>
      <c r="F67" s="224">
        <f t="shared" si="0"/>
        <v>2757.7000000000025</v>
      </c>
      <c r="G67" s="222">
        <f>_xlfn.XLOOKUP($C67,'Duomenys | Data'!$B$10:$B$69,'Duomenys | Data'!R$10:R$69)</f>
        <v>34350.300000000003</v>
      </c>
      <c r="H67" s="222">
        <f>_xlfn.XLOOKUP($C67,'Duomenys | Data'!$B$10:$B$69,'Duomenys | Data'!Q$10:Q$69)</f>
        <v>19033.5</v>
      </c>
      <c r="I67" s="222">
        <f>_xlfn.XLOOKUP($C67,'Duomenys | Data'!$B$10:$B$69,'Duomenys | Data'!S$10:S$69)</f>
        <v>12559.1</v>
      </c>
      <c r="J67" s="224">
        <f t="shared" si="1"/>
        <v>3.7868415539108442</v>
      </c>
      <c r="K67" s="225" t="str">
        <f t="shared" si="2"/>
        <v>Ne / No</v>
      </c>
    </row>
    <row r="68" spans="2:11" x14ac:dyDescent="0.25">
      <c r="B68" s="227" t="s">
        <v>60</v>
      </c>
      <c r="C68" s="221">
        <v>57</v>
      </c>
      <c r="D68" s="222">
        <f>'Duomenys | Data'!T65</f>
        <v>1542</v>
      </c>
      <c r="E68" s="222">
        <f>_xlfn.XLOOKUP($C68,'Duomenys | Data'!$B$10:$B$69,'Duomenys | Data'!P$10:P$69)</f>
        <v>28317</v>
      </c>
      <c r="F68" s="224">
        <f t="shared" si="0"/>
        <v>5045.7000000000044</v>
      </c>
      <c r="G68" s="222">
        <f>_xlfn.XLOOKUP($C68,'Duomenys | Data'!$B$10:$B$69,'Duomenys | Data'!R$10:R$69)</f>
        <v>55582.3</v>
      </c>
      <c r="H68" s="222">
        <f>_xlfn.XLOOKUP($C68,'Duomenys | Data'!$B$10:$B$69,'Duomenys | Data'!Q$10:Q$69)</f>
        <v>30361</v>
      </c>
      <c r="I68" s="222">
        <f>_xlfn.XLOOKUP($C68,'Duomenys | Data'!$B$10:$B$69,'Duomenys | Data'!S$10:S$69)</f>
        <v>20175.599999999999</v>
      </c>
      <c r="J68" s="224">
        <f t="shared" si="1"/>
        <v>4.6219280813603207</v>
      </c>
      <c r="K68" s="225" t="str">
        <f t="shared" si="2"/>
        <v>Ne / No</v>
      </c>
    </row>
    <row r="69" spans="2:11" x14ac:dyDescent="0.25">
      <c r="B69" s="227" t="s">
        <v>61</v>
      </c>
      <c r="C69" s="221">
        <v>58</v>
      </c>
      <c r="D69" s="222">
        <f>'Duomenys | Data'!T66</f>
        <v>304.8</v>
      </c>
      <c r="E69" s="222">
        <f>_xlfn.XLOOKUP($C69,'Duomenys | Data'!$B$10:$B$69,'Duomenys | Data'!P$10:P$69)</f>
        <v>10485</v>
      </c>
      <c r="F69" s="224">
        <f t="shared" si="0"/>
        <v>1118.5</v>
      </c>
      <c r="G69" s="222">
        <f>_xlfn.XLOOKUP($C69,'Duomenys | Data'!$B$10:$B$69,'Duomenys | Data'!R$10:R$69)</f>
        <v>21962</v>
      </c>
      <c r="H69" s="222">
        <f>_xlfn.XLOOKUP($C69,'Duomenys | Data'!$B$10:$B$69,'Duomenys | Data'!Q$10:Q$69)</f>
        <v>11232.1</v>
      </c>
      <c r="I69" s="222">
        <f>_xlfn.XLOOKUP($C69,'Duomenys | Data'!$B$10:$B$69,'Duomenys | Data'!S$10:S$69)</f>
        <v>9611.4</v>
      </c>
      <c r="J69" s="224">
        <f t="shared" si="1"/>
        <v>2.6267936398500455</v>
      </c>
      <c r="K69" s="225" t="str">
        <f t="shared" si="2"/>
        <v>Ne / No</v>
      </c>
    </row>
    <row r="70" spans="2:11" x14ac:dyDescent="0.25">
      <c r="B70" s="227" t="s">
        <v>62</v>
      </c>
      <c r="C70" s="221">
        <v>59</v>
      </c>
      <c r="D70" s="222">
        <f>'Duomenys | Data'!T67</f>
        <v>566</v>
      </c>
      <c r="E70" s="222">
        <f>_xlfn.XLOOKUP($C70,'Duomenys | Data'!$B$10:$B$69,'Duomenys | Data'!P$10:P$69)</f>
        <v>10778</v>
      </c>
      <c r="F70" s="224">
        <f t="shared" si="0"/>
        <v>1666.5</v>
      </c>
      <c r="G70" s="222">
        <f>_xlfn.XLOOKUP($C70,'Duomenys | Data'!$B$10:$B$69,'Duomenys | Data'!R$10:R$69)</f>
        <v>24293.5</v>
      </c>
      <c r="H70" s="222">
        <f>_xlfn.XLOOKUP($C70,'Duomenys | Data'!$B$10:$B$69,'Duomenys | Data'!Q$10:Q$69)</f>
        <v>11546.2</v>
      </c>
      <c r="I70" s="222">
        <f>_xlfn.XLOOKUP($C70,'Duomenys | Data'!$B$10:$B$69,'Duomenys | Data'!S$10:S$69)</f>
        <v>11080.8</v>
      </c>
      <c r="J70" s="224">
        <f t="shared" si="1"/>
        <v>4.548193981276869</v>
      </c>
      <c r="K70" s="225" t="str">
        <f t="shared" si="2"/>
        <v>Ne / No</v>
      </c>
    </row>
    <row r="71" spans="2:11" x14ac:dyDescent="0.25">
      <c r="B71" s="227" t="s">
        <v>63</v>
      </c>
      <c r="C71" s="221">
        <v>60</v>
      </c>
      <c r="D71" s="222">
        <f>'Duomenys | Data'!T68</f>
        <v>32</v>
      </c>
      <c r="E71" s="222">
        <f>_xlfn.XLOOKUP($C71,'Duomenys | Data'!$B$10:$B$69,'Duomenys | Data'!P$10:P$69)</f>
        <v>8128</v>
      </c>
      <c r="F71" s="224">
        <f t="shared" si="0"/>
        <v>2310.1000000000004</v>
      </c>
      <c r="G71" s="222">
        <f>_xlfn.XLOOKUP($C71,'Duomenys | Data'!$B$10:$B$69,'Duomenys | Data'!R$10:R$69)</f>
        <v>21240.7</v>
      </c>
      <c r="H71" s="222">
        <f>_xlfn.XLOOKUP($C71,'Duomenys | Data'!$B$10:$B$69,'Duomenys | Data'!Q$10:Q$69)</f>
        <v>8705.1</v>
      </c>
      <c r="I71" s="222">
        <f>_xlfn.XLOOKUP($C71,'Duomenys | Data'!$B$10:$B$69,'Duomenys | Data'!S$10:S$69)</f>
        <v>10225.5</v>
      </c>
      <c r="J71" s="224">
        <f t="shared" si="1"/>
        <v>0.30656920320748027</v>
      </c>
      <c r="K71" s="225" t="str">
        <f t="shared" si="2"/>
        <v>Ne / No</v>
      </c>
    </row>
    <row r="72" spans="2:11" x14ac:dyDescent="0.25">
      <c r="B72" s="227" t="s">
        <v>64</v>
      </c>
      <c r="C72" s="221">
        <v>61</v>
      </c>
      <c r="D72" s="222">
        <f>'Duomenys | Data'!T69</f>
        <v>0</v>
      </c>
      <c r="E72" s="222">
        <f>_xlfn.XLOOKUP($C72,'Duomenys | Data'!$B$10:$B$69,'Duomenys | Data'!P$10:P$69)</f>
        <v>7872</v>
      </c>
      <c r="F72" s="224">
        <f t="shared" si="0"/>
        <v>1498.0999999999995</v>
      </c>
      <c r="G72" s="222">
        <f>_xlfn.XLOOKUP($C72,'Duomenys | Data'!$B$10:$B$69,'Duomenys | Data'!R$10:R$69)</f>
        <v>16578.8</v>
      </c>
      <c r="H72" s="222">
        <f>_xlfn.XLOOKUP($C72,'Duomenys | Data'!$B$10:$B$69,'Duomenys | Data'!Q$10:Q$69)</f>
        <v>8434.4</v>
      </c>
      <c r="I72" s="222">
        <f>_xlfn.XLOOKUP($C72,'Duomenys | Data'!$B$10:$B$69,'Duomenys | Data'!S$10:S$69)</f>
        <v>6646.3</v>
      </c>
      <c r="J72" s="224">
        <f t="shared" si="1"/>
        <v>0</v>
      </c>
      <c r="K72" s="225" t="str">
        <f t="shared" si="2"/>
        <v>Ne / No</v>
      </c>
    </row>
    <row r="74" spans="2:11" ht="24" customHeight="1" x14ac:dyDescent="0.25"/>
    <row r="75" spans="2:11" x14ac:dyDescent="0.25">
      <c r="D75" s="152" t="s">
        <v>220</v>
      </c>
      <c r="E75" s="153"/>
      <c r="F75" s="154" t="s">
        <v>79</v>
      </c>
    </row>
    <row r="76" spans="2:11" x14ac:dyDescent="0.25">
      <c r="D76" s="152" t="s">
        <v>80</v>
      </c>
      <c r="E76" s="113"/>
      <c r="F76" s="154" t="s">
        <v>81</v>
      </c>
    </row>
    <row r="77" spans="2:11" x14ac:dyDescent="0.25">
      <c r="D77" s="152" t="s">
        <v>66</v>
      </c>
      <c r="E77" s="114"/>
      <c r="F77" s="154" t="s">
        <v>82</v>
      </c>
    </row>
    <row r="78" spans="2:11" x14ac:dyDescent="0.25">
      <c r="D78" s="152" t="s">
        <v>208</v>
      </c>
      <c r="E78" s="128"/>
      <c r="F78" s="155" t="s">
        <v>209</v>
      </c>
    </row>
    <row r="83" spans="2:11" ht="15.75" thickBot="1" x14ac:dyDescent="0.3">
      <c r="B83" s="156"/>
      <c r="C83" s="77"/>
      <c r="D83" s="77"/>
      <c r="E83" s="77"/>
      <c r="F83" s="77"/>
      <c r="G83" s="77"/>
      <c r="H83" s="77"/>
      <c r="I83" s="77"/>
      <c r="J83" s="78"/>
      <c r="K83" s="78"/>
    </row>
  </sheetData>
  <mergeCells count="13">
    <mergeCell ref="B6:K6"/>
    <mergeCell ref="B7:K7"/>
    <mergeCell ref="T7:AG7"/>
    <mergeCell ref="B9:B10"/>
    <mergeCell ref="C9:C10"/>
    <mergeCell ref="D9:D10"/>
    <mergeCell ref="E9:E10"/>
    <mergeCell ref="F9:F10"/>
    <mergeCell ref="G9:G10"/>
    <mergeCell ref="H9:H10"/>
    <mergeCell ref="I9:I10"/>
    <mergeCell ref="J9:J10"/>
    <mergeCell ref="K9:K10"/>
  </mergeCells>
  <conditionalFormatting sqref="K13:K72">
    <cfRule type="expression" dxfId="0" priority="1">
      <formula>$K13="Taip / Yes"</formula>
    </cfRule>
  </conditionalFormatting>
  <hyperlinks>
    <hyperlink ref="B1" location="'Turinys | Content'!A1" display="↖ atgal į turinį / back to content" xr:uid="{AAA5DBDF-913F-4A19-AF20-95539DBC163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80" zoomScaleNormal="80" workbookViewId="0">
      <selection activeCell="B7" sqref="B7"/>
    </sheetView>
  </sheetViews>
  <sheetFormatPr defaultRowHeight="15" x14ac:dyDescent="0.25"/>
  <cols>
    <col min="1" max="1" width="14.5703125" customWidth="1"/>
    <col min="2" max="2" width="106.85546875" customWidth="1"/>
    <col min="3" max="3" width="18" customWidth="1"/>
    <col min="4" max="4" width="90.5703125" customWidth="1"/>
  </cols>
  <sheetData>
    <row r="1" spans="1:4" x14ac:dyDescent="0.25">
      <c r="A1" s="48"/>
      <c r="B1" s="73" t="s">
        <v>67</v>
      </c>
    </row>
    <row r="2" spans="1:4" ht="15.75" thickBot="1" x14ac:dyDescent="0.3"/>
    <row r="3" spans="1:4" ht="15.75" thickBot="1" x14ac:dyDescent="0.3">
      <c r="A3" s="74" t="s">
        <v>1</v>
      </c>
      <c r="B3" s="74" t="s">
        <v>2</v>
      </c>
      <c r="C3" s="110" t="s">
        <v>3</v>
      </c>
      <c r="D3" s="110" t="s">
        <v>145</v>
      </c>
    </row>
    <row r="4" spans="1:4" ht="15.75" thickBot="1" x14ac:dyDescent="0.3">
      <c r="A4" s="55"/>
    </row>
    <row r="5" spans="1:4" ht="60" x14ac:dyDescent="0.25">
      <c r="A5" s="228" t="s">
        <v>92</v>
      </c>
      <c r="B5" s="229" t="s">
        <v>93</v>
      </c>
      <c r="C5" s="230" t="s">
        <v>112</v>
      </c>
      <c r="D5" s="231" t="s">
        <v>107</v>
      </c>
    </row>
    <row r="6" spans="1:4" ht="84" x14ac:dyDescent="0.25">
      <c r="A6" s="232" t="s">
        <v>94</v>
      </c>
      <c r="B6" s="233" t="s">
        <v>95</v>
      </c>
      <c r="C6" s="234" t="s">
        <v>113</v>
      </c>
      <c r="D6" s="235" t="s">
        <v>165</v>
      </c>
    </row>
    <row r="7" spans="1:4" ht="112.5" customHeight="1" x14ac:dyDescent="0.25">
      <c r="A7" s="232" t="s">
        <v>96</v>
      </c>
      <c r="B7" s="233" t="s">
        <v>97</v>
      </c>
      <c r="C7" s="234" t="s">
        <v>111</v>
      </c>
      <c r="D7" s="236" t="s">
        <v>144</v>
      </c>
    </row>
    <row r="8" spans="1:4" ht="97.5" customHeight="1" x14ac:dyDescent="0.25">
      <c r="A8" s="232" t="s">
        <v>98</v>
      </c>
      <c r="B8" s="233" t="s">
        <v>99</v>
      </c>
      <c r="C8" s="234" t="s">
        <v>114</v>
      </c>
      <c r="D8" s="236" t="s">
        <v>108</v>
      </c>
    </row>
    <row r="9" spans="1:4" ht="97.5" customHeight="1" x14ac:dyDescent="0.25">
      <c r="A9" s="232" t="s">
        <v>141</v>
      </c>
      <c r="B9" s="233" t="s">
        <v>140</v>
      </c>
      <c r="C9" s="234" t="s">
        <v>142</v>
      </c>
      <c r="D9" s="236" t="s">
        <v>143</v>
      </c>
    </row>
    <row r="10" spans="1:4" ht="38.25" x14ac:dyDescent="0.25">
      <c r="A10" s="232" t="s">
        <v>100</v>
      </c>
      <c r="B10" s="233" t="s">
        <v>101</v>
      </c>
      <c r="C10" s="234" t="s">
        <v>115</v>
      </c>
      <c r="D10" s="236" t="s">
        <v>109</v>
      </c>
    </row>
    <row r="11" spans="1:4" ht="97.5" thickBot="1" x14ac:dyDescent="0.3">
      <c r="A11" s="237" t="s">
        <v>102</v>
      </c>
      <c r="B11" s="238" t="s">
        <v>103</v>
      </c>
      <c r="C11" s="239" t="s">
        <v>116</v>
      </c>
      <c r="D11" s="240" t="s">
        <v>110</v>
      </c>
    </row>
    <row r="12" spans="1:4" x14ac:dyDescent="0.25">
      <c r="A12" s="54"/>
      <c r="B12" s="54"/>
      <c r="C12" s="54"/>
    </row>
    <row r="13" spans="1:4" ht="15.75" thickBot="1" x14ac:dyDescent="0.3">
      <c r="B13" s="49"/>
      <c r="C13" s="49"/>
    </row>
    <row r="14" spans="1:4" ht="15.75" thickBot="1" x14ac:dyDescent="0.3">
      <c r="A14" s="74" t="s">
        <v>85</v>
      </c>
      <c r="B14" s="74" t="s">
        <v>155</v>
      </c>
      <c r="C14" s="110" t="s">
        <v>87</v>
      </c>
      <c r="D14" s="110" t="s">
        <v>105</v>
      </c>
    </row>
    <row r="15" spans="1:4" ht="15.75" thickBot="1" x14ac:dyDescent="0.3">
      <c r="A15" s="115"/>
      <c r="B15" s="115"/>
      <c r="C15" s="116"/>
      <c r="D15" s="116"/>
    </row>
    <row r="16" spans="1:4" ht="15.75" thickBot="1" x14ac:dyDescent="0.3">
      <c r="A16" s="241" t="s">
        <v>227</v>
      </c>
      <c r="B16" s="242" t="s">
        <v>228</v>
      </c>
      <c r="C16" s="243" t="s">
        <v>230</v>
      </c>
      <c r="D16" s="244" t="s">
        <v>229</v>
      </c>
    </row>
    <row r="17" spans="2:3" x14ac:dyDescent="0.25">
      <c r="B17" s="50"/>
      <c r="C17" s="50"/>
    </row>
    <row r="18" spans="2:3" x14ac:dyDescent="0.25">
      <c r="B18" s="51"/>
      <c r="C18" s="51"/>
    </row>
    <row r="19" spans="2:3" ht="15.75" x14ac:dyDescent="0.25">
      <c r="B19" s="52"/>
      <c r="C19" s="52"/>
    </row>
    <row r="20" spans="2:3" x14ac:dyDescent="0.25">
      <c r="B20" s="49"/>
      <c r="C20" s="49"/>
    </row>
    <row r="21" spans="2:3" x14ac:dyDescent="0.25">
      <c r="B21" s="49"/>
      <c r="C21" s="49"/>
    </row>
  </sheetData>
  <phoneticPr fontId="59"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D32B1-815F-4742-9DAA-19C650BB64D9}">
  <ds:schemaRef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c102cb31-f5d5-4956-a0cb-1590ba369788"/>
    <ds:schemaRef ds:uri="cef9cdfa-f4fd-4645-9be5-758c49499792"/>
  </ds:schemaRefs>
</ds:datastoreItem>
</file>

<file path=customXml/itemProps2.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3.xml><?xml version="1.0" encoding="utf-8"?>
<ds:datastoreItem xmlns:ds="http://schemas.openxmlformats.org/officeDocument/2006/customXml" ds:itemID="{DEC15CCD-DBD7-4C92-A49B-1D90AE028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2026-06-11T06:50:33Z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