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Šios_darbaknygės"/>
  <xr:revisionPtr revIDLastSave="3103" documentId="113_{AC9AE845-567E-4B5E-9432-8B97F67A5290}" xr6:coauthVersionLast="47" xr6:coauthVersionMax="47" xr10:uidLastSave="{A6321D2B-5D81-4E70-B26E-F2D2592268A2}"/>
  <bookViews>
    <workbookView xWindow="-108" yWindow="-108" windowWidth="23256" windowHeight="13896" tabRatio="761" xr2:uid="{00000000-000D-0000-FFFF-FFFF00000000}"/>
  </bookViews>
  <sheets>
    <sheet name="Turinys | Content" sheetId="8" r:id="rId1"/>
    <sheet name="Suvestinė | Summary" sheetId="9" r:id="rId2"/>
    <sheet name="Duomenys | Data" sheetId="13" r:id="rId3"/>
    <sheet name="KĮ 4 str. 2 d. | CL 4.2." sheetId="6" r:id="rId4"/>
    <sheet name="KĮ str. 4 d. | CL 4.4." sheetId="7" r:id="rId5"/>
    <sheet name="Lankstumas | Flexibility" sheetId="17" r:id="rId6"/>
    <sheet name="Garantijos | Guarantees" sheetId="16" r:id="rId7"/>
    <sheet name="Aktualūs įstatymų str. | Laws" sheetId="11" r:id="rId8"/>
  </sheets>
  <definedNames>
    <definedName name="_1_pav.________VS_skola" localSheetId="3">#REF!</definedName>
    <definedName name="_1_pav.________VS_skola" localSheetId="4">#REF!</definedName>
    <definedName name="_1_pav.________VS_skola">#REF!</definedName>
    <definedName name="_xlnm._FilterDatabase" localSheetId="3" hidden="1">'KĮ 4 str. 2 d. | CL 4.2.'!$A$8:$W$23</definedName>
    <definedName name="_xlnm._FilterDatabase" localSheetId="4" hidden="1">'KĮ str. 4 d. | CL 4.4.'!$W$1:$W$84</definedName>
    <definedName name="eps">#REF!</definedName>
    <definedName name="FirstYear">#REF!</definedName>
    <definedName name="Kalba" localSheetId="3">#REF!</definedName>
    <definedName name="Kalba" localSheetId="4">#REF!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6" l="1"/>
  <c r="H12" i="16"/>
  <c r="G12" i="16"/>
  <c r="D12" i="16"/>
  <c r="I12" i="17"/>
  <c r="H12" i="17"/>
  <c r="G12" i="17"/>
  <c r="D12" i="17"/>
  <c r="Q12" i="7"/>
  <c r="P12" i="7"/>
  <c r="L12" i="7"/>
  <c r="H12" i="7"/>
  <c r="I12" i="7"/>
  <c r="J12" i="7"/>
  <c r="G12" i="7"/>
  <c r="E12" i="7"/>
  <c r="Q13" i="6"/>
  <c r="P13" i="6"/>
  <c r="L13" i="6"/>
  <c r="I13" i="6"/>
  <c r="J13" i="6"/>
  <c r="H13" i="6"/>
  <c r="G13" i="6"/>
  <c r="E13" i="6"/>
  <c r="I14" i="17" l="1"/>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13" i="17"/>
  <c r="H14" i="17"/>
  <c r="H15" i="17"/>
  <c r="H16" i="17"/>
  <c r="F16" i="17" s="1"/>
  <c r="H17" i="17"/>
  <c r="H18" i="17"/>
  <c r="H19" i="17"/>
  <c r="H20" i="17"/>
  <c r="H21" i="17"/>
  <c r="H22" i="17"/>
  <c r="H23" i="17"/>
  <c r="H24" i="17"/>
  <c r="H25" i="17"/>
  <c r="F25" i="17" s="1"/>
  <c r="H26" i="17"/>
  <c r="H27" i="17"/>
  <c r="H28" i="17"/>
  <c r="H29" i="17"/>
  <c r="H30" i="17"/>
  <c r="H31" i="17"/>
  <c r="H32" i="17"/>
  <c r="H33" i="17"/>
  <c r="F33" i="17" s="1"/>
  <c r="H34" i="17"/>
  <c r="H35" i="17"/>
  <c r="H36" i="17"/>
  <c r="H37" i="17"/>
  <c r="H38" i="17"/>
  <c r="H39" i="17"/>
  <c r="H40" i="17"/>
  <c r="F40" i="17" s="1"/>
  <c r="H41" i="17"/>
  <c r="F41" i="17" s="1"/>
  <c r="H42" i="17"/>
  <c r="H43" i="17"/>
  <c r="H44" i="17"/>
  <c r="H45" i="17"/>
  <c r="H46" i="17"/>
  <c r="H47" i="17"/>
  <c r="H48" i="17"/>
  <c r="F48" i="17" s="1"/>
  <c r="H49" i="17"/>
  <c r="F49" i="17" s="1"/>
  <c r="H50" i="17"/>
  <c r="H51" i="17"/>
  <c r="H52" i="17"/>
  <c r="H53" i="17"/>
  <c r="H54" i="17"/>
  <c r="H55" i="17"/>
  <c r="H56" i="17"/>
  <c r="F56" i="17" s="1"/>
  <c r="H57" i="17"/>
  <c r="F57" i="17" s="1"/>
  <c r="H58" i="17"/>
  <c r="H59" i="17"/>
  <c r="H60" i="17"/>
  <c r="H61" i="17"/>
  <c r="H62" i="17"/>
  <c r="H63" i="17"/>
  <c r="H64" i="17"/>
  <c r="H65" i="17"/>
  <c r="F65" i="17" s="1"/>
  <c r="H66" i="17"/>
  <c r="H67" i="17"/>
  <c r="H68" i="17"/>
  <c r="H69" i="17"/>
  <c r="H70" i="17"/>
  <c r="H71" i="17"/>
  <c r="H72" i="17"/>
  <c r="F72" i="17" s="1"/>
  <c r="H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F42" i="17" s="1"/>
  <c r="G43" i="17"/>
  <c r="G44" i="17"/>
  <c r="G45" i="17"/>
  <c r="G46" i="17"/>
  <c r="G47" i="17"/>
  <c r="G48" i="17"/>
  <c r="G49" i="17"/>
  <c r="G50" i="17"/>
  <c r="F50" i="17" s="1"/>
  <c r="G51" i="17"/>
  <c r="G52" i="17"/>
  <c r="F52" i="17" s="1"/>
  <c r="G53" i="17"/>
  <c r="G54" i="17"/>
  <c r="G55" i="17"/>
  <c r="G56" i="17"/>
  <c r="G57" i="17"/>
  <c r="G58" i="17"/>
  <c r="F58" i="17" s="1"/>
  <c r="G59" i="17"/>
  <c r="G60" i="17"/>
  <c r="F60" i="17" s="1"/>
  <c r="G61" i="17"/>
  <c r="G62" i="17"/>
  <c r="G63" i="17"/>
  <c r="F63" i="17" s="1"/>
  <c r="G64" i="17"/>
  <c r="G65" i="17"/>
  <c r="G66" i="17"/>
  <c r="G67" i="17"/>
  <c r="G68" i="17"/>
  <c r="F68" i="17" s="1"/>
  <c r="G69" i="17"/>
  <c r="G70" i="17"/>
  <c r="G71" i="17"/>
  <c r="G72" i="17"/>
  <c r="G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13" i="17"/>
  <c r="F70" i="17"/>
  <c r="F62" i="17"/>
  <c r="F59" i="17"/>
  <c r="J59" i="17" s="1"/>
  <c r="K59" i="17" s="1"/>
  <c r="N59" i="17" s="1"/>
  <c r="O55" i="7" s="1"/>
  <c r="F51" i="17"/>
  <c r="J51" i="17" s="1"/>
  <c r="K51" i="17" s="1"/>
  <c r="N51" i="17" s="1"/>
  <c r="O47" i="7" s="1"/>
  <c r="F47" i="17"/>
  <c r="F46" i="17"/>
  <c r="F43" i="17"/>
  <c r="F39" i="17"/>
  <c r="J39" i="17" s="1"/>
  <c r="K39" i="17" s="1"/>
  <c r="N39" i="17" s="1"/>
  <c r="O35" i="7" s="1"/>
  <c r="F38" i="17"/>
  <c r="J38" i="17" s="1"/>
  <c r="K38" i="17" s="1"/>
  <c r="N38" i="17" s="1"/>
  <c r="O34" i="7" s="1"/>
  <c r="F35" i="17"/>
  <c r="J35" i="17" s="1"/>
  <c r="K35" i="17" s="1"/>
  <c r="N35" i="17" s="1"/>
  <c r="O31" i="7" s="1"/>
  <c r="F32" i="17"/>
  <c r="F31" i="17"/>
  <c r="J31" i="17" s="1"/>
  <c r="K31" i="17" s="1"/>
  <c r="N31" i="17" s="1"/>
  <c r="O27" i="7" s="1"/>
  <c r="F30" i="17"/>
  <c r="F27" i="17"/>
  <c r="J27" i="17" s="1"/>
  <c r="K27" i="17" s="1"/>
  <c r="N27" i="17" s="1"/>
  <c r="O23" i="7" s="1"/>
  <c r="F26" i="17"/>
  <c r="F24" i="17"/>
  <c r="J24" i="17" s="1"/>
  <c r="K24" i="17" s="1"/>
  <c r="N24" i="17" s="1"/>
  <c r="O20" i="7" s="1"/>
  <c r="F23" i="17"/>
  <c r="J23" i="17" s="1"/>
  <c r="K23" i="17" s="1"/>
  <c r="N23" i="17" s="1"/>
  <c r="O17" i="6" s="1"/>
  <c r="F22" i="17"/>
  <c r="J22" i="17" s="1"/>
  <c r="K22" i="17" s="1"/>
  <c r="N22" i="17" s="1"/>
  <c r="O19" i="7" s="1"/>
  <c r="F19" i="17"/>
  <c r="J19" i="17" s="1"/>
  <c r="K19" i="17" s="1"/>
  <c r="N19" i="17" s="1"/>
  <c r="O16" i="7" s="1"/>
  <c r="F18" i="17"/>
  <c r="J18" i="17" s="1"/>
  <c r="K18" i="17" s="1"/>
  <c r="N18" i="17" s="1"/>
  <c r="O16" i="6" s="1"/>
  <c r="F15" i="17"/>
  <c r="F14" i="17"/>
  <c r="J14" i="17" s="1"/>
  <c r="K14" i="17" s="1"/>
  <c r="N14" i="17" s="1"/>
  <c r="O13" i="7" s="1"/>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64" i="16"/>
  <c r="I65" i="16"/>
  <c r="I66" i="16"/>
  <c r="I67" i="16"/>
  <c r="I68" i="16"/>
  <c r="I69" i="16"/>
  <c r="I70" i="16"/>
  <c r="I71" i="16"/>
  <c r="I72" i="16"/>
  <c r="I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13" i="16"/>
  <c r="J50" i="17" l="1"/>
  <c r="K50" i="17" s="1"/>
  <c r="N50" i="17" s="1"/>
  <c r="O46" i="7" s="1"/>
  <c r="J42" i="17"/>
  <c r="K42" i="17" s="1"/>
  <c r="N42" i="17" s="1"/>
  <c r="O38" i="7" s="1"/>
  <c r="J43" i="17"/>
  <c r="K43" i="17" s="1"/>
  <c r="N43" i="17" s="1"/>
  <c r="O39" i="7" s="1"/>
  <c r="J63" i="17"/>
  <c r="K63" i="17" s="1"/>
  <c r="N63" i="17" s="1"/>
  <c r="O59" i="7" s="1"/>
  <c r="J15" i="17"/>
  <c r="K15" i="17" s="1"/>
  <c r="N15" i="17" s="1"/>
  <c r="O14" i="7" s="1"/>
  <c r="J47" i="17"/>
  <c r="K47" i="17" s="1"/>
  <c r="N47" i="17" s="1"/>
  <c r="O43" i="7" s="1"/>
  <c r="J65" i="17"/>
  <c r="K65" i="17" s="1"/>
  <c r="N65" i="17" s="1"/>
  <c r="O61" i="7" s="1"/>
  <c r="F17" i="17"/>
  <c r="J62" i="17"/>
  <c r="K62" i="17" s="1"/>
  <c r="N62" i="17" s="1"/>
  <c r="O58" i="7" s="1"/>
  <c r="F44" i="17"/>
  <c r="F20" i="17"/>
  <c r="J20" i="17" s="1"/>
  <c r="K20" i="17" s="1"/>
  <c r="N20" i="17" s="1"/>
  <c r="O17" i="7" s="1"/>
  <c r="J26" i="17"/>
  <c r="K26" i="17" s="1"/>
  <c r="N26" i="17" s="1"/>
  <c r="O22" i="7" s="1"/>
  <c r="F34" i="17"/>
  <c r="J30" i="17"/>
  <c r="K30" i="17" s="1"/>
  <c r="N30" i="17" s="1"/>
  <c r="O26" i="7" s="1"/>
  <c r="J46" i="17"/>
  <c r="K46" i="17" s="1"/>
  <c r="N46" i="17" s="1"/>
  <c r="O42" i="7" s="1"/>
  <c r="J52" i="17"/>
  <c r="K52" i="17" s="1"/>
  <c r="N52" i="17" s="1"/>
  <c r="O48" i="7" s="1"/>
  <c r="J16" i="17"/>
  <c r="K16" i="17" s="1"/>
  <c r="N16" i="17" s="1"/>
  <c r="O15" i="7" s="1"/>
  <c r="F28" i="17"/>
  <c r="J28" i="17" s="1"/>
  <c r="K28" i="17" s="1"/>
  <c r="N28" i="17" s="1"/>
  <c r="O24" i="7" s="1"/>
  <c r="F36" i="17"/>
  <c r="J36" i="17" s="1"/>
  <c r="K36" i="17" s="1"/>
  <c r="N36" i="17" s="1"/>
  <c r="O32" i="7" s="1"/>
  <c r="F67" i="17"/>
  <c r="J67" i="17" s="1"/>
  <c r="K67" i="17" s="1"/>
  <c r="N67" i="17" s="1"/>
  <c r="O63" i="7" s="1"/>
  <c r="J72" i="17"/>
  <c r="K72" i="17" s="1"/>
  <c r="N72" i="17" s="1"/>
  <c r="O68" i="7" s="1"/>
  <c r="J41" i="17"/>
  <c r="K41" i="17" s="1"/>
  <c r="N41" i="17" s="1"/>
  <c r="O37" i="7" s="1"/>
  <c r="F64" i="17"/>
  <c r="J64" i="17" s="1"/>
  <c r="K64" i="17" s="1"/>
  <c r="N64" i="17" s="1"/>
  <c r="O60" i="7" s="1"/>
  <c r="J25" i="17"/>
  <c r="K25" i="17" s="1"/>
  <c r="N25" i="17" s="1"/>
  <c r="O21" i="7" s="1"/>
  <c r="J17" i="17"/>
  <c r="K17" i="17" s="1"/>
  <c r="N17" i="17" s="1"/>
  <c r="O15" i="6" s="1"/>
  <c r="J44" i="17"/>
  <c r="K44" i="17" s="1"/>
  <c r="N44" i="17" s="1"/>
  <c r="O40" i="7" s="1"/>
  <c r="J56" i="17"/>
  <c r="K56" i="17" s="1"/>
  <c r="N56" i="17" s="1"/>
  <c r="O52" i="7" s="1"/>
  <c r="J57" i="17"/>
  <c r="K57" i="17" s="1"/>
  <c r="N57" i="17" s="1"/>
  <c r="O53" i="7" s="1"/>
  <c r="J34" i="17"/>
  <c r="K34" i="17" s="1"/>
  <c r="N34" i="17" s="1"/>
  <c r="O30" i="7" s="1"/>
  <c r="J40" i="17"/>
  <c r="K40" i="17" s="1"/>
  <c r="N40" i="17" s="1"/>
  <c r="O36" i="7" s="1"/>
  <c r="J48" i="17"/>
  <c r="K48" i="17" s="1"/>
  <c r="N48" i="17" s="1"/>
  <c r="O44" i="7" s="1"/>
  <c r="J60" i="17"/>
  <c r="K60" i="17" s="1"/>
  <c r="N60" i="17" s="1"/>
  <c r="O56" i="7" s="1"/>
  <c r="J49" i="17"/>
  <c r="K49" i="17" s="1"/>
  <c r="N49" i="17" s="1"/>
  <c r="O45" i="7" s="1"/>
  <c r="J68" i="17"/>
  <c r="K68" i="17" s="1"/>
  <c r="N68" i="17" s="1"/>
  <c r="O64" i="7" s="1"/>
  <c r="J32" i="17"/>
  <c r="K32" i="17" s="1"/>
  <c r="N32" i="17" s="1"/>
  <c r="O28" i="7" s="1"/>
  <c r="F45" i="17"/>
  <c r="J45" i="17" s="1"/>
  <c r="K45" i="17" s="1"/>
  <c r="N45" i="17" s="1"/>
  <c r="O41" i="7" s="1"/>
  <c r="F29" i="17"/>
  <c r="J29" i="17" s="1"/>
  <c r="K29" i="17" s="1"/>
  <c r="N29" i="17" s="1"/>
  <c r="O25" i="7" s="1"/>
  <c r="F21" i="17"/>
  <c r="J21" i="17" s="1"/>
  <c r="K21" i="17" s="1"/>
  <c r="N21" i="17" s="1"/>
  <c r="O18" i="7" s="1"/>
  <c r="F71" i="17"/>
  <c r="F55" i="17"/>
  <c r="J55" i="17" s="1"/>
  <c r="K55" i="17" s="1"/>
  <c r="N55" i="17" s="1"/>
  <c r="O51" i="7" s="1"/>
  <c r="F54" i="17"/>
  <c r="J54" i="17" s="1"/>
  <c r="K54" i="17" s="1"/>
  <c r="N54" i="17" s="1"/>
  <c r="O50" i="7" s="1"/>
  <c r="F69" i="17"/>
  <c r="J69" i="17" s="1"/>
  <c r="K69" i="17" s="1"/>
  <c r="N69" i="17" s="1"/>
  <c r="O65" i="7" s="1"/>
  <c r="F61" i="17"/>
  <c r="J61" i="17" s="1"/>
  <c r="K61" i="17" s="1"/>
  <c r="N61" i="17" s="1"/>
  <c r="O57" i="7" s="1"/>
  <c r="F53" i="17"/>
  <c r="J53" i="17" s="1"/>
  <c r="K53" i="17" s="1"/>
  <c r="N53" i="17" s="1"/>
  <c r="O49" i="7" s="1"/>
  <c r="F37" i="17"/>
  <c r="J37" i="17" s="1"/>
  <c r="K37" i="17" s="1"/>
  <c r="N37" i="17" s="1"/>
  <c r="O33" i="7" s="1"/>
  <c r="F13" i="17"/>
  <c r="J13" i="17" s="1"/>
  <c r="K13" i="17" s="1"/>
  <c r="N13" i="17" s="1"/>
  <c r="O14" i="6" s="1"/>
  <c r="J71" i="17"/>
  <c r="K71" i="17" s="1"/>
  <c r="N71" i="17" s="1"/>
  <c r="O67" i="7" s="1"/>
  <c r="F66" i="17"/>
  <c r="J66" i="17" s="1"/>
  <c r="K66" i="17" s="1"/>
  <c r="N66" i="17" s="1"/>
  <c r="O62" i="7" s="1"/>
  <c r="J70" i="17"/>
  <c r="K70" i="17" s="1"/>
  <c r="N70" i="17" s="1"/>
  <c r="O66" i="7" s="1"/>
  <c r="J58" i="17"/>
  <c r="K58" i="17" s="1"/>
  <c r="N58" i="17" s="1"/>
  <c r="O54" i="7" s="1"/>
  <c r="J33" i="17"/>
  <c r="K33" i="17" s="1"/>
  <c r="N33" i="17" s="1"/>
  <c r="O29" i="7" s="1"/>
  <c r="F13" i="16"/>
  <c r="E14" i="16" l="1"/>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13" i="16"/>
  <c r="F66" i="16"/>
  <c r="F62" i="16"/>
  <c r="F51" i="16"/>
  <c r="F50" i="16"/>
  <c r="F49" i="16"/>
  <c r="F45" i="16"/>
  <c r="F25" i="16"/>
  <c r="F24" i="16"/>
  <c r="J24" i="16" s="1"/>
  <c r="K24" i="16" s="1"/>
  <c r="F20" i="16"/>
  <c r="F17" i="16"/>
  <c r="J50" i="16" l="1"/>
  <c r="K50" i="16" s="1"/>
  <c r="J51" i="16"/>
  <c r="K51" i="16" s="1"/>
  <c r="J20" i="16"/>
  <c r="K20" i="16" s="1"/>
  <c r="J66" i="16"/>
  <c r="K66" i="16" s="1"/>
  <c r="F65" i="16"/>
  <c r="J65" i="16" s="1"/>
  <c r="K65" i="16" s="1"/>
  <c r="F18" i="16"/>
  <c r="J18" i="16" s="1"/>
  <c r="K18" i="16" s="1"/>
  <c r="F34" i="16"/>
  <c r="J34" i="16" s="1"/>
  <c r="K34" i="16" s="1"/>
  <c r="F39" i="16"/>
  <c r="J39" i="16" s="1"/>
  <c r="K39" i="16" s="1"/>
  <c r="F52" i="16"/>
  <c r="F29" i="16"/>
  <c r="J29" i="16" s="1"/>
  <c r="K29" i="16" s="1"/>
  <c r="F55" i="16"/>
  <c r="J55" i="16" s="1"/>
  <c r="K55" i="16" s="1"/>
  <c r="F71" i="16"/>
  <c r="J71" i="16" s="1"/>
  <c r="K71" i="16" s="1"/>
  <c r="F40" i="16"/>
  <c r="J40" i="16" s="1"/>
  <c r="K40" i="16" s="1"/>
  <c r="F61" i="16"/>
  <c r="J61" i="16" s="1"/>
  <c r="K61" i="16" s="1"/>
  <c r="F30" i="16"/>
  <c r="J30" i="16" s="1"/>
  <c r="K30" i="16" s="1"/>
  <c r="F35" i="16"/>
  <c r="J35" i="16" s="1"/>
  <c r="K35" i="16" s="1"/>
  <c r="F72" i="16"/>
  <c r="F15" i="16"/>
  <c r="F22" i="16"/>
  <c r="J22" i="16" s="1"/>
  <c r="K22" i="16" s="1"/>
  <c r="F42" i="16"/>
  <c r="J42" i="16" s="1"/>
  <c r="K42" i="16" s="1"/>
  <c r="F44" i="16"/>
  <c r="J44" i="16" s="1"/>
  <c r="K44" i="16" s="1"/>
  <c r="F54" i="16"/>
  <c r="J54" i="16" s="1"/>
  <c r="K54" i="16" s="1"/>
  <c r="F64" i="16"/>
  <c r="J64" i="16" s="1"/>
  <c r="K64" i="16" s="1"/>
  <c r="F27" i="16"/>
  <c r="J27" i="16" s="1"/>
  <c r="K27" i="16" s="1"/>
  <c r="F32" i="16"/>
  <c r="J32" i="16" s="1"/>
  <c r="K32" i="16" s="1"/>
  <c r="F37" i="16"/>
  <c r="J37" i="16" s="1"/>
  <c r="K37" i="16" s="1"/>
  <c r="F47" i="16"/>
  <c r="J47" i="16" s="1"/>
  <c r="K47" i="16" s="1"/>
  <c r="F57" i="16"/>
  <c r="J57" i="16" s="1"/>
  <c r="K57" i="16" s="1"/>
  <c r="F59" i="16"/>
  <c r="J59" i="16" s="1"/>
  <c r="K59" i="16" s="1"/>
  <c r="F69" i="16"/>
  <c r="J69" i="16" s="1"/>
  <c r="K69" i="16" s="1"/>
  <c r="F23" i="16"/>
  <c r="J23" i="16" s="1"/>
  <c r="K23" i="16" s="1"/>
  <c r="F67" i="16"/>
  <c r="J67" i="16" s="1"/>
  <c r="K67" i="16" s="1"/>
  <c r="F16" i="16"/>
  <c r="J16" i="16" s="1"/>
  <c r="K16" i="16" s="1"/>
  <c r="F28" i="16"/>
  <c r="J28" i="16" s="1"/>
  <c r="K28" i="16" s="1"/>
  <c r="F33" i="16"/>
  <c r="J33" i="16" s="1"/>
  <c r="K33" i="16" s="1"/>
  <c r="F38" i="16"/>
  <c r="J38" i="16" s="1"/>
  <c r="K38" i="16" s="1"/>
  <c r="F43" i="16"/>
  <c r="J43" i="16" s="1"/>
  <c r="K43" i="16" s="1"/>
  <c r="F48" i="16"/>
  <c r="J48" i="16" s="1"/>
  <c r="K48" i="16" s="1"/>
  <c r="F60" i="16"/>
  <c r="J60" i="16" s="1"/>
  <c r="K60" i="16" s="1"/>
  <c r="F70" i="16"/>
  <c r="J70" i="16" s="1"/>
  <c r="K70" i="16" s="1"/>
  <c r="F14" i="16"/>
  <c r="J14" i="16" s="1"/>
  <c r="K14" i="16" s="1"/>
  <c r="F21" i="16"/>
  <c r="J21" i="16" s="1"/>
  <c r="K21" i="16" s="1"/>
  <c r="F26" i="16"/>
  <c r="J26" i="16" s="1"/>
  <c r="K26" i="16" s="1"/>
  <c r="F31" i="16"/>
  <c r="J31" i="16" s="1"/>
  <c r="K31" i="16" s="1"/>
  <c r="F41" i="16"/>
  <c r="J41" i="16" s="1"/>
  <c r="K41" i="16" s="1"/>
  <c r="F53" i="16"/>
  <c r="J53" i="16" s="1"/>
  <c r="K53" i="16" s="1"/>
  <c r="F58" i="16"/>
  <c r="J58" i="16" s="1"/>
  <c r="K58" i="16" s="1"/>
  <c r="F63" i="16"/>
  <c r="J63" i="16" s="1"/>
  <c r="K63" i="16" s="1"/>
  <c r="F19" i="16"/>
  <c r="J19" i="16" s="1"/>
  <c r="K19" i="16" s="1"/>
  <c r="F36" i="16"/>
  <c r="J36" i="16" s="1"/>
  <c r="K36" i="16" s="1"/>
  <c r="F46" i="16"/>
  <c r="J46" i="16" s="1"/>
  <c r="K46" i="16" s="1"/>
  <c r="F56" i="16"/>
  <c r="J56" i="16" s="1"/>
  <c r="K56" i="16" s="1"/>
  <c r="F68" i="16"/>
  <c r="J68" i="16" s="1"/>
  <c r="K68" i="16" s="1"/>
  <c r="J72" i="16"/>
  <c r="K72" i="16" s="1"/>
  <c r="J17" i="16"/>
  <c r="K17" i="16" s="1"/>
  <c r="J25" i="16"/>
  <c r="K25" i="16" s="1"/>
  <c r="J49" i="16"/>
  <c r="K49" i="16" s="1"/>
  <c r="J62" i="16"/>
  <c r="K62" i="16" s="1"/>
  <c r="J13" i="16"/>
  <c r="K13" i="16" s="1"/>
  <c r="J45" i="16"/>
  <c r="K45" i="16" s="1"/>
  <c r="J15" i="16"/>
  <c r="K15" i="16" s="1"/>
  <c r="J52" i="16"/>
  <c r="K52" i="16" s="1"/>
  <c r="Q65" i="7" l="1"/>
  <c r="Q64" i="7"/>
  <c r="Q63" i="7"/>
  <c r="Q62" i="7"/>
  <c r="Q61" i="7"/>
  <c r="Q60" i="7"/>
  <c r="Q14" i="6"/>
  <c r="Q15" i="6"/>
  <c r="A76" i="7" l="1"/>
  <c r="B75" i="7"/>
  <c r="A74" i="7"/>
  <c r="F76" i="7"/>
  <c r="F75" i="7"/>
  <c r="F74" i="7"/>
  <c r="A24" i="6"/>
  <c r="B23" i="6"/>
  <c r="B22" i="6"/>
  <c r="H24" i="6"/>
  <c r="H23" i="6"/>
  <c r="H22" i="6"/>
  <c r="Q14" i="7" l="1"/>
  <c r="P14" i="7"/>
  <c r="L13" i="7" l="1"/>
  <c r="M64" i="7" l="1"/>
  <c r="E75" i="7" l="1"/>
  <c r="E76" i="7"/>
  <c r="E74" i="7"/>
  <c r="G23" i="6"/>
  <c r="G24" i="6"/>
  <c r="G22" i="6"/>
  <c r="M13" i="7" l="1"/>
  <c r="M14" i="7"/>
  <c r="M15" i="7"/>
  <c r="M15" i="6"/>
  <c r="M16" i="6"/>
  <c r="M16" i="7"/>
  <c r="M17" i="7"/>
  <c r="M18" i="7"/>
  <c r="M19" i="7"/>
  <c r="M17" i="6"/>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5" i="7"/>
  <c r="M66" i="7"/>
  <c r="M67" i="7"/>
  <c r="M68" i="7"/>
  <c r="Q55" i="7" l="1"/>
  <c r="E60" i="7"/>
  <c r="E13" i="7" l="1"/>
  <c r="S14" i="6" l="1"/>
  <c r="S15" i="6" l="1"/>
  <c r="S16" i="6"/>
  <c r="S17" i="6"/>
  <c r="G14" i="6" l="1"/>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6" i="7"/>
  <c r="Q57" i="7"/>
  <c r="Q58" i="7"/>
  <c r="Q59" i="7"/>
  <c r="Q66" i="7"/>
  <c r="Q67" i="7"/>
  <c r="Q68" i="7"/>
  <c r="Q13" i="7"/>
  <c r="L14" i="6"/>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13" i="7"/>
  <c r="P14" i="6"/>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1" i="7"/>
  <c r="E62" i="7"/>
  <c r="E63" i="7"/>
  <c r="E64" i="7"/>
  <c r="E65" i="7"/>
  <c r="E66" i="7"/>
  <c r="E67" i="7"/>
  <c r="E68" i="7"/>
  <c r="E14" i="7"/>
  <c r="E15" i="7"/>
  <c r="J13" i="7"/>
  <c r="I13" i="7"/>
  <c r="H13" i="7"/>
  <c r="G13" i="7"/>
  <c r="Q16" i="6"/>
  <c r="Q17" i="6"/>
  <c r="P15" i="6"/>
  <c r="P16" i="6"/>
  <c r="P17" i="6"/>
  <c r="L15" i="6"/>
  <c r="L16" i="6"/>
  <c r="L17" i="6"/>
  <c r="J14" i="6"/>
  <c r="G15" i="6"/>
  <c r="H15" i="6"/>
  <c r="I15" i="6"/>
  <c r="J15" i="6"/>
  <c r="G16" i="6"/>
  <c r="H16" i="6"/>
  <c r="I16" i="6"/>
  <c r="J16" i="6"/>
  <c r="G17" i="6"/>
  <c r="H17" i="6"/>
  <c r="I17" i="6"/>
  <c r="J17" i="6"/>
  <c r="H14" i="6"/>
  <c r="I14" i="6"/>
  <c r="E14" i="6"/>
  <c r="E15" i="6"/>
  <c r="E16" i="6"/>
  <c r="E17" i="6"/>
  <c r="D14" i="6" l="1"/>
  <c r="F14" i="6"/>
  <c r="K14" i="6" s="1"/>
  <c r="F13" i="7"/>
  <c r="F16" i="6"/>
  <c r="K16" i="6" s="1"/>
  <c r="N16" i="6" s="1"/>
  <c r="F15" i="6"/>
  <c r="K15" i="6" s="1"/>
  <c r="N15" i="6" s="1"/>
  <c r="F17" i="6"/>
  <c r="K17" i="6" s="1"/>
  <c r="N17" i="6" s="1"/>
  <c r="F47" i="7"/>
  <c r="F62" i="7"/>
  <c r="F53" i="7"/>
  <c r="F63" i="7"/>
  <c r="F55" i="7"/>
  <c r="F61" i="7"/>
  <c r="F21" i="7"/>
  <c r="F37" i="7"/>
  <c r="F29" i="7"/>
  <c r="F32" i="7"/>
  <c r="F39" i="7"/>
  <c r="F46" i="7"/>
  <c r="F45" i="7"/>
  <c r="F64" i="7"/>
  <c r="D64" i="7" s="1"/>
  <c r="F56" i="7"/>
  <c r="F48" i="7"/>
  <c r="F40" i="7"/>
  <c r="F54" i="7"/>
  <c r="F38" i="7"/>
  <c r="F24" i="7"/>
  <c r="F15" i="7"/>
  <c r="F31" i="7"/>
  <c r="F23" i="7"/>
  <c r="F30" i="7"/>
  <c r="F22" i="7"/>
  <c r="F19" i="7"/>
  <c r="F68" i="7"/>
  <c r="S68" i="7" s="1"/>
  <c r="F60" i="7"/>
  <c r="K60" i="7" s="1"/>
  <c r="N60" i="7" s="1"/>
  <c r="R60" i="7" s="1"/>
  <c r="F52" i="7"/>
  <c r="F44" i="7"/>
  <c r="F36" i="7"/>
  <c r="F28" i="7"/>
  <c r="F18" i="7"/>
  <c r="F67" i="7"/>
  <c r="F59" i="7"/>
  <c r="F51" i="7"/>
  <c r="F43" i="7"/>
  <c r="F35" i="7"/>
  <c r="F27" i="7"/>
  <c r="F50" i="7"/>
  <c r="F26" i="7"/>
  <c r="F65" i="7"/>
  <c r="F57" i="7"/>
  <c r="F49" i="7"/>
  <c r="F41" i="7"/>
  <c r="F33" i="7"/>
  <c r="F25" i="7"/>
  <c r="F17" i="7"/>
  <c r="F66" i="7"/>
  <c r="F42" i="7"/>
  <c r="F58" i="7"/>
  <c r="F34" i="7"/>
  <c r="F16" i="7"/>
  <c r="F14" i="7"/>
  <c r="F20" i="7"/>
  <c r="S13" i="7" l="1"/>
  <c r="K13" i="7"/>
  <c r="K42" i="7"/>
  <c r="N42" i="7" s="1"/>
  <c r="R42" i="7" s="1"/>
  <c r="K67" i="7"/>
  <c r="N67" i="7" s="1"/>
  <c r="R67" i="7" s="1"/>
  <c r="K54" i="7"/>
  <c r="N54" i="7" s="1"/>
  <c r="R54" i="7" s="1"/>
  <c r="K18" i="7"/>
  <c r="N18" i="7" s="1"/>
  <c r="R18" i="7" s="1"/>
  <c r="K29" i="7"/>
  <c r="N29" i="7" s="1"/>
  <c r="R29" i="7" s="1"/>
  <c r="K17" i="7"/>
  <c r="N17" i="7" s="1"/>
  <c r="R17" i="7" s="1"/>
  <c r="K48" i="7"/>
  <c r="N48" i="7" s="1"/>
  <c r="R48" i="7" s="1"/>
  <c r="K26" i="7"/>
  <c r="N26" i="7" s="1"/>
  <c r="R26" i="7" s="1"/>
  <c r="K22" i="7"/>
  <c r="N22" i="7" s="1"/>
  <c r="R22" i="7" s="1"/>
  <c r="K47" i="7"/>
  <c r="N47" i="7" s="1"/>
  <c r="R47" i="7" s="1"/>
  <c r="K50" i="7"/>
  <c r="N50" i="7" s="1"/>
  <c r="R50" i="7" s="1"/>
  <c r="K30" i="7"/>
  <c r="N30" i="7" s="1"/>
  <c r="R30" i="7" s="1"/>
  <c r="K37" i="7"/>
  <c r="N37" i="7" s="1"/>
  <c r="R37" i="7" s="1"/>
  <c r="K20" i="7"/>
  <c r="N20" i="7" s="1"/>
  <c r="R20" i="7" s="1"/>
  <c r="K27" i="7"/>
  <c r="N27" i="7" s="1"/>
  <c r="R27" i="7" s="1"/>
  <c r="K23" i="7"/>
  <c r="N23" i="7" s="1"/>
  <c r="R23" i="7" s="1"/>
  <c r="K21" i="7"/>
  <c r="N21" i="7" s="1"/>
  <c r="R21" i="7" s="1"/>
  <c r="K45" i="7"/>
  <c r="N45" i="7" s="1"/>
  <c r="R45" i="7" s="1"/>
  <c r="K55" i="7"/>
  <c r="N55" i="7" s="1"/>
  <c r="R55" i="7" s="1"/>
  <c r="K34" i="7"/>
  <c r="N34" i="7" s="1"/>
  <c r="R34" i="7" s="1"/>
  <c r="K49" i="7"/>
  <c r="N49" i="7" s="1"/>
  <c r="R49" i="7" s="1"/>
  <c r="K51" i="7"/>
  <c r="N51" i="7" s="1"/>
  <c r="R51" i="7" s="1"/>
  <c r="K24" i="7"/>
  <c r="N24" i="7" s="1"/>
  <c r="R24" i="7" s="1"/>
  <c r="K46" i="7"/>
  <c r="N46" i="7" s="1"/>
  <c r="R46" i="7" s="1"/>
  <c r="K63" i="7"/>
  <c r="N63" i="7" s="1"/>
  <c r="R63" i="7" s="1"/>
  <c r="K65" i="7"/>
  <c r="N65" i="7" s="1"/>
  <c r="R65" i="7" s="1"/>
  <c r="K19" i="7"/>
  <c r="N19" i="7" s="1"/>
  <c r="R19" i="7" s="1"/>
  <c r="K32" i="7"/>
  <c r="N32" i="7" s="1"/>
  <c r="R32" i="7" s="1"/>
  <c r="K66" i="7"/>
  <c r="N66" i="7" s="1"/>
  <c r="R66" i="7" s="1"/>
  <c r="K40" i="7"/>
  <c r="N40" i="7" s="1"/>
  <c r="R40" i="7" s="1"/>
  <c r="K28" i="7"/>
  <c r="N28" i="7" s="1"/>
  <c r="R28" i="7" s="1"/>
  <c r="K25" i="7"/>
  <c r="N25" i="7" s="1"/>
  <c r="R25" i="7" s="1"/>
  <c r="K36" i="7"/>
  <c r="N36" i="7" s="1"/>
  <c r="R36" i="7" s="1"/>
  <c r="K56" i="7"/>
  <c r="N56" i="7" s="1"/>
  <c r="R56" i="7" s="1"/>
  <c r="K14" i="7"/>
  <c r="N14" i="7" s="1"/>
  <c r="R14" i="7" s="1"/>
  <c r="K33" i="7"/>
  <c r="N33" i="7" s="1"/>
  <c r="R33" i="7" s="1"/>
  <c r="K35" i="7"/>
  <c r="N35" i="7" s="1"/>
  <c r="R35" i="7" s="1"/>
  <c r="K44" i="7"/>
  <c r="N44" i="7" s="1"/>
  <c r="R44" i="7" s="1"/>
  <c r="K31" i="7"/>
  <c r="N31" i="7" s="1"/>
  <c r="R31" i="7" s="1"/>
  <c r="K64" i="7"/>
  <c r="N64" i="7" s="1"/>
  <c r="R64" i="7" s="1"/>
  <c r="K61" i="7"/>
  <c r="N61" i="7" s="1"/>
  <c r="R61" i="7" s="1"/>
  <c r="K16" i="7"/>
  <c r="N16" i="7" s="1"/>
  <c r="R16" i="7" s="1"/>
  <c r="K41" i="7"/>
  <c r="N41" i="7" s="1"/>
  <c r="R41" i="7" s="1"/>
  <c r="K43" i="7"/>
  <c r="N43" i="7" s="1"/>
  <c r="R43" i="7" s="1"/>
  <c r="K52" i="7"/>
  <c r="N52" i="7" s="1"/>
  <c r="R52" i="7" s="1"/>
  <c r="K58" i="7"/>
  <c r="N58" i="7" s="1"/>
  <c r="R58" i="7" s="1"/>
  <c r="K57" i="7"/>
  <c r="N57" i="7" s="1"/>
  <c r="R57" i="7" s="1"/>
  <c r="K59" i="7"/>
  <c r="N59" i="7" s="1"/>
  <c r="R59" i="7" s="1"/>
  <c r="K68" i="7"/>
  <c r="N68" i="7" s="1"/>
  <c r="R68" i="7" s="1"/>
  <c r="K38" i="7"/>
  <c r="N38" i="7" s="1"/>
  <c r="R38" i="7" s="1"/>
  <c r="K39" i="7"/>
  <c r="N39" i="7" s="1"/>
  <c r="R39" i="7" s="1"/>
  <c r="K53" i="7"/>
  <c r="N53" i="7" s="1"/>
  <c r="R53" i="7" s="1"/>
  <c r="K62" i="7"/>
  <c r="N62" i="7" s="1"/>
  <c r="R62" i="7" s="1"/>
  <c r="K15" i="7"/>
  <c r="N15" i="7" s="1"/>
  <c r="R15" i="7" s="1"/>
  <c r="N13" i="7"/>
  <c r="R13" i="7" s="1"/>
  <c r="D17" i="6" l="1"/>
  <c r="D13" i="7" l="1"/>
  <c r="D15" i="7"/>
  <c r="D62" i="7"/>
  <c r="D21" i="7"/>
  <c r="D17" i="7"/>
  <c r="D15" i="6" l="1"/>
  <c r="D16" i="6"/>
  <c r="S16" i="7" l="1"/>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14" i="7" l="1"/>
  <c r="U14" i="7" s="1"/>
  <c r="T14" i="7" s="1"/>
  <c r="U26" i="7"/>
  <c r="T26" i="7" s="1"/>
  <c r="U47" i="7"/>
  <c r="T47" i="7" s="1"/>
  <c r="U23" i="7"/>
  <c r="T23" i="7" s="1"/>
  <c r="U50" i="7"/>
  <c r="T50" i="7" s="1"/>
  <c r="U38" i="7"/>
  <c r="T38" i="7" s="1"/>
  <c r="U34" i="7"/>
  <c r="T34" i="7" s="1"/>
  <c r="U30" i="7"/>
  <c r="T30" i="7" s="1"/>
  <c r="U22" i="7"/>
  <c r="T22" i="7" s="1"/>
  <c r="U19" i="7"/>
  <c r="T19" i="7" s="1"/>
  <c r="U59" i="7"/>
  <c r="T59" i="7" s="1"/>
  <c r="U51" i="7"/>
  <c r="T51" i="7" s="1"/>
  <c r="U43" i="7"/>
  <c r="T43" i="7" s="1"/>
  <c r="U31" i="7"/>
  <c r="T31" i="7" s="1"/>
  <c r="U16" i="7"/>
  <c r="T16" i="7" s="1"/>
  <c r="U62" i="7"/>
  <c r="T62" i="7" s="1"/>
  <c r="U54" i="7"/>
  <c r="T54" i="7" s="1"/>
  <c r="U42" i="7"/>
  <c r="U61" i="7"/>
  <c r="T61" i="7" s="1"/>
  <c r="U57" i="7"/>
  <c r="T57" i="7" s="1"/>
  <c r="U53" i="7"/>
  <c r="T53" i="7" s="1"/>
  <c r="U49" i="7"/>
  <c r="T49" i="7" s="1"/>
  <c r="U45" i="7"/>
  <c r="T45" i="7" s="1"/>
  <c r="U41" i="7"/>
  <c r="T41" i="7" s="1"/>
  <c r="U37" i="7"/>
  <c r="T37" i="7" s="1"/>
  <c r="U33" i="7"/>
  <c r="T33" i="7" s="1"/>
  <c r="U29" i="7"/>
  <c r="T29" i="7" s="1"/>
  <c r="U25" i="7"/>
  <c r="T25" i="7" s="1"/>
  <c r="U21" i="7"/>
  <c r="T21" i="7" s="1"/>
  <c r="U18" i="7"/>
  <c r="T18" i="7" s="1"/>
  <c r="U67" i="7"/>
  <c r="T67" i="7" s="1"/>
  <c r="U63" i="7"/>
  <c r="T63" i="7" s="1"/>
  <c r="U55" i="7"/>
  <c r="T55" i="7" s="1"/>
  <c r="U39" i="7"/>
  <c r="T39" i="7" s="1"/>
  <c r="U35" i="7"/>
  <c r="T35" i="7" s="1"/>
  <c r="U27" i="7"/>
  <c r="T27" i="7" s="1"/>
  <c r="U66" i="7"/>
  <c r="T66" i="7" s="1"/>
  <c r="U58" i="7"/>
  <c r="T58" i="7" s="1"/>
  <c r="U46" i="7"/>
  <c r="T46" i="7" s="1"/>
  <c r="U65" i="7"/>
  <c r="T65" i="7" s="1"/>
  <c r="U68" i="7"/>
  <c r="T68" i="7" s="1"/>
  <c r="U64" i="7"/>
  <c r="U60" i="7"/>
  <c r="T60" i="7" s="1"/>
  <c r="U56" i="7"/>
  <c r="T56" i="7" s="1"/>
  <c r="U52" i="7"/>
  <c r="T52" i="7" s="1"/>
  <c r="U48" i="7"/>
  <c r="T48" i="7" s="1"/>
  <c r="U44" i="7"/>
  <c r="T44" i="7" s="1"/>
  <c r="U40" i="7"/>
  <c r="T40" i="7" s="1"/>
  <c r="U36" i="7"/>
  <c r="U32" i="7"/>
  <c r="T32" i="7" s="1"/>
  <c r="U28" i="7"/>
  <c r="T28" i="7" s="1"/>
  <c r="U24" i="7"/>
  <c r="T24" i="7" s="1"/>
  <c r="U20" i="7"/>
  <c r="T20" i="7" s="1"/>
  <c r="U17" i="7"/>
  <c r="S15" i="7"/>
  <c r="T64" i="7" l="1"/>
  <c r="T36" i="7"/>
  <c r="T42" i="7"/>
  <c r="T17" i="7"/>
  <c r="U13" i="7"/>
  <c r="T13" i="7" s="1"/>
  <c r="U15" i="7"/>
  <c r="T15" i="7" s="1"/>
  <c r="D65" i="7"/>
  <c r="D68" i="7" l="1"/>
  <c r="D14" i="7"/>
  <c r="D16" i="7"/>
  <c r="D18" i="7"/>
  <c r="D19" i="7"/>
  <c r="D20"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3" i="7"/>
  <c r="D66" i="7"/>
  <c r="D67" i="7"/>
  <c r="R17" i="6"/>
  <c r="T17" i="6" s="1"/>
  <c r="R16" i="6"/>
  <c r="T16" i="6" s="1"/>
  <c r="V16" i="6" s="1"/>
  <c r="V17" i="6" l="1"/>
  <c r="R15" i="6"/>
  <c r="T15" i="6" l="1"/>
  <c r="V15" i="6" s="1"/>
  <c r="U15" i="6" s="1"/>
  <c r="U17" i="6"/>
  <c r="U16" i="6"/>
  <c r="U69" i="7" l="1"/>
  <c r="M14" i="6" l="1"/>
  <c r="N14" i="6" s="1"/>
  <c r="R14" i="6" s="1"/>
  <c r="T14" i="6" s="1"/>
  <c r="V14" i="6" s="1"/>
  <c r="V18" i="6" l="1"/>
  <c r="U14" i="6"/>
</calcChain>
</file>

<file path=xl/sharedStrings.xml><?xml version="1.0" encoding="utf-8"?>
<sst xmlns="http://schemas.openxmlformats.org/spreadsheetml/2006/main" count="686" uniqueCount="280">
  <si>
    <t>APRAŠYMAS / DESCRIPTION</t>
  </si>
  <si>
    <t>KĮ</t>
  </si>
  <si>
    <t>Lietuvos Respublikos fiskalinės sutarties įgyvendinimo konstitucinis įstatymas</t>
  </si>
  <si>
    <t>CL</t>
  </si>
  <si>
    <t>Republic of Lithuania Constitutional Law on the Implementation of the Fiscal Treaty</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</si>
  <si>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</si>
  <si>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</si>
  <si>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</si>
  <si>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</si>
  <si>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</si>
  <si>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</si>
  <si>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</si>
  <si>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</si>
  <si>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</si>
  <si>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</si>
  <si>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</si>
  <si>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</si>
  <si>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</si>
  <si>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</si>
  <si>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</si>
  <si>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</si>
  <si>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</si>
  <si>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</si>
  <si>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</si>
  <si>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</si>
  <si>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</si>
  <si>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</si>
  <si>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</si>
  <si>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</si>
  <si>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</si>
  <si>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</si>
  <si>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</si>
  <si>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</si>
  <si>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</si>
  <si>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</si>
  <si>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</si>
  <si>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</si>
  <si>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</si>
  <si>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</si>
  <si>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</si>
  <si>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</si>
  <si>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</si>
  <si>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</si>
  <si>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</si>
  <si>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</si>
  <si>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</si>
  <si>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</si>
  <si>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</si>
  <si>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</si>
  <si>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</si>
  <si>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</si>
  <si>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</si>
  <si>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</si>
  <si>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</si>
  <si>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</si>
  <si>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</si>
  <si>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</si>
  <si>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</si>
  <si>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</si>
  <si>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</si>
  <si>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</si>
  <si>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</si>
  <si>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</si>
  <si>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</si>
  <si>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</si>
  <si>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Šaltiniai</t>
  </si>
  <si>
    <t>Faktiniai duomenys</t>
  </si>
  <si>
    <t>↖ atgal į turinį / back to content</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</si>
  <si>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</si>
  <si>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</si>
  <si>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</si>
  <si>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</si>
  <si>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</si>
  <si>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</si>
  <si>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T</t>
    </r>
    <r>
      <rPr>
        <vertAlign val="subscript"/>
        <sz val="10"/>
        <color theme="1"/>
        <rFont val="Arial"/>
        <family val="2"/>
        <charset val="186"/>
      </rPr>
      <t>4</t>
    </r>
  </si>
  <si>
    <r>
      <t xml:space="preserve">Negalioja
</t>
    </r>
    <r>
      <rPr>
        <i/>
        <sz val="10"/>
        <rFont val="Arial"/>
        <family val="2"/>
        <charset val="186"/>
      </rPr>
      <t>Not Valid</t>
    </r>
  </si>
  <si>
    <t>Šaltinis – Valstybės kontrolės, vykdančios fiskalinės institucijos funkcijas, skaičiavimai</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</si>
  <si>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</si>
  <si>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t>3=1-2</t>
  </si>
  <si>
    <t>–</t>
  </si>
  <si>
    <t>Sources:</t>
  </si>
  <si>
    <t>Finansų ministerija</t>
  </si>
  <si>
    <t xml:space="preserve">Ministry of Finance </t>
  </si>
  <si>
    <t>Actual data</t>
  </si>
  <si>
    <t>NUORODOS / REFERENCES</t>
  </si>
  <si>
    <t>SUVESTINĖ / SUMMARY</t>
  </si>
  <si>
    <t>BSĮ</t>
  </si>
  <si>
    <t>Lietuvos Respublikos biudžeto sandaros įstatymas</t>
  </si>
  <si>
    <t>BL</t>
  </si>
  <si>
    <t>4 lentelė. Lankstumo taikymas</t>
  </si>
  <si>
    <t>Table 4. Flexibility</t>
  </si>
  <si>
    <t>-</t>
  </si>
  <si>
    <t>Remiantis KĮ 4 str. 2 d., savivaldybių, kurių planuojami asignavimai viršija arba yra lygūs 0,3 proc. praėjusių metų BVP to meto kainomis, biudžetai turi būti planuojami, tvirtinami, keičiami ir vykdomi taip, kad sprendžiant pagal to biudžeto struktūrinį balanso rodiklį, apskaičiuotą kaupiamuoju principu, jis būtų perteklinis arba subalansuotas.</t>
  </si>
  <si>
    <t>4 str. 2 d.</t>
  </si>
  <si>
    <r>
      <t xml:space="preserve">Kiekvienas valdžios sektoriui priskiriamas biudžetas, išskyrus Lietuvos Respublikos valstybinio socialinio draudimo fondo biudžetą, valstybės biudžetą ir biudžetus, kurių planuojami asignavimai neviršija 0,3 procento praėjusių metų BVP to meto kainomis, turi būti planuojamas, tvirtinamas, keičiamas ir vykdomas taip, kad, sprendžiant pagal to biudžeto </t>
    </r>
    <r>
      <rPr>
        <b/>
        <sz val="10"/>
        <color theme="1"/>
        <rFont val="Arial"/>
        <family val="2"/>
      </rPr>
      <t>struktūrinį balanso rodiklį</t>
    </r>
    <r>
      <rPr>
        <sz val="10"/>
        <color theme="1"/>
        <rFont val="Arial"/>
        <family val="2"/>
      </rPr>
      <t>, apskaičiuotą kaupiamuoju principu, jis būtų perteklinis arba subalansuotas.</t>
    </r>
  </si>
  <si>
    <t>4 str. 4 d.</t>
  </si>
  <si>
    <r>
      <t xml:space="preserve">Kiekvienas valdžios sektoriui priskiriamas biudžetas, kurio planuojami asignavimai neviršija 0,3 procento praėjusių metų BVP to meto kainomis, turi būti planuojamas, tvirtinamas, keičiamas ir vykdomas taip, kad to </t>
    </r>
    <r>
      <rPr>
        <b/>
        <sz val="10"/>
        <color theme="1"/>
        <rFont val="Arial"/>
        <family val="2"/>
      </rPr>
      <t>biudžeto asignavimai neviršytų jo pajamų</t>
    </r>
    <r>
      <rPr>
        <sz val="10"/>
        <color theme="1"/>
        <rFont val="Arial"/>
        <family val="2"/>
      </rPr>
      <t xml:space="preserve"> (asignavimus ir pajamas vertinant kaupiamuoju principu), išskyrus metus, kuriais pagal Vyriausybės arba jos įgaliotos institucijos viešai paskelbtą ekonominės raidos scenarijų, dėl kurio tvirtinimo kontrolės institucija paskelbė savo išvadą, numatomas </t>
    </r>
    <r>
      <rPr>
        <b/>
        <sz val="10"/>
        <color theme="1"/>
        <rFont val="Arial"/>
        <family val="2"/>
      </rPr>
      <t>neigiamas produkcijos atotrūkis nuo potencialo</t>
    </r>
    <r>
      <rPr>
        <sz val="10"/>
        <color theme="1"/>
        <rFont val="Arial"/>
        <family val="2"/>
      </rPr>
      <t xml:space="preserve">. Pastaruoju atveju asignavimai negali viršyti pajamų </t>
    </r>
    <r>
      <rPr>
        <b/>
        <sz val="10"/>
        <color theme="1"/>
        <rFont val="Arial"/>
        <family val="2"/>
      </rPr>
      <t>daugiau kaip 1,5 procento</t>
    </r>
    <r>
      <rPr>
        <sz val="10"/>
        <color theme="1"/>
        <rFont val="Arial"/>
        <family val="2"/>
      </rPr>
      <t>.</t>
    </r>
  </si>
  <si>
    <t>4 str. 5 d.</t>
  </si>
  <si>
    <t>Nustatoma tokia savivaldybės biudžeto sudarymo lankstumo taisyklė: savivaldybė, vertindama savo biudžeto atitiktį atitinkamai šio straipsnio 2 arba 4 dalyje nustatytai biudžeto sudarymo taisyklei, gali:
1) iš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prie einamųjų metų pajamų pridėti tokią dalį praėjusių metų gruodžio 31 dieną buvusių sukauptų savivaldybės biudžeto nepanaudotų pajamų (t.y. gautų, tačiau nepanaudotų pajamų, išskyrus nepanaudotas Europos Sąjungos ir kitos tarptautinės finansinės paramos lėšas) kuri einamaisiais metais panaudojama asignavimams.</t>
  </si>
  <si>
    <t>4 str. 6 d.</t>
  </si>
  <si>
    <t>Savivaldybės skola pagal įsipareigojamuosius skolos dokumentus, įskaitant paskolos, finansinės nuomos (lizingo) sutartis, bet neapsiribojant jomis, negali viršyti 60 procentų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sumos.</t>
  </si>
  <si>
    <t>4 str. 9 d.</t>
  </si>
  <si>
    <t>Jeigu, remiantis paskutinių pasibaigusių metų gruodžio 31 dienos duomenimis, savivaldybės skola viršija šio straipsnio 6 dalyje nustatytą limitą, savivaldybės biudžeto sudarymo lankstumo taisyklė savivaldybės biudžetui netaikoma tol, kol savivaldybė viršija limitą.</t>
  </si>
  <si>
    <t>4 str. 10 d.</t>
  </si>
  <si>
    <t>Jeigu paskutiniais pasibaigusiais metais savivaldybės biudžeto balanso rodiklis faktiškai nukrypsta nuo savivaldybės biudžeto balanso rodiklio, atitinkančio atitinkamai šio straipsnio 2 arba 4 dalyje nustatytą biudžeto sudarymo taisyklę (pritaikius savivaldybės biudžeto sudarymo lankstumo taisyklę), savivaldybė ne daugiau kaip per dvejus metus turi visiškai kompensuoti šį nukrypimą. Jeigu šis nukrypimas nekompensuojamas per dvejus metus, kitais ir vėlesniais metais savivaldybei netaikoma savivaldybės biudžeto sudarymo lankstumo taisyklė tol, kol nukrypimas bus kompensuotas. Savivaldybės biudžeto sudarymo lankstumo taisyklė pradedama taikyti po metų, kuriais savivaldybė kompensuoja biudžeto balanso rodiklio nukrypimą.</t>
  </si>
  <si>
    <r>
      <t xml:space="preserve">Kiekvienas j–asis valdžios sektoriui priskiriamas biudžetas, išskyrus VSDF, valstybės biudžetą ir biudžetus, kurių asignavimai neviršija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</si>
  <si>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t>Source – National Audit Office's of Lithuania, implementing the functions of the fiscal institution, calculations</t>
  </si>
  <si>
    <t>Republic of Lithuania Law on the Budget Structure</t>
  </si>
  <si>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In the latter case, the appropriations may not exceed revenue by more than 1.5 %.</t>
    </r>
  </si>
  <si>
    <t>Each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</si>
  <si>
    <t>The debt of the municipality under the obligatory debt documents, including but not limited to loan, financial lease (leasing) agreements, may not exceed 60 per cent (75 per cent for Vilnius City Municipality) of the municipal budget revenues from personal income tax forecasted for that year in the Law on Approval of State Budgets and Financial Indicators of the Municipal Budgets and the revenues received by the municipal budget for the most recently completed year,
the sum of the amounts of the municipality's budget revenues, excluding revenues from personal income tax, state budget grants and European Union and other international financial assistance, for the previous year.</t>
  </si>
  <si>
    <t>If, according to the data of 31 December of the last completed year, the debt of the municipality exceeds the limit set out in paragraph 6 of this Article, the flexibility rule for municipal budgeting shall not apply to the municipal budget as long as the municipality exceeds the limit.</t>
  </si>
  <si>
    <t>If, in the last completed year, the municipality's budget balance actually deviates from the municipality's budget balance corresponding to the budgeting rule laid down in paragraph 2 or 4 of this Article, as appropriate (after application of the municipal budgeting flexibility rule), the municipality shall have a period of no more than two years in which to make up in full for this deviation. If the deviation is not compensated within two years, the municipality shall not be subject to the municipal budgeting flexibility rule in the following and subsequent years until the deviation has been compensated. The municipal budgeting flexibility rule shall start to apply after the year in which the municipality compensates the deviation of the budget balance indicator.</t>
  </si>
  <si>
    <t>CL Art. 4(5)</t>
  </si>
  <si>
    <t>CL Art. 4(2)</t>
  </si>
  <si>
    <t>CL Art. 4(4)</t>
  </si>
  <si>
    <t>CL Art. 4(6)</t>
  </si>
  <si>
    <t>CL Art. 4(9)</t>
  </si>
  <si>
    <t>CL Art. 4(10)</t>
  </si>
  <si>
    <t>Lankstumo taisyklės netaikymo aplinkybes nusako KĮ 4 str. 5, 6, 10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skola viršija 60 proc.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sumą.</t>
  </si>
  <si>
    <t>The circumstances in which the flexibility rule does not apply are set out in Article 4(5), (6) and (10)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debt exceeds the sum of 60 per cent (75 per cent for Vilnius City Municipality) of the municipality's revenue from personal income tax forecasted for the year in the Law on Approval of Financial Indicators of the State Budget and Municipal Budgets and the municipality's revenue from the municipality's budget for the most recently completed year, excluding the municipality's revenue from personal income tax, state budget grants and European Union and other international financial assistance.</t>
  </si>
  <si>
    <r>
      <t xml:space="preserve">Savivaldybė
</t>
    </r>
    <r>
      <rPr>
        <i/>
        <sz val="10"/>
        <color theme="1"/>
        <rFont val="Arial"/>
        <family val="2"/>
        <charset val="186"/>
      </rPr>
      <t>Local government</t>
    </r>
  </si>
  <si>
    <r>
      <t xml:space="preserve">Kodas
</t>
    </r>
    <r>
      <rPr>
        <i/>
        <sz val="10"/>
        <color theme="1"/>
        <rFont val="Arial"/>
        <family val="2"/>
        <charset val="186"/>
      </rPr>
      <t>Code</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</si>
  <si>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</si>
  <si>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</si>
  <si>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</si>
  <si>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</si>
  <si>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</si>
  <si>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r>
      <t xml:space="preserve">* taikoma metams nuo 2025 / </t>
    </r>
    <r>
      <rPr>
        <i/>
        <sz val="10"/>
        <color theme="1"/>
        <rFont val="Arial"/>
        <family val="2"/>
        <charset val="186"/>
      </rPr>
      <t>applied for years from 2025</t>
    </r>
  </si>
  <si>
    <r>
      <t xml:space="preserve">Savivaldybė
</t>
    </r>
    <r>
      <rPr>
        <i/>
        <sz val="10"/>
        <color theme="1"/>
        <rFont val="Arial"/>
        <family val="2"/>
        <charset val="186"/>
      </rPr>
      <t>Municipality</t>
    </r>
  </si>
  <si>
    <r>
      <t xml:space="preserve">Asignavimai, proc. BVP
</t>
    </r>
    <r>
      <rPr>
        <i/>
        <sz val="10"/>
        <color theme="1"/>
        <rFont val="Arial"/>
        <family val="2"/>
        <charset val="186"/>
      </rPr>
      <t>Appropriations, % of GDP</t>
    </r>
  </si>
  <si>
    <r>
      <t xml:space="preserve">Pajamos, tūkst. EUR
</t>
    </r>
    <r>
      <rPr>
        <i/>
        <sz val="10"/>
        <color theme="1"/>
        <rFont val="Arial"/>
        <family val="2"/>
        <charset val="186"/>
      </rPr>
      <t>Revenues, thousand EUR</t>
    </r>
  </si>
  <si>
    <r>
      <t xml:space="preserve">Asignavimų ir pajamų santykis, proc.
</t>
    </r>
    <r>
      <rPr>
        <i/>
        <sz val="10"/>
        <rFont val="Arial"/>
        <family val="2"/>
        <charset val="186"/>
      </rPr>
      <t>Appropriations and revenue balance, %</t>
    </r>
  </si>
  <si>
    <r>
      <t xml:space="preserve">Kiek asignavimai didesni už leistinus, tūkst. EUR?
</t>
    </r>
    <r>
      <rPr>
        <i/>
        <sz val="10"/>
        <rFont val="Arial"/>
        <family val="2"/>
        <charset val="186"/>
      </rPr>
      <t>By how much are appropriations larger than those allowed, thousand EUR?</t>
    </r>
  </si>
  <si>
    <r>
      <t xml:space="preserve">Ar laikomasi fiskalinės drausmės taisyklės:
</t>
    </r>
    <r>
      <rPr>
        <i/>
        <sz val="10"/>
        <rFont val="Arial"/>
        <family val="2"/>
        <charset val="186"/>
      </rPr>
      <t>Is the fiscal rule complied with</t>
    </r>
  </si>
  <si>
    <t>2.1</t>
  </si>
  <si>
    <t>2.2</t>
  </si>
  <si>
    <t>2.3</t>
  </si>
  <si>
    <t>2.4</t>
  </si>
  <si>
    <t>2=2.1+2.2-2.3+2.4</t>
  </si>
  <si>
    <r>
      <t xml:space="preserve">Tenkinama 
</t>
    </r>
    <r>
      <rPr>
        <i/>
        <sz val="10"/>
        <rFont val="Arial"/>
        <family val="2"/>
        <charset val="186"/>
      </rPr>
      <t>Valid</t>
    </r>
  </si>
  <si>
    <r>
      <t xml:space="preserve">Ar viršytas garantijų limitas?
</t>
    </r>
    <r>
      <rPr>
        <i/>
        <sz val="10"/>
        <color theme="1"/>
        <rFont val="Arial"/>
        <family val="2"/>
        <charset val="186"/>
      </rPr>
      <t>Is the guarantees limit exceeded?</t>
    </r>
  </si>
  <si>
    <r>
      <t xml:space="preserve">Garantijų ir pajamų santykis
</t>
    </r>
    <r>
      <rPr>
        <i/>
        <sz val="10"/>
        <color theme="1"/>
        <rFont val="Arial"/>
        <family val="2"/>
        <charset val="186"/>
      </rPr>
      <t>Guarantees and revenue ratio</t>
    </r>
  </si>
  <si>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negali viršyti 10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ir valstybės biudžeto dotacijas, sumos.</t>
  </si>
  <si>
    <t>4 str. 7 d.</t>
  </si>
  <si>
    <t>CL Art. 4(7)</t>
  </si>
  <si>
    <t>Liabilities assumed by the municipality under guarantees in respect of obligations assumed but not yet fulfilled by municipally owned enterprises to reimburse creditors under loan agreements, financial lease/leasing agreements or other debt instruments may not exceed 10 per cent of the amount of the municipality's budget revenue from personal income tax forecast for the given year and the amount of the municipality's budget revenue received for the most recently completed year, other than the amount of the municipality's budget revenue, except for the amount of the municipality's revenue from the personal income tax and the amount of State budget subventions as indicated in the Act on Approval of the State Budget and the Financial Indicators of the State Budgets for the Municipalities Budget.</t>
  </si>
  <si>
    <t>The following flexibility rule for municipal budgeting shall be established: a municipality may, in assessing the compliance of its budget with the relevant budgeting rule set out in paragraph 2 or 4 of this Article, as appropriate:
(1) deduct from its appropriations appropriations appropriations for co-financing by the European Union and other international financial assistance, including value added tax on the share of eligible expenditure, except for appropriations received from the State budget for co-financing by the European Union and other international financial assistance;
(2) add to the revenue for the current year such part of the accumulated unused revenue of the municipal budget at 31 December of the previous year (i.e. revenue received but not used, excluding unused European Union and other international financial assistance funds) as is available for appropriations in the current year.</t>
  </si>
  <si>
    <t>Constitutional Law on the Implementation of the Fiscal Treaty</t>
  </si>
  <si>
    <t>Ciklinės komponentės mln. Eur</t>
  </si>
  <si>
    <t>Cyclical components, mil. EUR</t>
  </si>
  <si>
    <r>
      <t xml:space="preserve">Kauno, Klaipėdos, Šiaulių ir Vilniaus miestų biudžetų struktūriniai balansų rodikliai subalansuoti
</t>
    </r>
    <r>
      <rPr>
        <i/>
        <sz val="10"/>
        <color theme="1"/>
        <rFont val="Arial"/>
        <family val="2"/>
        <charset val="186"/>
      </rPr>
      <t xml:space="preserve">
All local governments (Kaunas, Klaipėda, Šiauliai and Vilnius) comply with the fiscal rule</t>
    </r>
  </si>
  <si>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appropriations exceed 0.3 and municipalities which appropriations are below 0.3% of GDP at current prices of previous year.</t>
    </r>
  </si>
  <si>
    <t>1. DUOMENYS / DATA</t>
  </si>
  <si>
    <t>2. Duomenys / Data</t>
  </si>
  <si>
    <t>2. FISKALINĖS DRAUSMĖS TAISYKLĖS / FISCAL RULES</t>
  </si>
  <si>
    <t>5. Lankstumo taisyklės taikymas pagal 4 str. 5 d./ Flexibility rule application, CL 4.5</t>
  </si>
  <si>
    <t>7. Aktualūs įstatymų straipsniai / Relevant articles of the Law</t>
  </si>
  <si>
    <t>Biudžeto sandaros įstatymas</t>
  </si>
  <si>
    <t>4 lentelė. Garantijų limitai</t>
  </si>
  <si>
    <t>Table 4. Guarantees' limits</t>
  </si>
  <si>
    <t>6. Garantijų limitai pagal KĮ 4 str. 7 d. / Guaratees' limits according to CL 4.7</t>
  </si>
  <si>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</si>
  <si>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</si>
  <si>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Paskutinių pasibaigusių metų VB dotacijos, ES ir kita tarptautinė finansinė parama, tūkst. EUR
</t>
    </r>
    <r>
      <rPr>
        <i/>
        <sz val="10"/>
        <color theme="1"/>
        <rFont val="Arial"/>
        <family val="2"/>
        <charset val="186"/>
      </rPr>
      <t>Last year's SB grants, EU and other financial aid, thousand EUR</t>
    </r>
  </si>
  <si>
    <r>
      <t xml:space="preserve">Skola, tūkst. EUR
</t>
    </r>
    <r>
      <rPr>
        <i/>
        <sz val="10"/>
        <rFont val="Arial"/>
        <family val="2"/>
        <charset val="186"/>
      </rPr>
      <t>Debt, thousand EUR</t>
    </r>
  </si>
  <si>
    <r>
      <t xml:space="preserve">Paskutinių pasibaigusių metų pajamos be GPM, VB dotacijų, ES ir kitos tarptautinės finansinės paramos, tūkst. EUR
</t>
    </r>
    <r>
      <rPr>
        <i/>
        <sz val="10"/>
        <color theme="1"/>
        <rFont val="Arial"/>
        <family val="2"/>
        <charset val="186"/>
      </rPr>
      <t>Last year's revenue without PIT, SB grants, EU and other international financial aid, thousand EUR</t>
    </r>
  </si>
  <si>
    <r>
      <t xml:space="preserve">Garantijos, tūkst. EUR
</t>
    </r>
    <r>
      <rPr>
        <i/>
        <sz val="10"/>
        <rFont val="Arial"/>
        <family val="2"/>
        <charset val="186"/>
      </rPr>
      <t>Guarantees, thousand EUR</t>
    </r>
  </si>
  <si>
    <t>Each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</si>
  <si>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r>
      <t xml:space="preserve">3.1 Materialiojo ir nematerialiojo turto įsigijimo išlaidos, tūkst. EUR
</t>
    </r>
    <r>
      <rPr>
        <i/>
        <sz val="10"/>
        <color theme="1"/>
        <rFont val="Arial"/>
        <family val="2"/>
        <charset val="186"/>
      </rPr>
      <t>3.1 Acquisition costs of tangible and intangible assets, thousand EUR</t>
    </r>
  </si>
  <si>
    <r>
      <t xml:space="preserve">3.1.4. Ilgalaikio turto finansinės nuomos (lizingo) išlaidos, tūkst. EUR
</t>
    </r>
    <r>
      <rPr>
        <i/>
        <sz val="10"/>
        <color theme="1"/>
        <rFont val="Arial"/>
        <family val="2"/>
        <charset val="186"/>
      </rPr>
      <t>3.1.4. Expenditure on financial leasing of fixed assets, thousand EUR</t>
    </r>
  </si>
  <si>
    <r>
      <t xml:space="preserve">3.2.1.5.1.1. Akcijos (įsigytos iš rezidentų), tūkst. EUR
</t>
    </r>
    <r>
      <rPr>
        <i/>
        <sz val="10"/>
        <color theme="1"/>
        <rFont val="Arial"/>
        <family val="2"/>
        <charset val="186"/>
      </rPr>
      <t>3.2.1.5.1.1. Shares (acquired from residents), thousand EUR</t>
    </r>
  </si>
  <si>
    <r>
      <t xml:space="preserve">2. Išlaidos, tūkst. EUR
</t>
    </r>
    <r>
      <rPr>
        <i/>
        <sz val="10"/>
        <color theme="1"/>
        <rFont val="Arial"/>
        <family val="2"/>
        <charset val="186"/>
      </rPr>
      <t>2. Expenditure, thousand EUR</t>
    </r>
  </si>
  <si>
    <r>
      <t xml:space="preserve">FM įsakymo 1K-8 priedas Nr. 10 (61 eilutė)
</t>
    </r>
    <r>
      <rPr>
        <i/>
        <sz val="10"/>
        <rFont val="Arial"/>
        <family val="2"/>
        <charset val="186"/>
      </rPr>
      <t>Order MoF No. 1K-8 annex No. 10 (row 61)</t>
    </r>
  </si>
  <si>
    <t>2023 m. BVP to meto kainomis, mln. EUR</t>
  </si>
  <si>
    <r>
      <t xml:space="preserve">SAVIVALDYBIŲ FISKALINĖS DRAUSMĖS TAISYKLIŲ LAIKYMOSI </t>
    </r>
    <r>
      <rPr>
        <i/>
        <sz val="12"/>
        <color rgb="FF00244D"/>
        <rFont val="Arial"/>
        <family val="2"/>
        <charset val="186"/>
      </rPr>
      <t>EX–POST</t>
    </r>
    <r>
      <rPr>
        <sz val="12"/>
        <color rgb="FF00244D"/>
        <rFont val="Arial"/>
        <family val="2"/>
        <charset val="186"/>
      </rPr>
      <t xml:space="preserve"> SKAIČIUOKLĖ / 
SPREADSHEET OF THE COMPLIANCE WITH THE FISCAL DISCIPLINE RULES OF MUNICIPALITIES</t>
    </r>
  </si>
  <si>
    <r>
      <t xml:space="preserve">FM įsakymo Nr. 1K-126 2 priedas, I skyrius (1 eilutė) 
</t>
    </r>
    <r>
      <rPr>
        <i/>
        <sz val="10"/>
        <rFont val="Arial"/>
        <family val="2"/>
        <charset val="186"/>
      </rPr>
      <t>Order MoF No. 1K-126  annex 2, section I (row 1)</t>
    </r>
  </si>
  <si>
    <t>FM įsakymo Nr. 1K-126 2 priedas, I skyrius (71 eilutė) 
Order MoF No. 1K-126  annex 2, section I (row 71)</t>
  </si>
  <si>
    <t>FM įsakymo Nr. 1K-126 2 priedas, I skyrius (97 eilutė) 
Order MoF No. 1K-126  annex 2, section I (row 97)</t>
  </si>
  <si>
    <t>FM įsakymo Nr. 1K-126 2 priedas, I skyrius (106 eilutė) 
Order MoF No. 1K-126  annex 2, section I (row 106)</t>
  </si>
  <si>
    <t>FM įsakymo Nr. 1K-126 2 priedas, II skyrius (12 eilutė) 
Order MoF No. 1K-126  annex 2, section II (row 12)</t>
  </si>
  <si>
    <t>FM įsakymo Nr. 1K-8 forma 9 priedas (2 str. likutis metų pradžioje - likutis metų pabaigoje) 
Order MoF No. 1K-8 form annex 9 (Art. 2 balance at the beginning of the year - balance at the end of the year)</t>
  </si>
  <si>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</si>
  <si>
    <t xml:space="preserve"> </t>
  </si>
  <si>
    <t>6=3+4+5</t>
  </si>
  <si>
    <t>11=9-10</t>
  </si>
  <si>
    <r>
      <t xml:space="preserve">2. Išlaidos, tūkst. EUR
</t>
    </r>
    <r>
      <rPr>
        <i/>
        <sz val="10"/>
        <rFont val="Arial"/>
        <family val="2"/>
        <charset val="186"/>
      </rPr>
      <t>2. Expenditure, thousand EUR</t>
    </r>
  </si>
  <si>
    <r>
      <t xml:space="preserve">3.1 Materialiojo ir nematerialiojo turto įsigijimo išlaidos, tūkst. EUR
</t>
    </r>
    <r>
      <rPr>
        <i/>
        <sz val="10"/>
        <rFont val="Arial"/>
        <family val="2"/>
        <charset val="186"/>
      </rPr>
      <t>3.1 Acquisition costs of tangible and intangible assets, thousand EUR</t>
    </r>
  </si>
  <si>
    <r>
      <t xml:space="preserve">3.1.4. Ilgalaikio turto finansinės nuomos (lizingo) išlaidos, tūkst. EUR
</t>
    </r>
    <r>
      <rPr>
        <i/>
        <sz val="10"/>
        <rFont val="Arial"/>
        <family val="2"/>
        <charset val="186"/>
      </rPr>
      <t>3.1.4. Expenditure on financial leasing of fixed assets, thousand EUR</t>
    </r>
  </si>
  <si>
    <r>
      <t xml:space="preserve">3.2.1.5.1.1. Akcijos (įsigytos iš rezidentų), tūkst. EUR
</t>
    </r>
    <r>
      <rPr>
        <i/>
        <sz val="10"/>
        <rFont val="Arial"/>
        <family val="2"/>
        <charset val="186"/>
      </rPr>
      <t>3.2.1.5.1.1. Shares (acquired from residents), thousand EUR</t>
    </r>
  </si>
  <si>
    <r>
      <t xml:space="preserve">Balansas, tūkst. EUR
</t>
    </r>
    <r>
      <rPr>
        <i/>
        <sz val="10"/>
        <rFont val="Arial"/>
        <family val="2"/>
        <charset val="186"/>
      </rPr>
      <t>Balance, thousand EUR</t>
    </r>
  </si>
  <si>
    <r>
      <t xml:space="preserve">Savivaldybė
</t>
    </r>
    <r>
      <rPr>
        <i/>
        <sz val="10"/>
        <rFont val="Arial"/>
        <family val="2"/>
        <charset val="186"/>
      </rPr>
      <t>Municipality</t>
    </r>
  </si>
  <si>
    <r>
      <t xml:space="preserve">Asignavimai, proc. BVP 
</t>
    </r>
    <r>
      <rPr>
        <i/>
        <sz val="10"/>
        <rFont val="Arial"/>
        <family val="2"/>
        <charset val="186"/>
      </rPr>
      <t>Appropriations, % of GDP</t>
    </r>
  </si>
  <si>
    <t>Savivaldybių apklausoje pateikti duomenys apie ES lėšas</t>
  </si>
  <si>
    <r>
      <t xml:space="preserve">Mokėtinų sumų metinis pokytis,  tūkst. EUR
</t>
    </r>
    <r>
      <rPr>
        <i/>
        <sz val="10"/>
        <rFont val="Arial"/>
        <family val="2"/>
        <charset val="186"/>
      </rPr>
      <t>Change in accounts payable, thousand EUR</t>
    </r>
  </si>
  <si>
    <r>
      <t xml:space="preserve">ES lėšų korekcija,  tūkst. EUR
</t>
    </r>
    <r>
      <rPr>
        <i/>
        <sz val="10"/>
        <rFont val="Arial"/>
        <family val="2"/>
        <charset val="186"/>
      </rPr>
      <t>EU funds correction</t>
    </r>
    <r>
      <rPr>
        <sz val="10"/>
        <rFont val="Arial"/>
        <family val="2"/>
        <charset val="186"/>
      </rPr>
      <t>, thousand EUR</t>
    </r>
  </si>
  <si>
    <r>
      <t xml:space="preserve">Pajamos, tūkst. EUR
</t>
    </r>
    <r>
      <rPr>
        <i/>
        <sz val="10"/>
        <rFont val="Arial"/>
        <family val="2"/>
        <charset val="186"/>
      </rPr>
      <t>Revenues, thousand EUR</t>
    </r>
  </si>
  <si>
    <r>
      <t xml:space="preserve">Asignavimai, tūkst. EUR
</t>
    </r>
    <r>
      <rPr>
        <i/>
        <sz val="10"/>
        <rFont val="Arial"/>
        <family val="2"/>
        <charset val="186"/>
      </rPr>
      <t>Appropriations, thousand EUR</t>
    </r>
  </si>
  <si>
    <r>
      <t xml:space="preserve">Ar taikoma lankstumo taisyklė:
</t>
    </r>
    <r>
      <rPr>
        <i/>
        <sz val="10"/>
        <rFont val="Arial"/>
        <family val="2"/>
        <charset val="186"/>
      </rPr>
      <t>Is flexibility rule applied:</t>
    </r>
  </si>
  <si>
    <r>
      <t xml:space="preserve">Balansas kaupiamuoju principu, tūkst. EUR
</t>
    </r>
    <r>
      <rPr>
        <i/>
        <sz val="10"/>
        <rFont val="Arial"/>
        <family val="2"/>
        <charset val="186"/>
      </rPr>
      <t>Balance on accrual basis, thousand EUR</t>
    </r>
  </si>
  <si>
    <r>
      <t xml:space="preserve">FM įsakymo Nr. 1K-126 2 priedas, I skyrius (1+71-97+106 eilutės) 
</t>
    </r>
    <r>
      <rPr>
        <i/>
        <sz val="10"/>
        <rFont val="Arial"/>
        <family val="2"/>
        <charset val="186"/>
      </rPr>
      <t>Order MoF No. 1K-126  annex 2, section I (rows 1+71-97+106)</t>
    </r>
  </si>
  <si>
    <t>Nepanaudota visų praėjusių metų sukaupta pajamų dalis, kuri einamaisiais metais panaudojama asignavimams, tūkst. EUR
Unused part of accrued revenue from all previous years to be used for appropriations, thousand EUR</t>
  </si>
  <si>
    <r>
      <t xml:space="preserve">ES lėšų korekcija = 
ES išlaidos - ES pajamos
</t>
    </r>
    <r>
      <rPr>
        <i/>
        <sz val="10"/>
        <rFont val="Arial"/>
        <family val="2"/>
        <charset val="186"/>
      </rPr>
      <t>EU funds correction = 
Expenditure of EU - Revenue of EU</t>
    </r>
  </si>
  <si>
    <r>
      <t xml:space="preserve">Balansas įvertinus taikytiną lankstumą, tūkst. EUR
</t>
    </r>
    <r>
      <rPr>
        <i/>
        <sz val="10"/>
        <rFont val="Arial"/>
        <family val="2"/>
        <charset val="186"/>
      </rPr>
      <t>Balance accounting for applicable flexibility, thousand EUR</t>
    </r>
  </si>
  <si>
    <r>
      <t>Ciklinė biudžeto dedamoji, tūkst. EUR
Cyclical budgetary component</t>
    </r>
    <r>
      <rPr>
        <i/>
        <sz val="10"/>
        <rFont val="Arial"/>
        <family val="2"/>
        <charset val="186"/>
      </rPr>
      <t>, thousand EUR</t>
    </r>
  </si>
  <si>
    <r>
      <t xml:space="preserve">Struktūrinis balansas, tūkst. EUR
</t>
    </r>
    <r>
      <rPr>
        <i/>
        <sz val="10"/>
        <rFont val="Arial"/>
        <family val="2"/>
        <charset val="186"/>
      </rPr>
      <t>Structural balance, thousand EUR</t>
    </r>
  </si>
  <si>
    <r>
      <t xml:space="preserve">Ar laikomasi fiskalinės drausmės taisyklės*:
</t>
    </r>
    <r>
      <rPr>
        <i/>
        <sz val="10"/>
        <rFont val="Arial"/>
        <family val="2"/>
        <charset val="186"/>
      </rPr>
      <t>Is the fiscal rule complied with*</t>
    </r>
  </si>
  <si>
    <t>Pajamos, tūkst. EUR
Revenues, thousand EUR</t>
  </si>
  <si>
    <t>Asignavimai, tūkst. EUR
Appropriations, thousand EUR</t>
  </si>
  <si>
    <t>2. Išlaidos, tūkst. EUR
2. Expenditure, thousand EUR</t>
  </si>
  <si>
    <t>3.1 Materialiojo ir nematerialiojo turto įsigijimo išlaidos, tūkst. EUR
3.1 Acquisition costs of tangible and intangible assets, thousand EUR</t>
  </si>
  <si>
    <t>3.1.4. Ilgalaikio turto finansinės nuomos (lizingo) išlaidos, tūkst. EUR
3.1.4. Expenditure on financial leasing of fixed assets, thousand EUR</t>
  </si>
  <si>
    <t>3.2.1.5.1.1. Akcijos (įsigytos iš rezidentų), tūkst. EUR
3.2.1.5.1.1. Shares (acquired from residents), thousand EUR</t>
  </si>
  <si>
    <t>Balansas, tūkst. EUR
Balance, thousand EUR</t>
  </si>
  <si>
    <t>Mokėtinų sumų metinis pokytis,  tūkst. EUR
Change in accounts payable, thousand EUR</t>
  </si>
  <si>
    <t>FM įsakymo Nr. 1K-126 2 priedas, I skyrius (1+71-97+106 eilutės) 
Order MoF No. 1K-126  annex 2, section I (rows 1+71-97+106)</t>
  </si>
  <si>
    <t>Iš viso nesilaiko savivaldybių
Total do not comply</t>
  </si>
  <si>
    <r>
      <t xml:space="preserve">Iš viso nesilaiko savivaldybių
</t>
    </r>
    <r>
      <rPr>
        <b/>
        <i/>
        <sz val="10"/>
        <color theme="1"/>
        <rFont val="Arial"/>
        <family val="2"/>
        <charset val="186"/>
      </rPr>
      <t>Total do not comply</t>
    </r>
  </si>
  <si>
    <t>56 savivaldybės laikėsi FDT
56 local governments follow the fiscal rule</t>
  </si>
  <si>
    <t>ES išlaidos - ES pajamos</t>
  </si>
  <si>
    <t xml:space="preserve"> 10=((2-4-7-8)/(1+5)-1)*100</t>
  </si>
  <si>
    <r>
      <t xml:space="preserve">Paskutinių pasibaigusių metų pajamos, tūkst. EUR
</t>
    </r>
    <r>
      <rPr>
        <i/>
        <sz val="10"/>
        <color theme="1"/>
        <rFont val="Arial"/>
        <family val="2"/>
        <charset val="186"/>
      </rPr>
      <t>Last year's revenue, thousand EUR</t>
    </r>
  </si>
  <si>
    <r>
      <t xml:space="preserve">FM įsakymo 1K-8 priedas Nr. 10 (83 eilutė)
</t>
    </r>
    <r>
      <rPr>
        <i/>
        <sz val="10"/>
        <rFont val="Arial"/>
        <family val="2"/>
        <charset val="186"/>
      </rPr>
      <t>Order MoF No. 1K-8 annex No. 10 (row 83)</t>
    </r>
  </si>
  <si>
    <t>1 lentelė. Vertinimui naudojami duomenys (pagal Finansų ministerijai teiktas ataskaitas)</t>
  </si>
  <si>
    <t>Table 1. Data used for assessment (according to reports sent to the Ministry of Finance)</t>
  </si>
  <si>
    <t>* vertinant ex-post naudojama tik realiai panaudota sukaupto likučio dalis. Jei likutis per metus padidėja, vertinat fiskalinės drausmės taisyklių laikymąsi prie pajamų nepridedama jokia suma.</t>
  </si>
  <si>
    <t>Savivaldybių pateikti duomenys</t>
  </si>
  <si>
    <t>Revised data provided by municipalities</t>
  </si>
  <si>
    <t>1 lentelė. Savivaldybių biudžetų fiskalinės drausmės taisyklės, 2024 m.</t>
  </si>
  <si>
    <r>
      <rPr>
        <i/>
        <sz val="10"/>
        <color rgb="FF000000"/>
        <rFont val="Arial"/>
        <family val="2"/>
        <charset val="186"/>
      </rPr>
      <t>SB</t>
    </r>
    <r>
      <rPr>
        <i/>
        <vertAlign val="subscript"/>
        <sz val="10"/>
        <color rgb="FF000000"/>
        <rFont val="Arial"/>
        <family val="2"/>
        <charset val="186"/>
      </rPr>
      <t>j,2024</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</si>
  <si>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2024</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</si>
  <si>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j,2024</t>
    </r>
    <r>
      <rPr>
        <i/>
        <sz val="10"/>
        <color rgb="FF000000"/>
        <rFont val="Arial"/>
        <family val="2"/>
        <charset val="186"/>
      </rPr>
      <t>/SP</t>
    </r>
    <r>
      <rPr>
        <i/>
        <vertAlign val="subscript"/>
        <sz val="10"/>
        <color rgb="FF000000"/>
        <rFont val="Arial"/>
        <family val="2"/>
        <charset val="186"/>
      </rPr>
      <t xml:space="preserve">j,2024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</si>
  <si>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2024</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</si>
  <si>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j,2024</t>
    </r>
    <r>
      <rPr>
        <i/>
        <sz val="10"/>
        <color rgb="FF000000"/>
        <rFont val="Arial"/>
        <family val="2"/>
        <charset val="186"/>
      </rPr>
      <t>/SP</t>
    </r>
    <r>
      <rPr>
        <i/>
        <vertAlign val="subscript"/>
        <sz val="10"/>
        <color rgb="FF000000"/>
        <rFont val="Arial"/>
        <family val="2"/>
        <charset val="186"/>
      </rPr>
      <t xml:space="preserve">j,2024 </t>
    </r>
    <r>
      <rPr>
        <sz val="10"/>
        <color rgb="FF000000"/>
        <rFont val="Calibri"/>
        <family val="2"/>
        <charset val="186"/>
      </rPr>
      <t>≤ 1,015</t>
    </r>
    <r>
      <rPr>
        <sz val="10"/>
        <color rgb="FF000000"/>
        <rFont val="Arial"/>
        <family val="2"/>
        <charset val="186"/>
      </rPr>
      <t xml:space="preserve">
</t>
    </r>
  </si>
  <si>
    <r>
      <t xml:space="preserve">Skola (2024 m.), tūkst EUR
</t>
    </r>
    <r>
      <rPr>
        <i/>
        <sz val="10"/>
        <color theme="1"/>
        <rFont val="Arial"/>
        <family val="2"/>
        <charset val="186"/>
      </rPr>
      <t>Debt, thousand EUR</t>
    </r>
  </si>
  <si>
    <r>
      <t xml:space="preserve">Paskutinių pasibaigusių metų (2024 m.) pajamos, tūkst. EUR
</t>
    </r>
    <r>
      <rPr>
        <i/>
        <sz val="10"/>
        <rFont val="Arial"/>
        <family val="2"/>
        <charset val="186"/>
      </rPr>
      <t>Last year's (2024) revenue, thousand EUR</t>
    </r>
  </si>
  <si>
    <r>
      <t xml:space="preserve">Paskutinių pasibaigusių metų (2024 m.) VB dotacijos, ES ir kita tarptautinė finansinė parama, tūkst. EUR
</t>
    </r>
    <r>
      <rPr>
        <i/>
        <sz val="10"/>
        <rFont val="Arial"/>
        <family val="2"/>
        <charset val="186"/>
      </rPr>
      <t>Last year's SB grants, EU and other financial aid, thousand EUR</t>
    </r>
  </si>
  <si>
    <r>
      <t xml:space="preserve">Garantijos (2024 m.), tūkst. EUR
</t>
    </r>
    <r>
      <rPr>
        <i/>
        <sz val="10"/>
        <color theme="1"/>
        <rFont val="Arial"/>
        <family val="2"/>
        <charset val="186"/>
      </rPr>
      <t>Guarantees, thousand EUR</t>
    </r>
  </si>
  <si>
    <t>2024 m. ES pajamos</t>
  </si>
  <si>
    <t>2024 m. ES išlaidos</t>
  </si>
  <si>
    <t>2024 m. BVP to meto kainomis, mln. EUR</t>
  </si>
  <si>
    <t>GDP  2024, mil. EUR</t>
  </si>
  <si>
    <t xml:space="preserve">GDP 2023, mil. EUR </t>
  </si>
  <si>
    <t xml:space="preserve">2024 m. atotrūkis nuo potencialo, proc. pot. BVP </t>
  </si>
  <si>
    <t>2 lentelė. Savivaldybių 2024 m. biudžetai, kuriems taikoma Konstitucinio įstatymo 4 str. 2 d.</t>
  </si>
  <si>
    <t>Output gap for the year 2024, % pot. GDP</t>
  </si>
  <si>
    <t>3 lentelė. Savivaldybių 2024 m. biudžetai, kuriems taikoma Konstitucinio įstatymo 4 str. 4 d.</t>
  </si>
  <si>
    <t>Vadovaujantis KĮ 4 str. 4 d., savivaldybių, kurių planuojami asignavimai neviršija 0,3 procento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Kadangi 2024 m. produkcijos atotrūkis nuo potencialo neigiamas, tai reiškia, kad nurodytų savivaldybių biudžetų balanso rodikliai turėjo būti vydomi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</si>
  <si>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estmated output gap for the year 2024 is negative, the budgets of the indicated local governments had to be implemented so that appropriations did not exceed the revenue (revenue and appropriations are calculated on accrual basis) by more than 1.5 percent.</t>
  </si>
  <si>
    <r>
      <t>Nepanaudota visų praėjusių metų sukaupta pajamų dalis, kuri 2024 metais panaudojta asignavimams, tūkst. EUR*
Unused part of accrued revenue from all previous years to be used for appropriations</t>
    </r>
    <r>
      <rPr>
        <i/>
        <sz val="10"/>
        <rFont val="Arial"/>
        <family val="2"/>
        <charset val="186"/>
      </rPr>
      <t>, thousand EUR*</t>
    </r>
  </si>
  <si>
    <t>Table 2. Budgets attributable to local government in 2024, CL 4.2.</t>
  </si>
  <si>
    <t>Table 3. Budgets attributable to local governments in 2024, CL 4.4.</t>
  </si>
  <si>
    <t>3. Savivaldybių 2024 m. biudžetai, kuriems taikoma Konstitucinio įstatymo 4 str. 2 d. / Budgets attributable to local government in 2024, CL 4.2.</t>
  </si>
  <si>
    <t>4. Savivaldybių 2024 m. biudžetai, kuriems taikoma Konstitucinio įstatymo 4 str. 4 d. / Budgets attributable to local governments in 2024, CL 4.4.</t>
  </si>
  <si>
    <t>1. Savivaldybių biudžetų fiskalinės drausmės taisyklės, 2024 m. / Fiscal discipline rules attributable to local government in 2024</t>
  </si>
  <si>
    <r>
      <t xml:space="preserve">Prognozuojamos GPM pajamos
</t>
    </r>
    <r>
      <rPr>
        <i/>
        <sz val="10"/>
        <color theme="1"/>
        <rFont val="Arial"/>
        <family val="2"/>
        <charset val="186"/>
      </rPr>
      <t>PIT revenue forecast</t>
    </r>
  </si>
  <si>
    <t>Paskutinių pasibaigusių metų (2024 m.) GPM pajamos, tūkst. EUR
Last year's (2024) PIT revenue, thousand EUR</t>
  </si>
  <si>
    <t>FM įsakymo Nr. 1K-361 forma Nr. 1-SAV (3 eilutė)
Order MoF No. 1K-361 form No. 1-SAV (row 3)</t>
  </si>
  <si>
    <r>
      <t xml:space="preserve">Prognozuojamos (2024 m.) GPM pajamos
</t>
    </r>
    <r>
      <rPr>
        <i/>
        <sz val="10"/>
        <color theme="1"/>
        <rFont val="Arial"/>
        <family val="2"/>
        <charset val="186"/>
      </rPr>
      <t>PIT revenue forecast</t>
    </r>
  </si>
  <si>
    <r>
      <t xml:space="preserve">Valstybės biudžeto ir savivaldybių biudžetų finansinių rodiklių patvirtinimo įstatymas, 5 priedas
</t>
    </r>
    <r>
      <rPr>
        <i/>
        <sz val="10"/>
        <rFont val="Arial"/>
        <family val="2"/>
        <charset val="186"/>
      </rPr>
      <t>Budget Law on the Approval of the Financial Indicators of the State Budget and the Municipal Budgets, annex 5</t>
    </r>
  </si>
  <si>
    <r>
      <t xml:space="preserve">Paskutinių pasibaigusių metų GPM
</t>
    </r>
    <r>
      <rPr>
        <i/>
        <sz val="10"/>
        <color theme="1"/>
        <rFont val="Arial"/>
        <family val="2"/>
        <charset val="186"/>
      </rPr>
      <t>Last year's PIT revenue</t>
    </r>
  </si>
  <si>
    <t>3=1/(2+3)</t>
  </si>
  <si>
    <t>Šaltiniai:</t>
  </si>
  <si>
    <t>3=3.1-3.2-3.3</t>
  </si>
  <si>
    <t>3.1</t>
  </si>
  <si>
    <t>3.2</t>
  </si>
  <si>
    <t>3.3</t>
  </si>
  <si>
    <t>4=1/(2+3)</t>
  </si>
  <si>
    <t>Savivaldybių pagal prašymą pateikti duomenys</t>
  </si>
  <si>
    <t>16 str.</t>
  </si>
  <si>
    <t>Savivaldybių biudžetų sudarymas</t>
  </si>
  <si>
    <t>Municipal budgeting</t>
  </si>
  <si>
    <t>BL Art. 16</t>
  </si>
  <si>
    <t>Valstybės biudžeto ir savivaldybių biudžetų finansinių rodiklių patvirtinimo įstatymas, 5 priedas
Budget Law on the Approval of the Financial Indicators of the State Budget and the Municipal Budgets, annex 5</t>
  </si>
  <si>
    <r>
      <t xml:space="preserve">FM įsakymo Nr. 1K-361 forma Nr. 1-SAV (89 eilutė)
</t>
    </r>
    <r>
      <rPr>
        <i/>
        <sz val="10"/>
        <rFont val="Arial"/>
        <family val="2"/>
        <charset val="186"/>
      </rPr>
      <t>Order MoF No. 1K-361 form No. 1-SAV (row 89)</t>
    </r>
  </si>
  <si>
    <r>
      <t xml:space="preserve">FM įsakymo Nr. 1K-126 1 priedas (89 eilutė)
</t>
    </r>
    <r>
      <rPr>
        <i/>
        <sz val="10"/>
        <rFont val="Arial"/>
        <family val="2"/>
        <charset val="186"/>
      </rPr>
      <t>Order MoF No. 1K-126 annex 1 (row 89)</t>
    </r>
  </si>
  <si>
    <r>
      <t xml:space="preserve">FM įsakymo Nr. 1K-361 forma Nr. 1-SAV (15 eilutė)
</t>
    </r>
    <r>
      <rPr>
        <i/>
        <sz val="10"/>
        <rFont val="Arial"/>
        <family val="2"/>
        <charset val="186"/>
      </rPr>
      <t>Order MoF No. 1K-361 form No. 1-SAV (row 15)</t>
    </r>
  </si>
  <si>
    <r>
      <t xml:space="preserve">FM įsakymo Nr. 1K-361 priedas Nr. 1-SAV pajamos (2024-12-31) (106 eilutė) ir FM įsakymo Nr. 1K-63 forma 23 priedas (2025-03-31) (106 eilutė) skirtumas
</t>
    </r>
    <r>
      <rPr>
        <i/>
        <sz val="10"/>
        <rFont val="Arial"/>
        <family val="2"/>
        <charset val="186"/>
      </rPr>
      <t xml:space="preserve">Order MoF No. 1K-361 Annex No. 1-SAV revenue (31/12/2024) (row 106) and Order MoF No. 1K-63 Annex 23 (31/03/2025) (row 106) difference </t>
    </r>
  </si>
  <si>
    <r>
      <t xml:space="preserve">Valstybės biudžeto ir savivaldybių biudžetų finansinių rodiklių patvirtinimo įstatymas, 5 priedas
</t>
    </r>
    <r>
      <rPr>
        <i/>
        <sz val="10"/>
        <color theme="1"/>
        <rFont val="Arial"/>
        <family val="2"/>
        <charset val="186"/>
      </rPr>
      <t>Budget Law on the Approval of the Financial Indicators of the State Budget and the Municipal Budgets, annex 5</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</si>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</sst>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 \–0.0"/>
    <numFmt numFmtId="167" formatCode="0.0"/>
    <numFmt numFmtId="168" formatCode="0.000"/>
    <numFmt numFmtId="169" formatCode="#,##0.0;\–#,##0.0"/>
    <numFmt numFmtId="170" formatCode="0.00;\–0.00"/>
    <numFmt numFmtId="171" formatCode="_-* #,##0.0\ _€_-;\-* #,##0.0\ _€_-;_-* &quot;-&quot;??\ _€_-;_-@_-"/>
    <numFmt numFmtId="172" formatCode="#,##0.00;\–#,##0.00"/>
    <numFmt numFmtId="173" formatCode="_-* #,##0\ _€_-;\-* #,##0\ _€_-;_-* &quot;-&quot;??\ _€_-;_-@_-"/>
  </numFmts>
  <fonts count="64" x14ac:knownFonts="1">
    <font>
      <sz val="11"/>
      <color theme="1"/>
      <name val="Calibri"/>
      <family val="2"/>
      <scheme val="minor"/>
    </font>
    <font>
      <sz val="11"/>
      <color theme="1"/>
      <name val="Arial"/>
      <family val="2"/>
      <charset val="186"/>
    </font>
    <font>
      <sz val="11"/>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b/>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i/>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i/>
      <sz val="10"/>
      <color rgb="FFFF0000"/>
      <name val="Arial"/>
      <family val="2"/>
      <charset val="186"/>
    </font>
  </fonts>
  <fills count="8">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tint="-0.14999847407452621"/>
        <bgColor indexed="64"/>
      </patternFill>
    </fill>
  </fills>
  <borders count="66">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style="dotted">
        <color rgb="FF8C6E87"/>
      </right>
      <top style="medium">
        <color rgb="FF8C6E87"/>
      </top>
      <bottom style="medium">
        <color rgb="FF8C6E87"/>
      </bottom>
      <diagonal/>
    </border>
    <border>
      <left style="dotted">
        <color rgb="FF8C6E87"/>
      </left>
      <right style="dotted">
        <color rgb="FF8C6E87"/>
      </right>
      <top style="medium">
        <color rgb="FF8C6E87"/>
      </top>
      <bottom style="medium">
        <color rgb="FF8C6E87"/>
      </bottom>
      <diagonal/>
    </border>
    <border>
      <left style="dotted">
        <color rgb="FF8C6E87"/>
      </left>
      <right/>
      <top style="medium">
        <color rgb="FF8C6E87"/>
      </top>
      <bottom style="medium">
        <color rgb="FF8C6E87"/>
      </bottom>
      <diagonal/>
    </border>
    <border>
      <left/>
      <right/>
      <top style="dashed">
        <color rgb="FF8C6E87"/>
      </top>
      <bottom/>
      <diagonal/>
    </border>
    <border>
      <left style="thin">
        <color rgb="FF8C6E87"/>
      </left>
      <right style="dashed">
        <color rgb="FF8C6E87"/>
      </right>
      <top style="thin">
        <color rgb="FF8C6E87"/>
      </top>
      <bottom style="dashed">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dashed">
        <color rgb="FF8C6E87"/>
      </right>
      <top style="dashed">
        <color rgb="FF8C6E87"/>
      </top>
      <bottom style="thin">
        <color rgb="FF8C6E87"/>
      </bottom>
      <diagonal/>
    </border>
    <border>
      <left style="dashed">
        <color theme="7"/>
      </left>
      <right style="medium">
        <color theme="7"/>
      </right>
      <top style="medium">
        <color theme="7"/>
      </top>
      <bottom style="dashed">
        <color theme="7"/>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medium">
        <color theme="7"/>
      </right>
      <top style="dashed">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right/>
      <top style="medium">
        <color theme="7"/>
      </top>
      <bottom style="medium">
        <color theme="7"/>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style="thin">
        <color theme="7"/>
      </top>
      <bottom style="dashed">
        <color theme="5"/>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style="thin">
        <color rgb="FF8C6E87"/>
      </left>
      <right style="dashed">
        <color rgb="FF8C6E87"/>
      </right>
      <top/>
      <bottom style="thin">
        <color rgb="FF8C6E87"/>
      </bottom>
      <diagonal/>
    </border>
    <border>
      <left style="dashed">
        <color rgb="FF8C6E87"/>
      </left>
      <right style="thin">
        <color rgb="FF8C6E87"/>
      </right>
      <top/>
      <bottom style="thin">
        <color rgb="FF8C6E87"/>
      </bottom>
      <diagonal/>
    </border>
    <border>
      <left/>
      <right/>
      <top/>
      <bottom style="thin">
        <color rgb="FF8C6E87"/>
      </bottom>
      <diagonal/>
    </border>
    <border>
      <left style="thin">
        <color theme="7"/>
      </left>
      <right style="thin">
        <color theme="7"/>
      </right>
      <top style="thin">
        <color theme="7"/>
      </top>
      <bottom style="thin">
        <color theme="7"/>
      </bottom>
      <diagonal/>
    </border>
    <border>
      <left style="dashed">
        <color theme="7"/>
      </left>
      <right style="dashed">
        <color theme="7"/>
      </right>
      <top style="thin">
        <color theme="7"/>
      </top>
      <bottom/>
      <diagonal/>
    </border>
    <border>
      <left style="dashed">
        <color theme="7"/>
      </left>
      <right style="dashed">
        <color theme="7"/>
      </right>
      <top/>
      <bottom style="dashed">
        <color theme="7"/>
      </bottom>
      <diagonal/>
    </border>
    <border>
      <left style="dashed">
        <color rgb="FF8C6E87"/>
      </left>
      <right style="dashed">
        <color theme="7"/>
      </right>
      <top style="thin">
        <color theme="7"/>
      </top>
      <bottom/>
      <diagonal/>
    </border>
    <border>
      <left style="dashed">
        <color rgb="FF8C6E87"/>
      </left>
      <right style="dashed">
        <color theme="7"/>
      </right>
      <top/>
      <bottom style="dashed">
        <color theme="7"/>
      </bottom>
      <diagonal/>
    </border>
    <border>
      <left/>
      <right/>
      <top style="dashed">
        <color rgb="FF8C6E87"/>
      </top>
      <bottom style="dashed">
        <color rgb="FF8C6E87"/>
      </bottom>
      <diagonal/>
    </border>
    <border>
      <left style="dashed">
        <color rgb="FF8C6E87"/>
      </left>
      <right style="dashed">
        <color rgb="FF8C6E87"/>
      </right>
      <top style="thin">
        <color rgb="FF8C6E87"/>
      </top>
      <bottom/>
      <diagonal/>
    </border>
    <border>
      <left style="dashed">
        <color rgb="FF8C6E87"/>
      </left>
      <right style="dashed">
        <color rgb="FF8C6E87"/>
      </right>
      <top/>
      <bottom style="dashed">
        <color rgb="FF8C6E87"/>
      </bottom>
      <diagonal/>
    </border>
    <border>
      <left style="dashed">
        <color rgb="FF8C6E87"/>
      </left>
      <right/>
      <top style="dashed">
        <color rgb="FF8C6E87"/>
      </top>
      <bottom style="dashed">
        <color rgb="FF8C6E87"/>
      </bottom>
      <diagonal/>
    </border>
    <border>
      <left style="dashed">
        <color rgb="FF8C6E87"/>
      </left>
      <right style="thin">
        <color rgb="FF8C6E87"/>
      </right>
      <top style="dashed">
        <color rgb="FF8C6E87"/>
      </top>
      <bottom style="thin">
        <color rgb="FF8C6E87"/>
      </bottom>
      <diagonal/>
    </border>
    <border>
      <left/>
      <right style="thin">
        <color rgb="FF8C6E87"/>
      </right>
      <top style="dashed">
        <color rgb="FF8C6E87"/>
      </top>
      <bottom style="dashed">
        <color rgb="FF8C6E87"/>
      </bottom>
      <diagonal/>
    </border>
    <border>
      <left style="thin">
        <color rgb="FF8C6E87"/>
      </left>
      <right style="dashed">
        <color rgb="FF8C6E87"/>
      </right>
      <top/>
      <bottom/>
      <diagonal/>
    </border>
    <border>
      <left style="dashed">
        <color rgb="FF8C6E87"/>
      </left>
      <right style="thin">
        <color rgb="FF8C6E87"/>
      </right>
      <top/>
      <bottom/>
      <diagonal/>
    </border>
    <border>
      <left style="dashed">
        <color theme="7"/>
      </left>
      <right style="dashed">
        <color theme="7"/>
      </right>
      <top style="dashed">
        <color theme="7"/>
      </top>
      <bottom style="thin">
        <color rgb="FF8C6E87"/>
      </bottom>
      <diagonal/>
    </border>
  </borders>
  <cellStyleXfs count="10">
    <xf numFmtId="0" fontId="0" fillId="0" borderId="0"/>
    <xf numFmtId="0" fontId="6" fillId="0" borderId="0" applyNumberFormat="0" applyFill="0" applyBorder="0" applyAlignment="0" applyProtection="0"/>
    <xf numFmtId="0" fontId="9" fillId="0" borderId="0"/>
    <xf numFmtId="0" fontId="12" fillId="0" borderId="0" applyNumberFormat="0" applyFill="0" applyBorder="0" applyAlignment="0" applyProtection="0">
      <alignment vertical="top"/>
      <protection locked="0"/>
    </xf>
    <xf numFmtId="0" fontId="4" fillId="0" borderId="0"/>
    <xf numFmtId="0" fontId="12" fillId="0" borderId="0" applyNumberFormat="0" applyFill="0" applyBorder="0" applyAlignment="0" applyProtection="0">
      <alignment vertical="top"/>
      <protection locked="0"/>
    </xf>
    <xf numFmtId="0" fontId="19" fillId="0" borderId="0" applyNumberFormat="0" applyFill="0" applyBorder="0" applyAlignment="0" applyProtection="0"/>
    <xf numFmtId="0" fontId="5" fillId="0" borderId="0"/>
    <xf numFmtId="0" fontId="3" fillId="0" borderId="0"/>
    <xf numFmtId="164" fontId="5" fillId="0" borderId="0" applyFont="0" applyFill="0" applyBorder="0" applyAlignment="0" applyProtection="0"/>
  </cellStyleXfs>
  <cellXfs count="382">
    <xf numFmtId="0" fontId="0" fillId="0" borderId="0" xfId="0"/>
    <xf numFmtId="0" fontId="11" fillId="0" borderId="0" xfId="0" applyFont="1"/>
    <xf numFmtId="0" fontId="7" fillId="0" borderId="0" xfId="0" applyFont="1"/>
    <xf numFmtId="0" fontId="8" fillId="0" borderId="0" xfId="0" applyFont="1"/>
    <xf numFmtId="0" fontId="16" fillId="0" borderId="0" xfId="0" applyFont="1" applyAlignment="1">
      <alignment horizontal="center" vertical="center"/>
    </xf>
    <xf numFmtId="14" fontId="7" fillId="0" borderId="0" xfId="0" applyNumberFormat="1" applyFont="1"/>
    <xf numFmtId="0" fontId="14" fillId="0" borderId="0" xfId="3" applyFont="1" applyBorder="1" applyAlignment="1" applyProtection="1">
      <alignment horizontal="left" indent="4"/>
    </xf>
    <xf numFmtId="0" fontId="15" fillId="0" borderId="0" xfId="3" applyFont="1" applyBorder="1" applyAlignment="1" applyProtection="1"/>
    <xf numFmtId="0" fontId="20" fillId="0" borderId="0" xfId="4" applyFont="1"/>
    <xf numFmtId="0" fontId="14" fillId="0" borderId="0" xfId="3" applyFont="1" applyAlignment="1" applyProtection="1"/>
    <xf numFmtId="0" fontId="14" fillId="0" borderId="0" xfId="6" applyFont="1" applyAlignment="1" applyProtection="1"/>
    <xf numFmtId="0" fontId="21" fillId="0" borderId="0" xfId="4" applyFont="1"/>
    <xf numFmtId="0" fontId="22" fillId="0" borderId="0" xfId="4" applyFont="1"/>
    <xf numFmtId="0" fontId="25" fillId="0" borderId="0" xfId="0" applyFont="1"/>
    <xf numFmtId="0" fontId="12" fillId="0" borderId="0" xfId="3" applyBorder="1" applyAlignment="1" applyProtection="1">
      <alignment horizontal="center" wrapText="1"/>
    </xf>
    <xf numFmtId="0" fontId="26" fillId="0" borderId="0" xfId="0" applyFont="1"/>
    <xf numFmtId="0" fontId="28" fillId="0" borderId="0" xfId="0" applyFont="1"/>
    <xf numFmtId="0" fontId="20" fillId="0" borderId="0" xfId="4" applyFont="1" applyAlignment="1" applyProtection="1">
      <alignment wrapText="1"/>
      <protection locked="0"/>
    </xf>
    <xf numFmtId="0" fontId="20" fillId="0" borderId="0" xfId="4" applyFont="1" applyProtection="1">
      <protection locked="0"/>
    </xf>
    <xf numFmtId="0" fontId="14" fillId="0" borderId="0" xfId="3" applyFont="1" applyAlignment="1" applyProtection="1">
      <protection locked="0"/>
    </xf>
    <xf numFmtId="0" fontId="20" fillId="0" borderId="0" xfId="0" applyFont="1" applyProtection="1">
      <protection locked="0"/>
    </xf>
    <xf numFmtId="0" fontId="21" fillId="0" borderId="0" xfId="4" applyFont="1" applyProtection="1">
      <protection locked="0"/>
    </xf>
    <xf numFmtId="0" fontId="23" fillId="0" borderId="0" xfId="4" applyFont="1" applyProtection="1">
      <protection locked="0"/>
    </xf>
    <xf numFmtId="168" fontId="20" fillId="0" borderId="0" xfId="4" applyNumberFormat="1" applyFont="1" applyProtection="1">
      <protection locked="0"/>
    </xf>
    <xf numFmtId="0" fontId="24" fillId="0" borderId="0" xfId="4" applyFont="1" applyAlignment="1">
      <alignment wrapText="1"/>
    </xf>
    <xf numFmtId="0" fontId="36" fillId="0" borderId="0" xfId="4" applyFont="1"/>
    <xf numFmtId="0" fontId="14" fillId="0" borderId="0" xfId="3" applyFont="1" applyBorder="1" applyAlignment="1" applyProtection="1">
      <alignment horizontal="center" wrapText="1"/>
    </xf>
    <xf numFmtId="0" fontId="20" fillId="0" borderId="0" xfId="4" applyFont="1" applyAlignment="1">
      <alignment horizontal="left" vertical="center"/>
    </xf>
    <xf numFmtId="0" fontId="20" fillId="0" borderId="0" xfId="4" applyFont="1" applyAlignment="1">
      <alignment vertical="top"/>
    </xf>
    <xf numFmtId="0" fontId="14" fillId="0" borderId="0" xfId="1" applyFont="1" applyAlignment="1" applyProtection="1"/>
    <xf numFmtId="0" fontId="22" fillId="0" borderId="0" xfId="4" applyFont="1" applyAlignment="1" applyProtection="1">
      <alignment vertical="top"/>
      <protection locked="0"/>
    </xf>
    <xf numFmtId="0" fontId="35" fillId="0" borderId="0" xfId="0" applyFont="1" applyAlignment="1" applyProtection="1">
      <alignment vertical="center" wrapText="1"/>
      <protection locked="0"/>
    </xf>
    <xf numFmtId="0" fontId="37" fillId="0" borderId="0" xfId="4" applyFont="1" applyAlignment="1" applyProtection="1">
      <alignment vertical="top"/>
      <protection locked="0"/>
    </xf>
    <xf numFmtId="0" fontId="37" fillId="0" borderId="0" xfId="4" applyFont="1" applyAlignment="1">
      <alignment vertical="top"/>
    </xf>
    <xf numFmtId="0" fontId="41" fillId="0" borderId="0" xfId="3" applyFont="1" applyBorder="1" applyAlignment="1" applyProtection="1"/>
    <xf numFmtId="0" fontId="39" fillId="0" borderId="0" xfId="4" applyFont="1" applyAlignment="1">
      <alignment horizontal="left"/>
    </xf>
    <xf numFmtId="0" fontId="39" fillId="0" borderId="0" xfId="4" applyFont="1"/>
    <xf numFmtId="0" fontId="39" fillId="0" borderId="0" xfId="4" applyFont="1" applyAlignment="1" applyProtection="1">
      <alignment horizontal="left" vertical="top" wrapText="1"/>
      <protection locked="0"/>
    </xf>
    <xf numFmtId="0" fontId="20" fillId="0" borderId="1" xfId="4" applyFont="1" applyBorder="1"/>
    <xf numFmtId="171" fontId="43" fillId="0" borderId="0" xfId="9" applyNumberFormat="1" applyFont="1"/>
    <xf numFmtId="0" fontId="44" fillId="0" borderId="0" xfId="0" applyFont="1"/>
    <xf numFmtId="0" fontId="45" fillId="0" borderId="0" xfId="0" applyFont="1"/>
    <xf numFmtId="0" fontId="46" fillId="0" borderId="0" xfId="0" applyFont="1"/>
    <xf numFmtId="3" fontId="46" fillId="0" borderId="0" xfId="0" applyNumberFormat="1" applyFont="1"/>
    <xf numFmtId="3" fontId="20" fillId="0" borderId="0" xfId="4" applyNumberFormat="1" applyFont="1"/>
    <xf numFmtId="173" fontId="0" fillId="0" borderId="0" xfId="9" applyNumberFormat="1" applyFont="1"/>
    <xf numFmtId="0" fontId="14" fillId="0" borderId="0" xfId="1" applyFont="1" applyBorder="1" applyAlignment="1" applyProtection="1">
      <alignment horizontal="left" indent="4"/>
    </xf>
    <xf numFmtId="0" fontId="0" fillId="0" borderId="0" xfId="0" applyAlignment="1">
      <alignment horizontal="center"/>
    </xf>
    <xf numFmtId="0" fontId="43" fillId="0" borderId="0" xfId="0" applyFont="1" applyAlignment="1">
      <alignment wrapText="1"/>
    </xf>
    <xf numFmtId="0" fontId="40" fillId="0" borderId="0" xfId="4" applyFont="1" applyAlignment="1">
      <alignment horizontal="left" vertical="center" wrapText="1"/>
    </xf>
    <xf numFmtId="0" fontId="48" fillId="0" borderId="0" xfId="1" applyFont="1" applyFill="1" applyBorder="1" applyAlignment="1" applyProtection="1"/>
    <xf numFmtId="0" fontId="51" fillId="0" borderId="0" xfId="0" applyFont="1" applyAlignment="1">
      <alignment horizontal="justify" vertical="center" wrapText="1"/>
    </xf>
    <xf numFmtId="0" fontId="52" fillId="0" borderId="0" xfId="0" applyFont="1" applyAlignment="1">
      <alignment vertical="center" wrapText="1"/>
    </xf>
    <xf numFmtId="0" fontId="6" fillId="0" borderId="0" xfId="1" applyAlignment="1">
      <alignment horizontal="justify" vertical="center" wrapText="1"/>
    </xf>
    <xf numFmtId="0" fontId="46" fillId="0" borderId="0" xfId="0" applyFont="1" applyAlignment="1">
      <alignment vertical="center" wrapText="1"/>
    </xf>
    <xf numFmtId="0" fontId="24" fillId="0" borderId="0" xfId="4" applyFont="1" applyAlignment="1">
      <alignment vertical="center" wrapText="1"/>
    </xf>
    <xf numFmtId="0" fontId="49" fillId="0" borderId="0" xfId="0" applyFont="1"/>
    <xf numFmtId="0" fontId="49" fillId="0" borderId="2" xfId="0" applyFont="1" applyBorder="1"/>
    <xf numFmtId="0" fontId="36" fillId="0" borderId="0" xfId="4" applyFont="1" applyProtection="1">
      <protection locked="0"/>
    </xf>
    <xf numFmtId="0" fontId="29" fillId="0" borderId="0" xfId="0" applyFont="1" applyAlignment="1">
      <alignment vertical="center"/>
    </xf>
    <xf numFmtId="0" fontId="22" fillId="0" borderId="3" xfId="0" applyFont="1" applyBorder="1" applyAlignment="1">
      <alignment vertical="top"/>
    </xf>
    <xf numFmtId="0" fontId="27" fillId="0" borderId="3" xfId="0" applyFont="1" applyBorder="1" applyAlignment="1">
      <alignment vertical="center" wrapText="1"/>
    </xf>
    <xf numFmtId="0" fontId="37" fillId="0" borderId="0" xfId="0" applyFont="1" applyAlignment="1">
      <alignment vertical="top"/>
    </xf>
    <xf numFmtId="0" fontId="27" fillId="0" borderId="0" xfId="0" applyFont="1" applyAlignment="1">
      <alignment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3" xfId="0" applyFont="1" applyBorder="1" applyAlignment="1">
      <alignment horizontal="justify" vertical="center" wrapText="1"/>
    </xf>
    <xf numFmtId="0" fontId="25" fillId="0" borderId="3" xfId="0" applyFont="1" applyBorder="1" applyAlignment="1">
      <alignment horizontal="center" vertical="center" wrapText="1"/>
    </xf>
    <xf numFmtId="0" fontId="11" fillId="0" borderId="18" xfId="0" applyFont="1" applyBorder="1"/>
    <xf numFmtId="0" fontId="7" fillId="0" borderId="19" xfId="0" applyFont="1" applyBorder="1"/>
    <xf numFmtId="0" fontId="10" fillId="3" borderId="19" xfId="0" applyFont="1" applyFill="1" applyBorder="1"/>
    <xf numFmtId="0" fontId="13" fillId="0" borderId="18" xfId="2" applyFont="1" applyBorder="1" applyAlignment="1">
      <alignment horizontal="left" indent="2"/>
    </xf>
    <xf numFmtId="0" fontId="13" fillId="0" borderId="0" xfId="2" applyFont="1" applyAlignment="1">
      <alignment horizontal="left" indent="2"/>
    </xf>
    <xf numFmtId="0" fontId="10" fillId="0" borderId="19" xfId="0" applyFont="1" applyBorder="1"/>
    <xf numFmtId="0" fontId="11" fillId="0" borderId="20" xfId="0" applyFont="1" applyBorder="1"/>
    <xf numFmtId="0" fontId="11" fillId="0" borderId="21" xfId="0" applyFont="1" applyBorder="1"/>
    <xf numFmtId="0" fontId="7" fillId="0" borderId="22" xfId="0" applyFont="1" applyBorder="1"/>
    <xf numFmtId="0" fontId="8" fillId="0" borderId="18" xfId="0" applyFont="1" applyBorder="1"/>
    <xf numFmtId="0" fontId="55" fillId="0" borderId="0" xfId="1" applyFont="1" applyAlignment="1" applyProtection="1"/>
    <xf numFmtId="0" fontId="49" fillId="0" borderId="26" xfId="0" applyFont="1" applyBorder="1" applyAlignment="1">
      <alignment horizontal="center" vertical="center"/>
    </xf>
    <xf numFmtId="0" fontId="49" fillId="0" borderId="27" xfId="0" applyFont="1" applyBorder="1" applyAlignment="1">
      <alignment horizontal="left" vertical="center" wrapText="1"/>
    </xf>
    <xf numFmtId="0" fontId="38" fillId="0" borderId="27" xfId="0" applyFont="1" applyBorder="1" applyAlignment="1">
      <alignment horizontal="left" vertical="center" wrapText="1"/>
    </xf>
    <xf numFmtId="0" fontId="54" fillId="0" borderId="17" xfId="0" applyFont="1" applyBorder="1" applyAlignment="1">
      <alignment horizontal="left" vertical="center" wrapText="1"/>
    </xf>
    <xf numFmtId="0" fontId="49" fillId="0" borderId="28" xfId="0" applyFont="1" applyBorder="1" applyAlignment="1">
      <alignment horizontal="center" vertical="center"/>
    </xf>
    <xf numFmtId="0" fontId="49" fillId="0" borderId="29" xfId="0" applyFont="1" applyBorder="1" applyAlignment="1">
      <alignment horizontal="left" vertical="center" wrapText="1"/>
    </xf>
    <xf numFmtId="0" fontId="38" fillId="0" borderId="29" xfId="0" applyFont="1" applyBorder="1" applyAlignment="1">
      <alignment horizontal="left" vertical="center" wrapText="1"/>
    </xf>
    <xf numFmtId="0" fontId="54" fillId="0" borderId="30" xfId="0" applyFont="1" applyBorder="1" applyAlignment="1">
      <alignment horizontal="left" vertical="center" wrapText="1"/>
    </xf>
    <xf numFmtId="0" fontId="54" fillId="0" borderId="30" xfId="0" applyFont="1" applyBorder="1" applyAlignment="1">
      <alignment wrapText="1"/>
    </xf>
    <xf numFmtId="0" fontId="49" fillId="0" borderId="31" xfId="0" applyFont="1" applyBorder="1" applyAlignment="1">
      <alignment horizontal="center" vertical="center"/>
    </xf>
    <xf numFmtId="0" fontId="49" fillId="0" borderId="32" xfId="0" applyFont="1" applyBorder="1" applyAlignment="1">
      <alignment horizontal="left" vertical="center" wrapText="1"/>
    </xf>
    <xf numFmtId="0" fontId="38" fillId="0" borderId="32" xfId="0" applyFont="1" applyBorder="1" applyAlignment="1">
      <alignment horizontal="left" vertical="center" wrapText="1"/>
    </xf>
    <xf numFmtId="0" fontId="54" fillId="0" borderId="33" xfId="0" applyFont="1" applyBorder="1" applyAlignment="1">
      <alignment wrapText="1"/>
    </xf>
    <xf numFmtId="0" fontId="22" fillId="0" borderId="34" xfId="4" applyFont="1" applyBorder="1" applyAlignment="1">
      <alignment vertical="top"/>
    </xf>
    <xf numFmtId="0" fontId="40" fillId="0" borderId="0" xfId="4" applyFont="1" applyAlignment="1">
      <alignment vertical="center" wrapText="1"/>
    </xf>
    <xf numFmtId="0" fontId="20" fillId="0" borderId="35" xfId="4" applyFont="1" applyBorder="1"/>
    <xf numFmtId="0" fontId="0" fillId="0" borderId="35" xfId="0" applyBorder="1"/>
    <xf numFmtId="0" fontId="0" fillId="0" borderId="35" xfId="0" applyBorder="1" applyAlignment="1">
      <alignment horizontal="center"/>
    </xf>
    <xf numFmtId="0" fontId="22" fillId="0" borderId="44" xfId="4" applyFont="1" applyBorder="1" applyAlignment="1">
      <alignment vertical="top"/>
    </xf>
    <xf numFmtId="0" fontId="24" fillId="0" borderId="44" xfId="4" applyFont="1" applyBorder="1" applyAlignment="1">
      <alignment wrapText="1"/>
    </xf>
    <xf numFmtId="0" fontId="25" fillId="0" borderId="39" xfId="4" applyFont="1" applyBorder="1" applyAlignment="1">
      <alignment horizontal="center" vertical="center"/>
    </xf>
    <xf numFmtId="0" fontId="25" fillId="0" borderId="29" xfId="4" applyFont="1" applyBorder="1" applyAlignment="1">
      <alignment horizontal="center" vertical="center"/>
    </xf>
    <xf numFmtId="0" fontId="25" fillId="0" borderId="29" xfId="4" applyFont="1" applyBorder="1" applyAlignment="1">
      <alignment horizontal="center" vertical="center" wrapText="1"/>
    </xf>
    <xf numFmtId="0" fontId="25" fillId="0" borderId="29" xfId="4" applyFont="1" applyBorder="1" applyAlignment="1">
      <alignment horizontal="right" indent="1"/>
    </xf>
    <xf numFmtId="169" fontId="9" fillId="0" borderId="29" xfId="4" applyNumberFormat="1" applyFont="1" applyBorder="1" applyAlignment="1">
      <alignment horizontal="right" indent="1"/>
    </xf>
    <xf numFmtId="169" fontId="9" fillId="0" borderId="42" xfId="4" applyNumberFormat="1" applyFont="1" applyBorder="1" applyAlignment="1">
      <alignment horizontal="right" indent="1"/>
    </xf>
    <xf numFmtId="0" fontId="9" fillId="0" borderId="29" xfId="4" applyFont="1" applyBorder="1" applyAlignment="1">
      <alignment horizontal="center" vertical="center" wrapText="1"/>
    </xf>
    <xf numFmtId="0" fontId="9" fillId="0" borderId="40" xfId="4" applyFont="1" applyBorder="1" applyAlignment="1">
      <alignment horizontal="center" vertical="center" wrapText="1"/>
    </xf>
    <xf numFmtId="0" fontId="25" fillId="0" borderId="40" xfId="4" applyFont="1" applyBorder="1" applyAlignment="1">
      <alignment horizontal="center" vertical="center" wrapText="1"/>
    </xf>
    <xf numFmtId="0" fontId="25" fillId="0" borderId="39" xfId="4" applyFont="1" applyBorder="1" applyAlignment="1">
      <alignment horizontal="right" indent="1"/>
    </xf>
    <xf numFmtId="0" fontId="25" fillId="0" borderId="29" xfId="4" applyFont="1" applyBorder="1"/>
    <xf numFmtId="172" fontId="25" fillId="0" borderId="29" xfId="4" applyNumberFormat="1" applyFont="1" applyBorder="1" applyAlignment="1">
      <alignment horizontal="right" indent="1"/>
    </xf>
    <xf numFmtId="169" fontId="9" fillId="2" borderId="29" xfId="4" applyNumberFormat="1" applyFont="1" applyFill="1" applyBorder="1" applyAlignment="1">
      <alignment horizontal="right" indent="1"/>
    </xf>
    <xf numFmtId="165" fontId="25" fillId="0" borderId="29" xfId="4" applyNumberFormat="1" applyFont="1" applyBorder="1" applyProtection="1">
      <protection locked="0"/>
    </xf>
    <xf numFmtId="169" fontId="25" fillId="0" borderId="29" xfId="4" applyNumberFormat="1" applyFont="1" applyBorder="1" applyAlignment="1">
      <alignment horizontal="right" indent="1"/>
    </xf>
    <xf numFmtId="169" fontId="25" fillId="0" borderId="29" xfId="4" applyNumberFormat="1" applyFont="1" applyBorder="1" applyAlignment="1">
      <alignment horizontal="center"/>
    </xf>
    <xf numFmtId="0" fontId="25" fillId="0" borderId="40" xfId="4" applyFont="1" applyBorder="1" applyAlignment="1">
      <alignment horizontal="center"/>
    </xf>
    <xf numFmtId="0" fontId="25" fillId="0" borderId="41" xfId="4" applyFont="1" applyBorder="1" applyAlignment="1">
      <alignment horizontal="right" indent="1"/>
    </xf>
    <xf numFmtId="0" fontId="25" fillId="0" borderId="42" xfId="4" applyFont="1" applyBorder="1"/>
    <xf numFmtId="172" fontId="9" fillId="0" borderId="42" xfId="4" applyNumberFormat="1" applyFont="1" applyBorder="1" applyAlignment="1">
      <alignment horizontal="right" indent="1"/>
    </xf>
    <xf numFmtId="169" fontId="9" fillId="2" borderId="42" xfId="4" applyNumberFormat="1" applyFont="1" applyFill="1" applyBorder="1" applyAlignment="1">
      <alignment horizontal="right" indent="1"/>
    </xf>
    <xf numFmtId="165" fontId="25" fillId="0" borderId="42" xfId="4" applyNumberFormat="1" applyFont="1" applyBorder="1" applyProtection="1">
      <protection locked="0"/>
    </xf>
    <xf numFmtId="169" fontId="25" fillId="0" borderId="42" xfId="4" applyNumberFormat="1" applyFont="1" applyBorder="1" applyAlignment="1">
      <alignment horizontal="right" indent="1"/>
    </xf>
    <xf numFmtId="0" fontId="25" fillId="0" borderId="43" xfId="4" applyFont="1" applyBorder="1" applyAlignment="1">
      <alignment horizontal="center"/>
    </xf>
    <xf numFmtId="0" fontId="25" fillId="0" borderId="0" xfId="4" applyFont="1" applyProtection="1">
      <protection locked="0"/>
    </xf>
    <xf numFmtId="0" fontId="25" fillId="0" borderId="0" xfId="4" applyFont="1"/>
    <xf numFmtId="0" fontId="38" fillId="0" borderId="0" xfId="4" applyFont="1" applyProtection="1">
      <protection locked="0"/>
    </xf>
    <xf numFmtId="0" fontId="25" fillId="0" borderId="0" xfId="4" applyFont="1" applyAlignment="1">
      <alignment vertical="top"/>
    </xf>
    <xf numFmtId="0" fontId="57" fillId="0" borderId="0" xfId="4" applyFont="1"/>
    <xf numFmtId="0" fontId="25" fillId="0" borderId="0" xfId="4" applyFont="1" applyAlignment="1">
      <alignment horizontal="right" vertical="center"/>
    </xf>
    <xf numFmtId="0" fontId="38" fillId="0" borderId="0" xfId="4" applyFont="1" applyAlignment="1">
      <alignment horizontal="left"/>
    </xf>
    <xf numFmtId="0" fontId="25" fillId="0" borderId="0" xfId="4" applyFont="1" applyAlignment="1">
      <alignment horizontal="right" vertical="center" wrapText="1"/>
    </xf>
    <xf numFmtId="0" fontId="38" fillId="0" borderId="0" xfId="4" applyFont="1"/>
    <xf numFmtId="0" fontId="25" fillId="0" borderId="0" xfId="4" applyFont="1" applyAlignment="1">
      <alignment horizontal="right"/>
    </xf>
    <xf numFmtId="0" fontId="22" fillId="0" borderId="44" xfId="4" applyFont="1" applyBorder="1" applyAlignment="1" applyProtection="1">
      <alignment vertical="top"/>
      <protection locked="0"/>
    </xf>
    <xf numFmtId="0" fontId="20" fillId="0" borderId="44" xfId="4" applyFont="1" applyBorder="1" applyProtection="1">
      <protection locked="0"/>
    </xf>
    <xf numFmtId="0" fontId="35" fillId="0" borderId="44" xfId="0" applyFont="1" applyBorder="1" applyAlignment="1" applyProtection="1">
      <alignment vertical="center" wrapText="1"/>
      <protection locked="0"/>
    </xf>
    <xf numFmtId="0" fontId="20" fillId="0" borderId="44" xfId="4" applyFont="1" applyBorder="1" applyAlignment="1" applyProtection="1">
      <alignment wrapText="1"/>
      <protection locked="0"/>
    </xf>
    <xf numFmtId="0" fontId="20" fillId="0" borderId="35" xfId="4" applyFont="1" applyBorder="1" applyProtection="1">
      <protection locked="0"/>
    </xf>
    <xf numFmtId="0" fontId="25" fillId="0" borderId="12" xfId="4" applyFont="1" applyBorder="1" applyAlignment="1" applyProtection="1">
      <alignment horizontal="center" vertical="center"/>
      <protection locked="0"/>
    </xf>
    <xf numFmtId="0" fontId="25" fillId="0" borderId="13" xfId="4" applyFont="1" applyBorder="1" applyAlignment="1" applyProtection="1">
      <alignment horizontal="center" vertical="center"/>
      <protection locked="0"/>
    </xf>
    <xf numFmtId="0" fontId="60" fillId="0" borderId="0" xfId="4" applyFont="1" applyProtection="1">
      <protection locked="0"/>
    </xf>
    <xf numFmtId="169" fontId="25" fillId="0" borderId="0" xfId="4" applyNumberFormat="1" applyFont="1" applyProtection="1">
      <protection locked="0"/>
    </xf>
    <xf numFmtId="0" fontId="9" fillId="0" borderId="0" xfId="4" applyFont="1" applyProtection="1">
      <protection locked="0"/>
    </xf>
    <xf numFmtId="0" fontId="25" fillId="0" borderId="0" xfId="0" applyFont="1" applyProtection="1">
      <protection locked="0"/>
    </xf>
    <xf numFmtId="0" fontId="25" fillId="0" borderId="0" xfId="4" applyFont="1" applyAlignment="1" applyProtection="1">
      <alignment horizontal="right"/>
      <protection locked="0"/>
    </xf>
    <xf numFmtId="169" fontId="25" fillId="0" borderId="0" xfId="7" applyNumberFormat="1" applyFont="1" applyAlignment="1">
      <alignment vertical="center"/>
    </xf>
    <xf numFmtId="0" fontId="25" fillId="0" borderId="0" xfId="4" applyFont="1" applyAlignment="1">
      <alignment vertical="center"/>
    </xf>
    <xf numFmtId="169" fontId="9" fillId="0" borderId="0" xfId="4" applyNumberFormat="1" applyFont="1" applyProtection="1">
      <protection locked="0"/>
    </xf>
    <xf numFmtId="169" fontId="9" fillId="6" borderId="42" xfId="4" applyNumberFormat="1" applyFont="1" applyFill="1" applyBorder="1" applyAlignment="1">
      <alignment horizontal="right" indent="1"/>
    </xf>
    <xf numFmtId="0" fontId="31" fillId="0" borderId="0" xfId="0" applyFont="1" applyAlignment="1">
      <alignment horizontal="center" vertical="center" wrapText="1"/>
    </xf>
    <xf numFmtId="0" fontId="9" fillId="0" borderId="0" xfId="0" applyFont="1" applyAlignment="1">
      <alignment horizontal="center" vertical="center" wrapText="1"/>
    </xf>
    <xf numFmtId="0" fontId="29" fillId="0" borderId="0" xfId="0" applyFont="1" applyAlignment="1">
      <alignment horizontal="center" vertical="center" wrapText="1"/>
    </xf>
    <xf numFmtId="0" fontId="25" fillId="0" borderId="12" xfId="4" applyFont="1" applyBorder="1" applyAlignment="1">
      <alignment horizontal="right" vertical="center"/>
    </xf>
    <xf numFmtId="0" fontId="25" fillId="0" borderId="13" xfId="4" applyFont="1" applyBorder="1" applyAlignment="1" applyProtection="1">
      <alignment vertical="center"/>
      <protection locked="0"/>
    </xf>
    <xf numFmtId="169" fontId="9" fillId="0" borderId="13" xfId="4" applyNumberFormat="1" applyFont="1" applyBorder="1" applyAlignment="1">
      <alignment horizontal="right" vertical="center"/>
    </xf>
    <xf numFmtId="0" fontId="25" fillId="0" borderId="13" xfId="4" applyFont="1" applyBorder="1" applyAlignment="1">
      <alignment vertical="center"/>
    </xf>
    <xf numFmtId="0" fontId="25" fillId="0" borderId="15" xfId="4" applyFont="1" applyBorder="1" applyAlignment="1">
      <alignment horizontal="right" vertical="center"/>
    </xf>
    <xf numFmtId="0" fontId="25" fillId="0" borderId="16" xfId="4" applyFont="1" applyBorder="1" applyAlignment="1">
      <alignment vertical="center"/>
    </xf>
    <xf numFmtId="169" fontId="9" fillId="0" borderId="16" xfId="4" applyNumberFormat="1" applyFont="1" applyBorder="1" applyAlignment="1">
      <alignment horizontal="right" vertical="center"/>
    </xf>
    <xf numFmtId="2" fontId="25" fillId="0" borderId="13" xfId="4" applyNumberFormat="1" applyFont="1" applyBorder="1" applyAlignment="1">
      <alignment horizontal="right" vertical="center"/>
    </xf>
    <xf numFmtId="169" fontId="9" fillId="2" borderId="13" xfId="4" applyNumberFormat="1" applyFont="1" applyFill="1" applyBorder="1" applyAlignment="1">
      <alignment horizontal="right" vertical="center"/>
    </xf>
    <xf numFmtId="165" fontId="25" fillId="0" borderId="13" xfId="4" applyNumberFormat="1" applyFont="1" applyBorder="1" applyAlignment="1" applyProtection="1">
      <alignment vertical="center"/>
      <protection locked="0"/>
    </xf>
    <xf numFmtId="169" fontId="25" fillId="0" borderId="13" xfId="4" applyNumberFormat="1" applyFont="1" applyBorder="1" applyAlignment="1">
      <alignment horizontal="right" vertical="center"/>
    </xf>
    <xf numFmtId="170" fontId="25" fillId="0" borderId="13" xfId="4" applyNumberFormat="1" applyFont="1" applyBorder="1" applyAlignment="1">
      <alignment horizontal="center" vertical="center"/>
    </xf>
    <xf numFmtId="169" fontId="25" fillId="2" borderId="13" xfId="4" applyNumberFormat="1" applyFont="1" applyFill="1" applyBorder="1" applyAlignment="1">
      <alignment horizontal="right" vertical="center"/>
    </xf>
    <xf numFmtId="0" fontId="25" fillId="0" borderId="14" xfId="4" applyFont="1" applyBorder="1" applyAlignment="1">
      <alignment horizontal="center" vertical="center"/>
    </xf>
    <xf numFmtId="0" fontId="25" fillId="0" borderId="16" xfId="4" applyFont="1" applyBorder="1" applyAlignment="1" applyProtection="1">
      <alignment vertical="center"/>
      <protection locked="0"/>
    </xf>
    <xf numFmtId="2" fontId="25" fillId="0" borderId="16" xfId="4" applyNumberFormat="1" applyFont="1" applyBorder="1" applyAlignment="1">
      <alignment horizontal="right" vertical="center"/>
    </xf>
    <xf numFmtId="169" fontId="9" fillId="2" borderId="16" xfId="4" applyNumberFormat="1" applyFont="1" applyFill="1" applyBorder="1" applyAlignment="1">
      <alignment horizontal="right" vertical="center"/>
    </xf>
    <xf numFmtId="165" fontId="25" fillId="0" borderId="16" xfId="4" applyNumberFormat="1" applyFont="1" applyBorder="1" applyAlignment="1" applyProtection="1">
      <alignment vertical="center"/>
      <protection locked="0"/>
    </xf>
    <xf numFmtId="169" fontId="9" fillId="6" borderId="16" xfId="4" applyNumberFormat="1" applyFont="1" applyFill="1" applyBorder="1" applyAlignment="1">
      <alignment horizontal="right" vertical="center"/>
    </xf>
    <xf numFmtId="169" fontId="25" fillId="0" borderId="16" xfId="4" applyNumberFormat="1" applyFont="1" applyBorder="1" applyAlignment="1">
      <alignment horizontal="right" vertical="center"/>
    </xf>
    <xf numFmtId="169" fontId="25" fillId="2" borderId="16" xfId="4" applyNumberFormat="1" applyFont="1" applyFill="1" applyBorder="1" applyAlignment="1">
      <alignment horizontal="right" vertical="center"/>
    </xf>
    <xf numFmtId="169" fontId="25" fillId="5" borderId="13" xfId="4" applyNumberFormat="1" applyFont="1" applyFill="1" applyBorder="1" applyAlignment="1">
      <alignment horizontal="right" vertical="center"/>
    </xf>
    <xf numFmtId="169" fontId="25" fillId="5" borderId="16" xfId="4" applyNumberFormat="1" applyFont="1" applyFill="1" applyBorder="1" applyAlignment="1">
      <alignment horizontal="right" vertical="center"/>
    </xf>
    <xf numFmtId="2" fontId="25" fillId="0" borderId="13" xfId="4" applyNumberFormat="1" applyFont="1" applyBorder="1" applyAlignment="1">
      <alignment horizontal="center" vertical="center"/>
    </xf>
    <xf numFmtId="165" fontId="20" fillId="0" borderId="0" xfId="0" applyNumberFormat="1" applyFont="1" applyProtection="1">
      <protection locked="0"/>
    </xf>
    <xf numFmtId="165" fontId="20" fillId="0" borderId="0" xfId="4" applyNumberFormat="1" applyFont="1" applyProtection="1">
      <protection locked="0"/>
    </xf>
    <xf numFmtId="2" fontId="9" fillId="0" borderId="13" xfId="4" applyNumberFormat="1" applyFont="1" applyBorder="1" applyAlignment="1">
      <alignment horizontal="center" vertical="center"/>
    </xf>
    <xf numFmtId="2" fontId="9" fillId="0" borderId="16" xfId="4" applyNumberFormat="1" applyFont="1" applyBorder="1" applyAlignment="1">
      <alignment horizontal="center" vertical="center"/>
    </xf>
    <xf numFmtId="0" fontId="56" fillId="0" borderId="40" xfId="0" applyFont="1" applyBorder="1" applyAlignment="1">
      <alignment horizontal="center" vertical="center"/>
    </xf>
    <xf numFmtId="0" fontId="53" fillId="0" borderId="0" xfId="0" applyFont="1"/>
    <xf numFmtId="0" fontId="37" fillId="0" borderId="34" xfId="4" applyFont="1" applyBorder="1" applyAlignment="1">
      <alignment vertical="top"/>
    </xf>
    <xf numFmtId="169" fontId="25" fillId="5" borderId="52" xfId="7" applyNumberFormat="1" applyFont="1" applyFill="1" applyBorder="1" applyAlignment="1">
      <alignment vertical="center"/>
    </xf>
    <xf numFmtId="169" fontId="9" fillId="6" borderId="52" xfId="7" applyNumberFormat="1" applyFont="1" applyFill="1" applyBorder="1" applyAlignment="1">
      <alignment vertical="center"/>
    </xf>
    <xf numFmtId="166" fontId="9" fillId="5" borderId="52" xfId="7" applyNumberFormat="1" applyFont="1" applyFill="1" applyBorder="1" applyAlignment="1">
      <alignment horizontal="center" vertical="center"/>
    </xf>
    <xf numFmtId="166" fontId="9" fillId="6" borderId="52" xfId="7" applyNumberFormat="1" applyFont="1" applyFill="1" applyBorder="1" applyAlignment="1">
      <alignment horizontal="center" vertical="center"/>
    </xf>
    <xf numFmtId="0" fontId="22" fillId="0" borderId="35" xfId="4" applyFont="1" applyBorder="1" applyAlignment="1">
      <alignment vertical="top"/>
    </xf>
    <xf numFmtId="0" fontId="37" fillId="0" borderId="35" xfId="4" applyFont="1" applyBorder="1" applyAlignment="1">
      <alignment vertical="top"/>
    </xf>
    <xf numFmtId="0" fontId="62" fillId="0" borderId="18" xfId="0" applyFont="1" applyBorder="1"/>
    <xf numFmtId="0" fontId="24" fillId="0" borderId="0" xfId="4" applyFont="1" applyProtection="1">
      <protection locked="0"/>
    </xf>
    <xf numFmtId="0" fontId="9" fillId="0" borderId="13" xfId="4" applyFont="1" applyBorder="1" applyAlignment="1" applyProtection="1">
      <alignment horizontal="center" vertical="center" wrapText="1"/>
      <protection locked="0"/>
    </xf>
    <xf numFmtId="0" fontId="25" fillId="0" borderId="13" xfId="4" applyFont="1" applyBorder="1" applyAlignment="1">
      <alignment horizontal="center" vertical="center" wrapText="1"/>
    </xf>
    <xf numFmtId="169" fontId="9" fillId="0" borderId="14" xfId="4" applyNumberFormat="1" applyFont="1" applyBorder="1" applyAlignment="1">
      <alignment horizontal="right" vertical="center"/>
    </xf>
    <xf numFmtId="169" fontId="25" fillId="0" borderId="0" xfId="4" applyNumberFormat="1" applyFont="1" applyAlignment="1" applyProtection="1">
      <alignment vertical="center"/>
      <protection locked="0"/>
    </xf>
    <xf numFmtId="170" fontId="58" fillId="0" borderId="0" xfId="4" applyNumberFormat="1" applyFont="1" applyAlignment="1" applyProtection="1">
      <alignment vertical="top" wrapText="1"/>
      <protection locked="0"/>
    </xf>
    <xf numFmtId="0" fontId="57" fillId="0" borderId="0" xfId="0" applyFont="1" applyProtection="1">
      <protection locked="0"/>
    </xf>
    <xf numFmtId="0" fontId="57" fillId="0" borderId="0" xfId="4" applyFont="1" applyProtection="1">
      <protection locked="0"/>
    </xf>
    <xf numFmtId="0" fontId="63" fillId="0" borderId="0" xfId="4" applyFont="1" applyAlignment="1">
      <alignment horizontal="left"/>
    </xf>
    <xf numFmtId="169" fontId="9" fillId="5" borderId="52" xfId="7" applyNumberFormat="1" applyFont="1" applyFill="1" applyBorder="1" applyAlignment="1">
      <alignment vertical="center"/>
    </xf>
    <xf numFmtId="169" fontId="9" fillId="2" borderId="52" xfId="7" applyNumberFormat="1" applyFont="1" applyFill="1" applyBorder="1" applyAlignment="1">
      <alignment vertical="center"/>
    </xf>
    <xf numFmtId="0" fontId="9" fillId="0" borderId="0" xfId="4" applyFont="1" applyAlignment="1">
      <alignment vertical="top"/>
    </xf>
    <xf numFmtId="169" fontId="9" fillId="5" borderId="45" xfId="7" applyNumberFormat="1" applyFont="1" applyFill="1" applyBorder="1" applyAlignment="1">
      <alignment vertical="center"/>
    </xf>
    <xf numFmtId="169" fontId="9" fillId="7" borderId="52" xfId="7" applyNumberFormat="1" applyFont="1" applyFill="1" applyBorder="1" applyAlignment="1">
      <alignment horizontal="right" vertical="center"/>
    </xf>
    <xf numFmtId="0" fontId="57" fillId="0" borderId="13" xfId="4" applyFont="1" applyBorder="1" applyAlignment="1" applyProtection="1">
      <alignment horizontal="center" vertical="center"/>
      <protection locked="0"/>
    </xf>
    <xf numFmtId="0" fontId="57" fillId="0" borderId="13" xfId="4" applyFont="1" applyBorder="1" applyAlignment="1" applyProtection="1">
      <alignment horizontal="center" vertical="center" wrapText="1"/>
      <protection locked="0"/>
    </xf>
    <xf numFmtId="0" fontId="9" fillId="0" borderId="29" xfId="4" applyFont="1" applyBorder="1" applyAlignment="1" applyProtection="1">
      <alignment horizontal="center" vertical="center" wrapText="1"/>
      <protection locked="0"/>
    </xf>
    <xf numFmtId="0" fontId="9" fillId="0" borderId="13" xfId="4" applyFont="1" applyBorder="1" applyAlignment="1" applyProtection="1">
      <alignment horizontal="center" vertical="center"/>
      <protection locked="0"/>
    </xf>
    <xf numFmtId="0" fontId="9" fillId="0" borderId="13" xfId="4" applyFont="1" applyBorder="1" applyAlignment="1">
      <alignment horizontal="center" vertical="center" wrapText="1"/>
    </xf>
    <xf numFmtId="0" fontId="9" fillId="0" borderId="14" xfId="4" applyFont="1" applyBorder="1" applyAlignment="1" applyProtection="1">
      <alignment vertical="center"/>
      <protection locked="0"/>
    </xf>
    <xf numFmtId="0" fontId="22" fillId="0" borderId="0" xfId="4" applyFont="1" applyProtection="1">
      <protection locked="0"/>
    </xf>
    <xf numFmtId="0" fontId="24" fillId="0" borderId="44" xfId="4" applyFont="1" applyBorder="1" applyProtection="1">
      <protection locked="0"/>
    </xf>
    <xf numFmtId="0" fontId="24" fillId="0" borderId="44" xfId="4" applyFont="1" applyBorder="1" applyAlignment="1" applyProtection="1">
      <alignment wrapText="1"/>
      <protection locked="0"/>
    </xf>
    <xf numFmtId="14" fontId="22" fillId="0" borderId="0" xfId="4" applyNumberFormat="1" applyFont="1" applyAlignment="1" applyProtection="1">
      <alignment vertical="top"/>
      <protection locked="0"/>
    </xf>
    <xf numFmtId="0" fontId="24" fillId="0" borderId="0" xfId="4" applyFont="1" applyAlignment="1" applyProtection="1">
      <alignment wrapText="1"/>
      <protection locked="0"/>
    </xf>
    <xf numFmtId="0" fontId="40" fillId="0" borderId="0" xfId="4" applyFont="1" applyAlignment="1" applyProtection="1">
      <alignment horizontal="left" vertical="top" wrapText="1"/>
      <protection locked="0"/>
    </xf>
    <xf numFmtId="14" fontId="40" fillId="0" borderId="0" xfId="4" applyNumberFormat="1" applyFont="1" applyAlignment="1" applyProtection="1">
      <alignment horizontal="left" vertical="top" wrapText="1"/>
      <protection locked="0"/>
    </xf>
    <xf numFmtId="14" fontId="24" fillId="0" borderId="0" xfId="4" applyNumberFormat="1" applyFont="1" applyProtection="1">
      <protection locked="0"/>
    </xf>
    <xf numFmtId="165" fontId="25" fillId="0" borderId="29" xfId="4" applyNumberFormat="1" applyFont="1" applyBorder="1" applyAlignment="1">
      <alignment horizontal="right" indent="1"/>
    </xf>
    <xf numFmtId="165" fontId="0" fillId="0" borderId="0" xfId="0" applyNumberFormat="1"/>
    <xf numFmtId="0" fontId="9" fillId="0" borderId="14" xfId="4" applyFont="1" applyBorder="1" applyAlignment="1" applyProtection="1">
      <alignment horizontal="center" vertical="center" wrapText="1"/>
      <protection locked="0"/>
    </xf>
    <xf numFmtId="169" fontId="9" fillId="0" borderId="61" xfId="4" applyNumberFormat="1" applyFont="1" applyBorder="1" applyAlignment="1">
      <alignment horizontal="right" vertical="center"/>
    </xf>
    <xf numFmtId="169" fontId="9" fillId="2" borderId="65" xfId="4" applyNumberFormat="1" applyFont="1" applyFill="1" applyBorder="1" applyAlignment="1">
      <alignment horizontal="right" indent="1"/>
    </xf>
    <xf numFmtId="2" fontId="25" fillId="0" borderId="16" xfId="4" applyNumberFormat="1" applyFont="1" applyBorder="1" applyAlignment="1">
      <alignment horizontal="center" vertical="center"/>
    </xf>
    <xf numFmtId="0" fontId="25" fillId="0" borderId="61" xfId="4" applyFont="1" applyBorder="1" applyAlignment="1">
      <alignment horizontal="center" vertical="center"/>
    </xf>
    <xf numFmtId="0" fontId="38" fillId="0" borderId="0" xfId="4" applyFont="1" applyAlignment="1">
      <alignment vertical="top"/>
    </xf>
    <xf numFmtId="0" fontId="38" fillId="0" borderId="0" xfId="4" applyFont="1" applyAlignment="1">
      <alignment vertical="center"/>
    </xf>
    <xf numFmtId="14" fontId="36" fillId="0" borderId="0" xfId="4" applyNumberFormat="1" applyFont="1" applyProtection="1">
      <protection locked="0"/>
    </xf>
    <xf numFmtId="0" fontId="25" fillId="0" borderId="29" xfId="8" applyFont="1" applyBorder="1" applyAlignment="1">
      <alignment horizontal="center" vertical="center" wrapText="1"/>
    </xf>
    <xf numFmtId="0" fontId="9" fillId="0" borderId="29" xfId="8" applyFont="1" applyBorder="1" applyAlignment="1">
      <alignment horizontal="center" vertical="center"/>
    </xf>
    <xf numFmtId="0" fontId="9" fillId="0" borderId="13" xfId="8" applyFont="1" applyBorder="1" applyAlignment="1" applyProtection="1">
      <alignment horizontal="center" vertical="center" wrapText="1"/>
      <protection locked="0"/>
    </xf>
    <xf numFmtId="0" fontId="22" fillId="0" borderId="44" xfId="8" applyFont="1" applyBorder="1" applyAlignment="1">
      <alignment vertical="top"/>
    </xf>
    <xf numFmtId="0" fontId="24" fillId="0" borderId="44" xfId="8" applyFont="1" applyBorder="1" applyAlignment="1">
      <alignment wrapText="1"/>
    </xf>
    <xf numFmtId="0" fontId="24" fillId="0" borderId="44" xfId="8" applyFont="1" applyBorder="1" applyAlignment="1">
      <alignment horizontal="center" wrapText="1"/>
    </xf>
    <xf numFmtId="0" fontId="24" fillId="0" borderId="0" xfId="8" applyFont="1" applyAlignment="1">
      <alignment wrapText="1"/>
    </xf>
    <xf numFmtId="0" fontId="2" fillId="0" borderId="0" xfId="8" applyFont="1"/>
    <xf numFmtId="0" fontId="37" fillId="0" borderId="0" xfId="8" applyFont="1" applyAlignment="1">
      <alignment vertical="top"/>
    </xf>
    <xf numFmtId="0" fontId="24" fillId="0" borderId="0" xfId="8" applyFont="1" applyAlignment="1">
      <alignment horizontal="center" wrapText="1"/>
    </xf>
    <xf numFmtId="0" fontId="24" fillId="0" borderId="0" xfId="8" applyFont="1" applyAlignment="1">
      <alignment vertical="center" wrapText="1"/>
    </xf>
    <xf numFmtId="0" fontId="40" fillId="0" borderId="0" xfId="8" applyFont="1" applyAlignment="1">
      <alignment vertical="center" wrapText="1"/>
    </xf>
    <xf numFmtId="0" fontId="40" fillId="0" borderId="0" xfId="8" applyFont="1" applyAlignment="1">
      <alignment horizontal="left" vertical="center" wrapText="1"/>
    </xf>
    <xf numFmtId="0" fontId="47" fillId="0" borderId="0" xfId="8" applyFont="1" applyAlignment="1">
      <alignment horizontal="left" vertical="center" wrapText="1"/>
    </xf>
    <xf numFmtId="0" fontId="25" fillId="0" borderId="39" xfId="8" applyFont="1" applyBorder="1" applyAlignment="1">
      <alignment horizontal="center" vertical="center"/>
    </xf>
    <xf numFmtId="0" fontId="25" fillId="0" borderId="29" xfId="8" applyFont="1" applyBorder="1" applyAlignment="1">
      <alignment horizontal="center" vertical="center"/>
    </xf>
    <xf numFmtId="0" fontId="25" fillId="0" borderId="40" xfId="8" applyFont="1" applyBorder="1" applyAlignment="1">
      <alignment horizontal="center" vertical="center" wrapText="1"/>
    </xf>
    <xf numFmtId="0" fontId="25" fillId="0" borderId="39" xfId="8" applyFont="1" applyBorder="1" applyProtection="1">
      <protection locked="0"/>
    </xf>
    <xf numFmtId="0" fontId="25" fillId="0" borderId="29" xfId="8" applyFont="1" applyBorder="1" applyAlignment="1">
      <alignment horizontal="right" indent="1"/>
    </xf>
    <xf numFmtId="169" fontId="9" fillId="2" borderId="29" xfId="8" applyNumberFormat="1" applyFont="1" applyFill="1" applyBorder="1" applyAlignment="1">
      <alignment horizontal="right" indent="1"/>
    </xf>
    <xf numFmtId="169" fontId="9" fillId="0" borderId="29" xfId="8" applyNumberFormat="1" applyFont="1" applyBorder="1" applyAlignment="1">
      <alignment horizontal="right"/>
    </xf>
    <xf numFmtId="169" fontId="9" fillId="0" borderId="40" xfId="8" applyNumberFormat="1" applyFont="1" applyBorder="1" applyAlignment="1">
      <alignment horizontal="center"/>
    </xf>
    <xf numFmtId="0" fontId="25" fillId="0" borderId="39" xfId="8" applyFont="1" applyBorder="1"/>
    <xf numFmtId="0" fontId="25" fillId="0" borderId="41" xfId="8" applyFont="1" applyBorder="1"/>
    <xf numFmtId="0" fontId="25" fillId="0" borderId="42" xfId="8" applyFont="1" applyBorder="1" applyAlignment="1">
      <alignment horizontal="right" indent="1"/>
    </xf>
    <xf numFmtId="0" fontId="25" fillId="0" borderId="0" xfId="8" applyFont="1" applyAlignment="1">
      <alignment horizontal="right" vertical="center"/>
    </xf>
    <xf numFmtId="0" fontId="25" fillId="0" borderId="0" xfId="8" applyFont="1"/>
    <xf numFmtId="0" fontId="38" fillId="0" borderId="0" xfId="8" applyFont="1" applyAlignment="1">
      <alignment horizontal="left"/>
    </xf>
    <xf numFmtId="0" fontId="38" fillId="0" borderId="0" xfId="8" applyFont="1"/>
    <xf numFmtId="0" fontId="25" fillId="0" borderId="35" xfId="8" applyFont="1" applyBorder="1"/>
    <xf numFmtId="0" fontId="43" fillId="0" borderId="0" xfId="0" applyFont="1"/>
    <xf numFmtId="0" fontId="1" fillId="0" borderId="0" xfId="8" applyFont="1"/>
    <xf numFmtId="0" fontId="25" fillId="0" borderId="40" xfId="8" applyFont="1" applyBorder="1" applyAlignment="1">
      <alignment horizontal="center" vertical="center"/>
    </xf>
    <xf numFmtId="169" fontId="9" fillId="0" borderId="29" xfId="8" applyNumberFormat="1" applyFont="1" applyBorder="1" applyAlignment="1">
      <alignment horizontal="right" indent="1"/>
    </xf>
    <xf numFmtId="169" fontId="9" fillId="0" borderId="29" xfId="8" applyNumberFormat="1" applyFont="1" applyBorder="1" applyAlignment="1">
      <alignment horizontal="center"/>
    </xf>
    <xf numFmtId="169" fontId="9" fillId="0" borderId="29" xfId="8" applyNumberFormat="1" applyFont="1" applyBorder="1" applyAlignment="1">
      <alignment horizontal="center" vertical="center"/>
    </xf>
    <xf numFmtId="169" fontId="9" fillId="0" borderId="42" xfId="8" applyNumberFormat="1" applyFont="1" applyBorder="1" applyAlignment="1">
      <alignment horizontal="center"/>
    </xf>
    <xf numFmtId="169" fontId="9" fillId="0" borderId="42" xfId="8" applyNumberFormat="1" applyFont="1" applyBorder="1" applyAlignment="1">
      <alignment horizontal="center" vertical="center"/>
    </xf>
    <xf numFmtId="169" fontId="9" fillId="0" borderId="43" xfId="8" applyNumberFormat="1" applyFont="1" applyBorder="1" applyAlignment="1">
      <alignment horizontal="center"/>
    </xf>
    <xf numFmtId="0" fontId="25" fillId="0" borderId="0" xfId="8" applyFont="1" applyAlignment="1">
      <alignment horizontal="right"/>
    </xf>
    <xf numFmtId="169" fontId="25" fillId="7" borderId="52" xfId="7" applyNumberFormat="1" applyFont="1" applyFill="1" applyBorder="1" applyAlignment="1">
      <alignment horizontal="right" vertical="center"/>
    </xf>
    <xf numFmtId="0" fontId="38" fillId="0" borderId="0" xfId="8" applyFont="1" applyAlignment="1">
      <alignment vertical="center"/>
    </xf>
    <xf numFmtId="169" fontId="9" fillId="7" borderId="14" xfId="4" applyNumberFormat="1" applyFont="1" applyFill="1" applyBorder="1" applyAlignment="1">
      <alignment horizontal="right" vertical="center"/>
    </xf>
    <xf numFmtId="169" fontId="9" fillId="7" borderId="29" xfId="8" applyNumberFormat="1" applyFont="1" applyFill="1" applyBorder="1" applyAlignment="1">
      <alignment horizontal="right" indent="1"/>
    </xf>
    <xf numFmtId="0" fontId="25" fillId="0" borderId="0" xfId="0" applyFont="1" applyAlignment="1">
      <alignment horizontal="center" wrapText="1"/>
    </xf>
    <xf numFmtId="0" fontId="13" fillId="3" borderId="18" xfId="2" applyFont="1" applyFill="1" applyBorder="1" applyAlignment="1">
      <alignment horizontal="left" vertical="center" indent="2"/>
    </xf>
    <xf numFmtId="0" fontId="13" fillId="3" borderId="0" xfId="2" applyFont="1" applyFill="1" applyAlignment="1">
      <alignment horizontal="left" vertical="center" indent="2"/>
    </xf>
    <xf numFmtId="0" fontId="13" fillId="3" borderId="19" xfId="2" applyFont="1" applyFill="1" applyBorder="1" applyAlignment="1">
      <alignment horizontal="left" vertical="center" indent="2"/>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13" fillId="3" borderId="18" xfId="0" applyFont="1" applyFill="1" applyBorder="1" applyAlignment="1">
      <alignment horizontal="left" indent="2"/>
    </xf>
    <xf numFmtId="0" fontId="13" fillId="3" borderId="0" xfId="0" applyFont="1" applyFill="1" applyAlignment="1">
      <alignment horizontal="left" indent="2"/>
    </xf>
    <xf numFmtId="0" fontId="13" fillId="3" borderId="18" xfId="2" applyFont="1" applyFill="1" applyBorder="1" applyAlignment="1">
      <alignment horizontal="center" wrapText="1"/>
    </xf>
    <xf numFmtId="0" fontId="13" fillId="3" borderId="0" xfId="2" applyFont="1" applyFill="1" applyAlignment="1">
      <alignment horizontal="center" wrapText="1"/>
    </xf>
    <xf numFmtId="0" fontId="13" fillId="3" borderId="19" xfId="2" applyFont="1" applyFill="1" applyBorder="1" applyAlignment="1">
      <alignment horizontal="center" wrapText="1"/>
    </xf>
    <xf numFmtId="14" fontId="18" fillId="0" borderId="18" xfId="2" applyNumberFormat="1" applyFont="1" applyBorder="1" applyAlignment="1">
      <alignment horizontal="center"/>
    </xf>
    <xf numFmtId="0" fontId="18" fillId="0" borderId="0" xfId="2" applyFont="1" applyAlignment="1">
      <alignment horizontal="center"/>
    </xf>
    <xf numFmtId="0" fontId="18" fillId="0" borderId="19" xfId="2" applyFont="1" applyBorder="1" applyAlignment="1">
      <alignment horizontal="center"/>
    </xf>
    <xf numFmtId="0" fontId="11" fillId="0" borderId="0" xfId="3" applyFont="1" applyBorder="1" applyAlignment="1" applyProtection="1">
      <alignment horizontal="left" vertical="top" wrapText="1"/>
    </xf>
    <xf numFmtId="0" fontId="11" fillId="0" borderId="19" xfId="3" applyFont="1" applyBorder="1" applyAlignment="1" applyProtection="1">
      <alignment horizontal="left" vertical="top" wrapText="1"/>
    </xf>
    <xf numFmtId="0" fontId="31" fillId="0" borderId="4" xfId="0" applyFont="1" applyBorder="1" applyAlignment="1">
      <alignment horizontal="justify" vertical="center" wrapText="1"/>
    </xf>
    <xf numFmtId="0" fontId="29" fillId="0" borderId="4" xfId="0" applyFont="1" applyBorder="1" applyAlignment="1">
      <alignment horizontal="justify"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51" xfId="0" applyFont="1" applyBorder="1" applyAlignment="1">
      <alignment horizontal="center" vertical="center" wrapText="1"/>
    </xf>
    <xf numFmtId="0" fontId="29" fillId="0" borderId="8" xfId="0" applyFont="1" applyBorder="1" applyAlignment="1">
      <alignment horizontal="justify" vertical="center" wrapText="1"/>
    </xf>
    <xf numFmtId="0" fontId="29" fillId="0" borderId="0" xfId="0" applyFont="1" applyAlignment="1">
      <alignment horizontal="justify" vertical="center" wrapText="1"/>
    </xf>
    <xf numFmtId="0" fontId="29" fillId="0" borderId="51" xfId="0" applyFont="1" applyBorder="1" applyAlignment="1">
      <alignment horizontal="justify" vertical="center" wrapText="1"/>
    </xf>
    <xf numFmtId="0" fontId="31" fillId="0" borderId="8" xfId="0" applyFont="1" applyBorder="1" applyAlignment="1">
      <alignment horizontal="center" vertical="center" wrapText="1"/>
    </xf>
    <xf numFmtId="0" fontId="31"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29" fillId="0" borderId="0" xfId="0" applyFont="1" applyAlignment="1">
      <alignment horizontal="center" vertical="center" wrapText="1"/>
    </xf>
    <xf numFmtId="0" fontId="29" fillId="0" borderId="51" xfId="0" applyFont="1" applyBorder="1" applyAlignment="1">
      <alignment horizontal="center" vertical="center" wrapText="1"/>
    </xf>
    <xf numFmtId="0" fontId="9" fillId="0" borderId="51" xfId="0" applyFont="1" applyBorder="1" applyAlignment="1">
      <alignment horizontal="center" vertical="center" wrapText="1"/>
    </xf>
    <xf numFmtId="0" fontId="25" fillId="0" borderId="10" xfId="4" applyFont="1" applyBorder="1" applyAlignment="1">
      <alignment horizontal="center" vertical="center" wrapText="1"/>
    </xf>
    <xf numFmtId="0" fontId="25" fillId="0" borderId="13" xfId="4" applyFont="1" applyBorder="1" applyAlignment="1">
      <alignment horizontal="center" vertical="center" wrapText="1"/>
    </xf>
    <xf numFmtId="0" fontId="25" fillId="0" borderId="11" xfId="4" applyFont="1" applyBorder="1" applyAlignment="1">
      <alignment horizontal="center" vertical="center" wrapText="1"/>
    </xf>
    <xf numFmtId="0" fontId="25" fillId="0" borderId="14" xfId="4" applyFont="1" applyBorder="1" applyAlignment="1">
      <alignment horizontal="center" vertical="center" wrapText="1"/>
    </xf>
    <xf numFmtId="0" fontId="25" fillId="0" borderId="0" xfId="4" applyFont="1" applyAlignment="1">
      <alignment horizontal="left" vertical="center" wrapText="1"/>
    </xf>
    <xf numFmtId="0" fontId="25" fillId="0" borderId="0" xfId="4" applyFont="1" applyAlignment="1">
      <alignment horizontal="right" vertical="center" wrapText="1"/>
    </xf>
    <xf numFmtId="0" fontId="9" fillId="0" borderId="60" xfId="4" applyFont="1" applyBorder="1" applyAlignment="1" applyProtection="1">
      <alignment horizontal="center" vertical="center" wrapText="1"/>
      <protection locked="0"/>
    </xf>
    <xf numFmtId="0" fontId="9" fillId="0" borderId="57" xfId="4" applyFont="1" applyBorder="1" applyAlignment="1" applyProtection="1">
      <alignment horizontal="center" vertical="center" wrapText="1"/>
      <protection locked="0"/>
    </xf>
    <xf numFmtId="0" fontId="9" fillId="0" borderId="62"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3" xfId="4" applyFont="1" applyBorder="1" applyAlignment="1" applyProtection="1">
      <alignment horizontal="center" vertical="center" wrapText="1"/>
      <protection locked="0"/>
    </xf>
    <xf numFmtId="0" fontId="25" fillId="0" borderId="10" xfId="4" applyFont="1" applyBorder="1" applyAlignment="1" applyProtection="1">
      <alignment horizontal="center" vertical="center" wrapText="1"/>
      <protection locked="0"/>
    </xf>
    <xf numFmtId="0" fontId="25" fillId="0" borderId="13" xfId="4" applyFont="1" applyBorder="1" applyAlignment="1" applyProtection="1">
      <alignment horizontal="center" vertical="center" wrapText="1"/>
      <protection locked="0"/>
    </xf>
    <xf numFmtId="0" fontId="9" fillId="0" borderId="10" xfId="4" applyFont="1" applyBorder="1" applyAlignment="1">
      <alignment horizontal="center" vertical="center" wrapText="1"/>
    </xf>
    <xf numFmtId="0" fontId="9" fillId="0" borderId="13" xfId="4" applyFont="1" applyBorder="1" applyAlignment="1">
      <alignment horizontal="center" vertical="center" wrapText="1"/>
    </xf>
    <xf numFmtId="0" fontId="25" fillId="0" borderId="10" xfId="8" applyFont="1" applyBorder="1" applyAlignment="1">
      <alignment horizontal="center" vertical="center" wrapText="1"/>
    </xf>
    <xf numFmtId="0" fontId="25" fillId="0" borderId="13" xfId="8" applyFont="1" applyBorder="1" applyAlignment="1">
      <alignment horizontal="center" vertical="center" wrapText="1"/>
    </xf>
    <xf numFmtId="0" fontId="25" fillId="0" borderId="0" xfId="4" applyFont="1" applyAlignment="1">
      <alignment horizontal="right" vertical="center"/>
    </xf>
    <xf numFmtId="0" fontId="25" fillId="0" borderId="9" xfId="4" applyFont="1" applyBorder="1" applyAlignment="1" applyProtection="1">
      <alignment horizontal="center" vertical="center" wrapText="1"/>
      <protection locked="0"/>
    </xf>
    <xf numFmtId="0" fontId="25" fillId="0" borderId="12" xfId="4" applyFont="1" applyBorder="1" applyAlignment="1" applyProtection="1">
      <alignment horizontal="center" vertical="center" wrapText="1"/>
      <protection locked="0"/>
    </xf>
    <xf numFmtId="0" fontId="25" fillId="0" borderId="37" xfId="4" applyFont="1" applyBorder="1" applyAlignment="1" applyProtection="1">
      <alignment horizontal="center" vertical="center" wrapText="1"/>
      <protection locked="0"/>
    </xf>
    <xf numFmtId="0" fontId="25" fillId="0" borderId="29" xfId="4" applyFont="1" applyBorder="1" applyAlignment="1" applyProtection="1">
      <alignment horizontal="center" vertical="center" wrapText="1"/>
      <protection locked="0"/>
    </xf>
    <xf numFmtId="0" fontId="25" fillId="0" borderId="0" xfId="4" applyFont="1" applyAlignment="1">
      <alignment horizontal="right"/>
    </xf>
    <xf numFmtId="0" fontId="25" fillId="0" borderId="0" xfId="8" applyFont="1" applyAlignment="1">
      <alignment horizontal="right" vertical="center" wrapText="1"/>
    </xf>
    <xf numFmtId="0" fontId="25" fillId="0" borderId="0" xfId="4" applyFont="1" applyAlignment="1" applyProtection="1">
      <alignment horizontal="left" vertical="center" wrapText="1"/>
      <protection locked="0"/>
    </xf>
    <xf numFmtId="0" fontId="25" fillId="0" borderId="12" xfId="4" applyFont="1" applyBorder="1" applyAlignment="1" applyProtection="1">
      <alignment horizontal="center" vertical="center"/>
      <protection locked="0"/>
    </xf>
    <xf numFmtId="0" fontId="9" fillId="0" borderId="55" xfId="4" applyFont="1" applyBorder="1" applyAlignment="1">
      <alignment horizontal="center" vertical="center" wrapText="1"/>
    </xf>
    <xf numFmtId="0" fontId="9" fillId="0" borderId="56" xfId="4" applyFont="1" applyBorder="1" applyAlignment="1">
      <alignment horizontal="center" vertical="center" wrapText="1"/>
    </xf>
    <xf numFmtId="0" fontId="38" fillId="0" borderId="0" xfId="4" applyFont="1" applyAlignment="1" applyProtection="1">
      <alignment horizontal="left" vertical="center" wrapText="1"/>
      <protection locked="0"/>
    </xf>
    <xf numFmtId="0" fontId="9" fillId="0" borderId="13" xfId="4" applyFont="1" applyBorder="1" applyAlignment="1" applyProtection="1">
      <alignment horizontal="center" vertical="center"/>
      <protection locked="0"/>
    </xf>
    <xf numFmtId="0" fontId="9" fillId="0" borderId="37" xfId="4" applyFont="1" applyBorder="1" applyAlignment="1" applyProtection="1">
      <alignment horizontal="center" vertical="center" wrapText="1"/>
      <protection locked="0"/>
    </xf>
    <xf numFmtId="0" fontId="9" fillId="0" borderId="29" xfId="4" applyFont="1" applyBorder="1" applyAlignment="1" applyProtection="1">
      <alignment horizontal="center" vertical="center" wrapText="1"/>
      <protection locked="0"/>
    </xf>
    <xf numFmtId="0" fontId="9" fillId="0" borderId="53" xfId="4" applyFont="1" applyBorder="1" applyAlignment="1">
      <alignment horizontal="center" vertical="center" wrapText="1"/>
    </xf>
    <xf numFmtId="0" fontId="9" fillId="0" borderId="54" xfId="4" applyFont="1" applyBorder="1" applyAlignment="1">
      <alignment horizontal="center" vertical="center" wrapText="1"/>
    </xf>
    <xf numFmtId="0" fontId="9" fillId="0" borderId="58" xfId="4" applyFont="1" applyBorder="1" applyAlignment="1" applyProtection="1">
      <alignment horizontal="center" vertical="center" wrapText="1"/>
      <protection locked="0"/>
    </xf>
    <xf numFmtId="0" fontId="9" fillId="0" borderId="59" xfId="4" applyFont="1" applyBorder="1" applyAlignment="1" applyProtection="1">
      <alignment horizontal="center" vertical="center" wrapText="1"/>
      <protection locked="0"/>
    </xf>
    <xf numFmtId="0" fontId="25" fillId="0" borderId="64" xfId="4" applyFont="1" applyBorder="1" applyAlignment="1">
      <alignment horizontal="center" vertical="center" wrapText="1"/>
    </xf>
    <xf numFmtId="0" fontId="25" fillId="0" borderId="50" xfId="4" applyFont="1" applyBorder="1" applyAlignment="1">
      <alignment horizontal="center" vertical="center" wrapText="1"/>
    </xf>
    <xf numFmtId="167" fontId="9" fillId="0" borderId="10" xfId="4" applyNumberFormat="1"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0" fontId="9" fillId="0" borderId="14" xfId="4" applyFont="1" applyBorder="1" applyAlignment="1" applyProtection="1">
      <alignment horizontal="center" vertical="center" wrapText="1"/>
      <protection locked="0"/>
    </xf>
    <xf numFmtId="170" fontId="58" fillId="0" borderId="63" xfId="4" applyNumberFormat="1" applyFont="1" applyBorder="1" applyAlignment="1" applyProtection="1">
      <alignment horizontal="center" vertical="center" wrapText="1"/>
      <protection locked="0"/>
    </xf>
    <xf numFmtId="170" fontId="58" fillId="0" borderId="49" xfId="4" applyNumberFormat="1" applyFont="1" applyBorder="1" applyAlignment="1" applyProtection="1">
      <alignment horizontal="center" vertical="center" wrapText="1"/>
      <protection locked="0"/>
    </xf>
    <xf numFmtId="167" fontId="9" fillId="0" borderId="13" xfId="4" applyNumberFormat="1" applyFont="1" applyBorder="1" applyAlignment="1" applyProtection="1">
      <alignment horizontal="center" vertical="center" wrapText="1"/>
      <protection locked="0"/>
    </xf>
    <xf numFmtId="0" fontId="38" fillId="0" borderId="0" xfId="4" applyFont="1" applyAlignment="1">
      <alignment horizontal="left"/>
    </xf>
    <xf numFmtId="0" fontId="25" fillId="0" borderId="37" xfId="4" applyFont="1" applyBorder="1" applyAlignment="1">
      <alignment horizontal="center" vertical="center" wrapText="1"/>
    </xf>
    <xf numFmtId="0" fontId="25" fillId="0" borderId="29" xfId="4" applyFont="1" applyBorder="1" applyAlignment="1">
      <alignment horizontal="center" vertical="center"/>
    </xf>
    <xf numFmtId="0" fontId="25" fillId="0" borderId="36" xfId="4" applyFont="1" applyBorder="1" applyAlignment="1">
      <alignment horizontal="center" vertical="center" wrapText="1"/>
    </xf>
    <xf numFmtId="0" fontId="25" fillId="0" borderId="39" xfId="4" applyFont="1" applyBorder="1" applyAlignment="1">
      <alignment horizontal="center" vertical="center"/>
    </xf>
    <xf numFmtId="0" fontId="25" fillId="0" borderId="29" xfId="4" applyFont="1" applyBorder="1" applyAlignment="1">
      <alignment horizontal="center" vertical="center" wrapText="1"/>
    </xf>
    <xf numFmtId="0" fontId="25" fillId="0" borderId="0" xfId="4" applyFont="1" applyAlignment="1">
      <alignment horizontal="right" vertical="top" wrapText="1"/>
    </xf>
    <xf numFmtId="0" fontId="9" fillId="0" borderId="0" xfId="4" applyFont="1" applyAlignment="1">
      <alignment horizontal="left" vertical="center" wrapText="1"/>
    </xf>
    <xf numFmtId="0" fontId="42" fillId="0" borderId="0" xfId="4" applyFont="1" applyAlignment="1">
      <alignment horizontal="left" vertical="center" wrapText="1"/>
    </xf>
    <xf numFmtId="0" fontId="58" fillId="0" borderId="46" xfId="4" applyFont="1" applyBorder="1" applyAlignment="1">
      <alignment horizontal="center" vertical="center" wrapText="1"/>
    </xf>
    <xf numFmtId="0" fontId="58" fillId="0" borderId="48" xfId="4" applyFont="1" applyBorder="1" applyAlignment="1">
      <alignment vertical="center" wrapText="1"/>
    </xf>
    <xf numFmtId="0" fontId="9" fillId="0" borderId="37" xfId="4" applyFont="1" applyBorder="1" applyAlignment="1">
      <alignment horizontal="center" vertical="center" wrapText="1"/>
    </xf>
    <xf numFmtId="0" fontId="9" fillId="0" borderId="29" xfId="4" applyFont="1" applyBorder="1" applyAlignment="1">
      <alignment horizontal="center" vertical="center" wrapText="1"/>
    </xf>
    <xf numFmtId="0" fontId="58" fillId="0" borderId="45" xfId="0" applyFont="1" applyBorder="1" applyAlignment="1">
      <alignment horizontal="center" vertical="center" wrapText="1"/>
    </xf>
    <xf numFmtId="0" fontId="58" fillId="0" borderId="47" xfId="0" applyFont="1" applyBorder="1" applyAlignment="1">
      <alignment horizontal="center" vertical="center"/>
    </xf>
    <xf numFmtId="0" fontId="9" fillId="0" borderId="38" xfId="4" applyFont="1" applyBorder="1" applyAlignment="1">
      <alignment horizontal="center" vertical="center" wrapText="1"/>
    </xf>
    <xf numFmtId="0" fontId="9" fillId="0" borderId="40" xfId="4" applyFont="1" applyBorder="1" applyAlignment="1">
      <alignment horizontal="center" vertical="center" wrapText="1"/>
    </xf>
    <xf numFmtId="0" fontId="25" fillId="0" borderId="38" xfId="8" applyFont="1" applyBorder="1" applyAlignment="1">
      <alignment horizontal="center" vertical="center" wrapText="1"/>
    </xf>
    <xf numFmtId="0" fontId="25" fillId="0" borderId="40" xfId="8" applyFont="1" applyBorder="1" applyAlignment="1">
      <alignment horizontal="center" vertical="center"/>
    </xf>
    <xf numFmtId="0" fontId="9" fillId="0" borderId="0" xfId="8" applyFont="1" applyAlignment="1">
      <alignment horizontal="left" vertical="center" wrapText="1"/>
    </xf>
    <xf numFmtId="0" fontId="42" fillId="0" borderId="0" xfId="8" applyFont="1" applyAlignment="1">
      <alignment horizontal="left" vertical="center" wrapText="1"/>
    </xf>
    <xf numFmtId="0" fontId="24" fillId="0" borderId="0" xfId="8" applyFont="1" applyAlignment="1">
      <alignment horizontal="left" vertical="center" wrapText="1"/>
    </xf>
    <xf numFmtId="0" fontId="25" fillId="0" borderId="36" xfId="8" applyFont="1" applyBorder="1" applyAlignment="1">
      <alignment horizontal="center" vertical="center" wrapText="1"/>
    </xf>
    <xf numFmtId="0" fontId="25" fillId="0" borderId="39" xfId="8" applyFont="1" applyBorder="1" applyAlignment="1">
      <alignment horizontal="center" vertical="center"/>
    </xf>
    <xf numFmtId="0" fontId="25" fillId="0" borderId="37" xfId="8" applyFont="1" applyBorder="1" applyAlignment="1">
      <alignment horizontal="center" vertical="center" wrapText="1"/>
    </xf>
    <xf numFmtId="0" fontId="25" fillId="0" borderId="29" xfId="8" applyFont="1" applyBorder="1" applyAlignment="1">
      <alignment horizontal="center" vertical="center"/>
    </xf>
    <xf numFmtId="0" fontId="9" fillId="0" borderId="37" xfId="8" applyFont="1" applyBorder="1" applyAlignment="1">
      <alignment horizontal="center" vertical="center" wrapText="1"/>
    </xf>
    <xf numFmtId="0" fontId="9" fillId="0" borderId="29" xfId="8" applyFont="1" applyBorder="1" applyAlignment="1">
      <alignment horizontal="center" vertical="center"/>
    </xf>
    <xf numFmtId="0" fontId="25" fillId="0" borderId="29" xfId="8" applyFont="1" applyBorder="1" applyAlignment="1">
      <alignment horizontal="center" vertical="center" wrapText="1"/>
    </xf>
    <xf numFmtId="0" fontId="25" fillId="0" borderId="53" xfId="8" applyFont="1" applyBorder="1" applyAlignment="1">
      <alignment horizontal="center" vertical="center" wrapText="1"/>
    </xf>
    <xf numFmtId="0" fontId="25" fillId="0" borderId="54" xfId="8" applyFont="1" applyBorder="1" applyAlignment="1">
      <alignment horizontal="center" vertical="center" wrapText="1"/>
    </xf>
    <xf numFmtId="0" fontId="25" fillId="0" borderId="40" xfId="8" applyFont="1" applyBorder="1" applyAlignment="1">
      <alignment horizontal="center" vertical="center" wrapText="1"/>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8">
    <dxf>
      <fill>
        <patternFill>
          <bgColor theme="2" tint="0.59996337778862885"/>
        </patternFill>
      </fill>
    </dxf>
    <dxf>
      <fill>
        <patternFill>
          <bgColor theme="2" tint="0.59996337778862885"/>
        </patternFill>
      </fill>
    </dxf>
    <dxf>
      <fill>
        <patternFill>
          <bgColor rgb="FFD1D1D1"/>
        </patternFill>
      </fill>
    </dxf>
    <dxf>
      <fill>
        <patternFill>
          <bgColor theme="0" tint="-0.14996795556505021"/>
        </patternFill>
      </fill>
    </dxf>
    <dxf>
      <fill>
        <patternFill>
          <bgColor rgb="FFB5DDF0"/>
        </patternFill>
      </fill>
    </dxf>
    <dxf>
      <fill>
        <patternFill>
          <bgColor rgb="FFD1D1D1"/>
        </patternFill>
      </fill>
    </dxf>
    <dxf>
      <fill>
        <patternFill>
          <bgColor rgb="FFD1D1D1"/>
        </patternFill>
      </fill>
    </dxf>
    <dxf>
      <font>
        <strike val="0"/>
        <u val="none"/>
      </font>
      <fill>
        <patternFill>
          <bgColor rgb="FFDBDBDB"/>
        </patternFill>
      </fill>
    </dxf>
  </dxfs>
  <tableStyles count="0" defaultTableStyle="TableStyleMedium2" defaultPivotStyle="PivotStyleLight16"/>
  <colors>
    <mruColors>
      <color rgb="FFD1D1D1"/>
      <color rgb="FFF5EBEB"/>
      <color rgb="FFB5DDF0"/>
      <color rgb="FF8C6E87"/>
      <color rgb="FF47ABD9"/>
      <color rgb="FF00244D"/>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83820</xdr:colOff>
      <xdr:row>0</xdr:row>
      <xdr:rowOff>205740</xdr:rowOff>
    </xdr:from>
    <xdr:to>
      <xdr:col>2</xdr:col>
      <xdr:colOff>2144986</xdr:colOff>
      <xdr:row>0</xdr:row>
      <xdr:rowOff>1264920</xdr:rowOff>
    </xdr:to>
    <xdr:pic>
      <xdr:nvPicPr>
        <xdr:cNvPr id="3" name="Paveikslėlis 2"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3460" y="20574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s://e-seimas.lrs.lt/portal/legalAct/lt/TAD/TAIS.428/asr" TargetMode="External"/><Relationship Id="rId1" Type="http://schemas.openxmlformats.org/officeDocument/2006/relationships/hyperlink" Target="https://e-seimas.lrs.lt/portal/legalAct/lt/TAD/6be2c020699a11e48710f0162bf7b9c5/as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min.lrv.lt/lt/veiklos-sritys/fiskaline-politika/informacija-savivaldybems-sodrai-ir-psdf/savivaldybiu-sodros-psdf-biudzetu-cikliniu-komponenciu-dydzia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A1:F35"/>
  <sheetViews>
    <sheetView showGridLines="0" showRowColHeaders="0" tabSelected="1" zoomScaleNormal="100" workbookViewId="0">
      <selection activeCell="A3" sqref="A3"/>
    </sheetView>
  </sheetViews>
  <sheetFormatPr defaultColWidth="10" defaultRowHeight="14.4" x14ac:dyDescent="0.3"/>
  <cols>
    <col min="1" max="1" width="9" style="2" customWidth="1"/>
    <col min="2" max="2" width="4.5546875" style="3" customWidth="1"/>
    <col min="3" max="3" width="103.109375" style="3" customWidth="1"/>
    <col min="4" max="4" width="44.5546875" style="2" customWidth="1"/>
    <col min="5" max="5" width="10" style="2"/>
    <col min="6" max="6" width="10.5546875" style="2" customWidth="1"/>
    <col min="7" max="16384" width="10" style="2"/>
  </cols>
  <sheetData>
    <row r="1" spans="1:6" ht="109.95" customHeight="1" thickBot="1" x14ac:dyDescent="0.35">
      <c r="A1" s="2" t="s">
        <v>279</v>
      </c>
      <c r="B1" s="278"/>
      <c r="C1" s="279"/>
      <c r="D1" s="280"/>
      <c r="F1" s="183"/>
    </row>
    <row r="2" spans="1:6" ht="9.6" customHeight="1" x14ac:dyDescent="0.3">
      <c r="B2" s="79"/>
      <c r="D2" s="71"/>
    </row>
    <row r="3" spans="1:6" ht="30.6" customHeight="1" x14ac:dyDescent="0.3">
      <c r="B3" s="283" t="s">
        <v>175</v>
      </c>
      <c r="C3" s="284"/>
      <c r="D3" s="285"/>
    </row>
    <row r="4" spans="1:6" ht="9.6" customHeight="1" x14ac:dyDescent="0.3">
      <c r="B4" s="70"/>
      <c r="C4" s="1"/>
      <c r="D4" s="71"/>
    </row>
    <row r="5" spans="1:6" x14ac:dyDescent="0.3">
      <c r="B5" s="286">
        <v>45820</v>
      </c>
      <c r="C5" s="287"/>
      <c r="D5" s="288"/>
      <c r="F5" s="5"/>
    </row>
    <row r="6" spans="1:6" ht="9.6" customHeight="1" x14ac:dyDescent="0.3">
      <c r="B6" s="70"/>
      <c r="C6" s="1"/>
      <c r="D6" s="71"/>
    </row>
    <row r="7" spans="1:6" ht="18" x14ac:dyDescent="0.35">
      <c r="B7" s="281" t="s">
        <v>0</v>
      </c>
      <c r="C7" s="282"/>
      <c r="D7" s="72"/>
    </row>
    <row r="8" spans="1:6" ht="9.6" customHeight="1" x14ac:dyDescent="0.3">
      <c r="B8" s="70"/>
      <c r="C8" s="1"/>
      <c r="D8" s="71"/>
    </row>
    <row r="9" spans="1:6" ht="143.25" customHeight="1" x14ac:dyDescent="0.3">
      <c r="B9" s="70"/>
      <c r="C9" s="289" t="s">
        <v>152</v>
      </c>
      <c r="D9" s="290"/>
    </row>
    <row r="10" spans="1:6" ht="9.6" customHeight="1" x14ac:dyDescent="0.3">
      <c r="B10" s="70"/>
      <c r="C10" s="1"/>
      <c r="D10" s="71"/>
    </row>
    <row r="11" spans="1:6" ht="18" customHeight="1" x14ac:dyDescent="0.3">
      <c r="B11" s="275" t="s">
        <v>85</v>
      </c>
      <c r="C11" s="276"/>
      <c r="D11" s="277"/>
    </row>
    <row r="12" spans="1:6" ht="9.6" customHeight="1" x14ac:dyDescent="0.35">
      <c r="B12" s="73"/>
      <c r="C12" s="74"/>
      <c r="D12" s="75"/>
    </row>
    <row r="13" spans="1:6" ht="13.5" customHeight="1" x14ac:dyDescent="0.3">
      <c r="B13" s="70"/>
      <c r="C13" s="46" t="s">
        <v>254</v>
      </c>
      <c r="D13" s="71"/>
    </row>
    <row r="14" spans="1:6" ht="13.5" customHeight="1" x14ac:dyDescent="0.3">
      <c r="B14" s="70"/>
      <c r="C14" s="46"/>
      <c r="D14" s="71"/>
    </row>
    <row r="15" spans="1:6" ht="18" customHeight="1" x14ac:dyDescent="0.3">
      <c r="B15" s="275" t="s">
        <v>153</v>
      </c>
      <c r="C15" s="276"/>
      <c r="D15" s="277"/>
    </row>
    <row r="16" spans="1:6" ht="13.5" customHeight="1" x14ac:dyDescent="0.3">
      <c r="B16" s="70"/>
      <c r="C16" s="46"/>
      <c r="D16" s="71"/>
    </row>
    <row r="17" spans="2:4" ht="13.5" customHeight="1" x14ac:dyDescent="0.3">
      <c r="B17" s="70"/>
      <c r="C17" s="46" t="s">
        <v>154</v>
      </c>
      <c r="D17" s="71"/>
    </row>
    <row r="18" spans="2:4" ht="13.5" customHeight="1" x14ac:dyDescent="0.3">
      <c r="B18" s="70"/>
      <c r="C18" s="46"/>
      <c r="D18" s="71"/>
    </row>
    <row r="19" spans="2:4" ht="18" customHeight="1" x14ac:dyDescent="0.3">
      <c r="B19" s="275" t="s">
        <v>155</v>
      </c>
      <c r="C19" s="276"/>
      <c r="D19" s="277"/>
    </row>
    <row r="20" spans="2:4" ht="9.6" customHeight="1" x14ac:dyDescent="0.3">
      <c r="B20" s="70"/>
      <c r="C20" s="46"/>
      <c r="D20" s="71"/>
    </row>
    <row r="21" spans="2:4" x14ac:dyDescent="0.3">
      <c r="B21" s="70"/>
      <c r="C21" s="46" t="s">
        <v>252</v>
      </c>
      <c r="D21" s="71"/>
    </row>
    <row r="22" spans="2:4" x14ac:dyDescent="0.3">
      <c r="B22" s="70"/>
      <c r="C22" s="46" t="s">
        <v>253</v>
      </c>
      <c r="D22" s="71"/>
    </row>
    <row r="23" spans="2:4" x14ac:dyDescent="0.3">
      <c r="B23" s="70"/>
      <c r="C23" s="46" t="s">
        <v>156</v>
      </c>
      <c r="D23" s="71"/>
    </row>
    <row r="24" spans="2:4" x14ac:dyDescent="0.3">
      <c r="B24" s="70"/>
      <c r="C24" s="46" t="s">
        <v>161</v>
      </c>
      <c r="D24" s="71"/>
    </row>
    <row r="25" spans="2:4" x14ac:dyDescent="0.3">
      <c r="B25" s="70"/>
      <c r="C25" s="46" t="s">
        <v>157</v>
      </c>
      <c r="D25" s="71"/>
    </row>
    <row r="26" spans="2:4" ht="13.5" customHeight="1" x14ac:dyDescent="0.3">
      <c r="B26" s="70"/>
      <c r="C26" s="6"/>
      <c r="D26" s="71"/>
    </row>
    <row r="27" spans="2:4" ht="18" customHeight="1" x14ac:dyDescent="0.3">
      <c r="B27" s="275" t="s">
        <v>84</v>
      </c>
      <c r="C27" s="276"/>
      <c r="D27" s="277"/>
    </row>
    <row r="28" spans="2:4" ht="9.6" customHeight="1" x14ac:dyDescent="0.3">
      <c r="B28" s="70"/>
      <c r="C28" s="1"/>
      <c r="D28" s="71"/>
    </row>
    <row r="29" spans="2:4" x14ac:dyDescent="0.3">
      <c r="B29" s="70" t="s">
        <v>1</v>
      </c>
      <c r="C29" s="7" t="s">
        <v>2</v>
      </c>
      <c r="D29" s="71"/>
    </row>
    <row r="30" spans="2:4" x14ac:dyDescent="0.3">
      <c r="B30" s="191" t="s">
        <v>3</v>
      </c>
      <c r="C30" s="34" t="s">
        <v>4</v>
      </c>
      <c r="D30" s="71"/>
    </row>
    <row r="31" spans="2:4" x14ac:dyDescent="0.3">
      <c r="B31" s="70" t="s">
        <v>86</v>
      </c>
      <c r="C31" s="7" t="s">
        <v>87</v>
      </c>
      <c r="D31" s="71"/>
    </row>
    <row r="32" spans="2:4" x14ac:dyDescent="0.3">
      <c r="B32" s="191" t="s">
        <v>88</v>
      </c>
      <c r="C32" s="34" t="s">
        <v>107</v>
      </c>
      <c r="D32" s="71"/>
    </row>
    <row r="33" spans="2:4" ht="9.6" customHeight="1" thickBot="1" x14ac:dyDescent="0.35">
      <c r="B33" s="76"/>
      <c r="C33" s="77"/>
      <c r="D33" s="78"/>
    </row>
    <row r="34" spans="2:4" x14ac:dyDescent="0.3">
      <c r="B34" s="1"/>
      <c r="C34" s="1"/>
    </row>
    <row r="35" spans="2:4" ht="27.6" x14ac:dyDescent="0.3">
      <c r="C35" s="4"/>
    </row>
  </sheetData>
  <mergeCells count="9">
    <mergeCell ref="B27:D27"/>
    <mergeCell ref="B11:D11"/>
    <mergeCell ref="B1:D1"/>
    <mergeCell ref="B7:C7"/>
    <mergeCell ref="B3:D3"/>
    <mergeCell ref="B5:D5"/>
    <mergeCell ref="B15:D15"/>
    <mergeCell ref="C9:D9"/>
    <mergeCell ref="B19:D19"/>
  </mergeCells>
  <hyperlinks>
    <hyperlink ref="C29" r:id="rId1" xr:uid="{F75ADD19-BFBD-4F52-BE4C-BF43D6CED170}"/>
    <hyperlink ref="C31" r:id="rId2" xr:uid="{40D818DF-4B5F-4AD2-800F-5D1183014FE2}"/>
    <hyperlink ref="C13" location="'Suvestinė | Summary'!A1" display="1. Savivaldybių biudžetų fiskalinės drausmės taisyklės, 2024 m. / Fiscal discipline rules attributable to local government in 2024" xr:uid="{AC9C67CC-7D23-4533-9623-F35C9F3CB226}"/>
    <hyperlink ref="C21" location="'KĮ 4 str. 2 d. | CL 4.2.'!A1" display="3. Savivaldybių 2024 m. biudžetai, kuriems taikoma Konstitucinio įstatymo 4 str. 2 d. / Budgets attributable to local government in 2024, CL 4.2." xr:uid="{DF4654E7-1E79-4E35-BE61-98F6A28AB661}"/>
    <hyperlink ref="C22" location="'KĮ str. 4 d. | CL 4.4.'!A1" display="4. Savivaldybių 2024 m. biudžetai, kuriems taikoma Konstitucinio įstatymo 4 str. 4 d. / Budgets attributable to local governments in 2024, CL 4.4." xr:uid="{159AEEF8-DAEC-4F1B-899F-EC6BCF15C535}"/>
    <hyperlink ref="C30" r:id="rId3" display="http://www3.lrs.lt/pls/inter3/dokpaieska.showdoc_l?p_id=487268&amp;p_tr2=2" xr:uid="{1DFC456D-6C11-44C8-937D-B2EE6D2F8F13}"/>
    <hyperlink ref="C32" r:id="rId4" display="Republic of Lithuania Law on Budgeting" xr:uid="{AA934220-84E7-4B6B-BDDE-533CBA7640AB}"/>
    <hyperlink ref="C17" location="'Duomenys | Data'!A1" display="2. Duomenys / Data" xr:uid="{F9338FFD-623F-44BD-8F85-3051EDCA55CD}"/>
    <hyperlink ref="C23" location="'Lankstumas | Flexibility'!A1" display="5. Lankstumo taisyklės taikymas pagal 4 str. 5 d./ Flexibility rule application, CL 4.5" xr:uid="{32B47B21-4A15-43D6-A124-1372638CC08D}"/>
    <hyperlink ref="C24" location="'Garantijos | Guarantees'!A1" display="6. Garantijų limitai pagal KĮ 4 str. 7 d. / Guaratees' limits according to CL 4.7" xr:uid="{E1F9E8FA-3245-4950-B682-46D7F8D56439}"/>
    <hyperlink ref="C25" location="'Aktualūs įstatymų str. | Laws'!A1" display="7. Aktualūs įstatymų straipsniai / Relevant articles of the Law" xr:uid="{E4572030-2AB0-401E-8705-EBC306B48C41}"/>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20"/>
  <sheetViews>
    <sheetView showGridLines="0" showRowColHeaders="0" zoomScaleNormal="100" workbookViewId="0"/>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5" ht="13.95" customHeight="1" x14ac:dyDescent="0.3">
      <c r="B1" s="80" t="s">
        <v>67</v>
      </c>
    </row>
    <row r="2" spans="1:5" ht="16.5" customHeight="1" x14ac:dyDescent="0.3">
      <c r="B2" s="10"/>
      <c r="C2" s="14"/>
      <c r="D2" s="13"/>
      <c r="E2" s="13"/>
    </row>
    <row r="3" spans="1:5" ht="16.5" customHeight="1" thickBot="1" x14ac:dyDescent="0.35">
      <c r="B3" s="26"/>
      <c r="C3" s="14"/>
      <c r="D3" s="13"/>
      <c r="E3" s="13"/>
    </row>
    <row r="4" spans="1:5" ht="23.25" customHeight="1" x14ac:dyDescent="0.3">
      <c r="A4" s="15"/>
      <c r="B4" s="60" t="s">
        <v>228</v>
      </c>
      <c r="C4" s="61"/>
      <c r="D4" s="61"/>
      <c r="E4" s="61"/>
    </row>
    <row r="5" spans="1:5" ht="23.25" customHeight="1" thickBot="1" x14ac:dyDescent="0.35">
      <c r="A5" s="15"/>
      <c r="B5" s="62" t="s">
        <v>68</v>
      </c>
      <c r="C5" s="63"/>
      <c r="D5" s="63"/>
      <c r="E5" s="63"/>
    </row>
    <row r="6" spans="1:5" ht="39.6" customHeight="1" thickBot="1" x14ac:dyDescent="0.35">
      <c r="A6" s="16"/>
      <c r="B6" s="64" t="s">
        <v>69</v>
      </c>
      <c r="C6" s="65" t="s">
        <v>70</v>
      </c>
      <c r="D6" s="65" t="s">
        <v>71</v>
      </c>
      <c r="E6" s="66" t="s">
        <v>72</v>
      </c>
    </row>
    <row r="7" spans="1:5" ht="194.4" customHeight="1" x14ac:dyDescent="0.3">
      <c r="B7" s="67" t="s">
        <v>73</v>
      </c>
      <c r="C7" s="68" t="s">
        <v>105</v>
      </c>
      <c r="D7" s="67" t="s">
        <v>229</v>
      </c>
      <c r="E7" s="69" t="s">
        <v>151</v>
      </c>
    </row>
    <row r="8" spans="1:5" ht="14.25" customHeight="1" x14ac:dyDescent="0.3">
      <c r="B8" s="293" t="s">
        <v>74</v>
      </c>
      <c r="C8" s="296" t="s">
        <v>108</v>
      </c>
      <c r="D8" s="299" t="s">
        <v>230</v>
      </c>
      <c r="E8" s="301" t="s">
        <v>75</v>
      </c>
    </row>
    <row r="9" spans="1:5" x14ac:dyDescent="0.3">
      <c r="B9" s="294"/>
      <c r="C9" s="297"/>
      <c r="D9" s="300"/>
      <c r="E9" s="302"/>
    </row>
    <row r="10" spans="1:5" ht="102" customHeight="1" x14ac:dyDescent="0.3">
      <c r="B10" s="294"/>
      <c r="C10" s="297"/>
      <c r="D10" s="151" t="s">
        <v>231</v>
      </c>
      <c r="E10" s="152" t="s">
        <v>91</v>
      </c>
    </row>
    <row r="11" spans="1:5" ht="27.6" customHeight="1" x14ac:dyDescent="0.3">
      <c r="B11" s="294"/>
      <c r="C11" s="297"/>
      <c r="D11" s="153" t="s">
        <v>232</v>
      </c>
      <c r="E11" s="152" t="s">
        <v>140</v>
      </c>
    </row>
    <row r="12" spans="1:5" ht="45" customHeight="1" x14ac:dyDescent="0.3">
      <c r="B12" s="294"/>
      <c r="C12" s="297"/>
      <c r="D12" s="303" t="s">
        <v>233</v>
      </c>
      <c r="E12" s="302" t="s">
        <v>218</v>
      </c>
    </row>
    <row r="13" spans="1:5" ht="57" customHeight="1" x14ac:dyDescent="0.3">
      <c r="B13" s="295"/>
      <c r="C13" s="298"/>
      <c r="D13" s="304"/>
      <c r="E13" s="305"/>
    </row>
    <row r="14" spans="1:5" ht="14.25" customHeight="1" x14ac:dyDescent="0.3">
      <c r="B14" s="297" t="s">
        <v>76</v>
      </c>
      <c r="C14" s="297"/>
      <c r="D14" s="297"/>
      <c r="E14" s="297"/>
    </row>
    <row r="15" spans="1:5" ht="15" customHeight="1" thickBot="1" x14ac:dyDescent="0.35">
      <c r="B15" s="291" t="s">
        <v>106</v>
      </c>
      <c r="C15" s="292"/>
      <c r="D15" s="292"/>
      <c r="E15" s="292"/>
    </row>
    <row r="16" spans="1:5" x14ac:dyDescent="0.3">
      <c r="B16" s="13"/>
      <c r="C16" s="13"/>
      <c r="D16" s="13"/>
      <c r="E16" s="13"/>
    </row>
    <row r="17" spans="2:5" x14ac:dyDescent="0.3">
      <c r="B17" s="13"/>
      <c r="C17" s="13"/>
      <c r="D17" s="13"/>
      <c r="E17" s="13"/>
    </row>
    <row r="18" spans="2:5" x14ac:dyDescent="0.3">
      <c r="B18" s="13"/>
      <c r="C18" s="13"/>
      <c r="D18" s="13"/>
      <c r="E18" s="13"/>
    </row>
    <row r="19" spans="2:5" x14ac:dyDescent="0.3">
      <c r="B19" s="13"/>
      <c r="C19" s="13"/>
      <c r="D19" s="13"/>
      <c r="E19" s="13"/>
    </row>
    <row r="20" spans="2:5" x14ac:dyDescent="0.3">
      <c r="B20" s="13"/>
      <c r="C20" s="13"/>
      <c r="D20" s="13"/>
      <c r="E20" s="13"/>
    </row>
  </sheetData>
  <mergeCells count="8">
    <mergeCell ref="B15:E15"/>
    <mergeCell ref="B8:B13"/>
    <mergeCell ref="C8:C13"/>
    <mergeCell ref="D8:D9"/>
    <mergeCell ref="E8:E9"/>
    <mergeCell ref="B14:E14"/>
    <mergeCell ref="D12:D13"/>
    <mergeCell ref="E12:E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V91"/>
  <sheetViews>
    <sheetView showGridLines="0" showRowColHeaders="0" zoomScaleNormal="100" workbookViewId="0"/>
  </sheetViews>
  <sheetFormatPr defaultColWidth="9.109375" defaultRowHeight="13.8" x14ac:dyDescent="0.25"/>
  <cols>
    <col min="1" max="1" width="9.109375" style="18"/>
    <col min="2" max="2" width="7.6640625" style="18" customWidth="1"/>
    <col min="3" max="3" width="18.6640625" style="18" customWidth="1"/>
    <col min="4" max="4" width="17" style="18" customWidth="1"/>
    <col min="5" max="6" width="15.44140625" style="18" customWidth="1"/>
    <col min="7" max="7" width="21.33203125" style="18" customWidth="1"/>
    <col min="8" max="8" width="19.6640625" style="18" customWidth="1"/>
    <col min="9" max="9" width="28.88671875" style="18" customWidth="1"/>
    <col min="10" max="10" width="27" style="18" customWidth="1"/>
    <col min="11" max="11" width="34.44140625" style="18" customWidth="1"/>
    <col min="12" max="14" width="23.44140625" style="18" customWidth="1"/>
    <col min="15" max="15" width="15.88671875" style="18" customWidth="1"/>
    <col min="16" max="16" width="20.109375" style="18" customWidth="1"/>
    <col min="17" max="18" width="14.5546875" style="18" customWidth="1"/>
    <col min="19" max="19" width="12.6640625" style="18" customWidth="1"/>
    <col min="20" max="20" width="11" style="18" customWidth="1"/>
    <col min="21" max="16384" width="9.109375" style="18"/>
  </cols>
  <sheetData>
    <row r="1" spans="1:20" ht="13.95" customHeight="1" x14ac:dyDescent="0.25">
      <c r="B1" s="80" t="s">
        <v>67</v>
      </c>
      <c r="C1" s="20"/>
      <c r="D1" s="20"/>
    </row>
    <row r="2" spans="1:20" x14ac:dyDescent="0.25">
      <c r="A2" s="125"/>
      <c r="B2" s="19"/>
      <c r="D2" s="192"/>
      <c r="E2" s="192"/>
      <c r="F2" s="192"/>
      <c r="G2" s="192"/>
      <c r="H2" s="192"/>
      <c r="I2" s="192"/>
      <c r="J2" s="192"/>
      <c r="K2" s="192"/>
      <c r="L2" s="192"/>
      <c r="M2" s="192"/>
      <c r="N2" s="192"/>
      <c r="O2" s="192"/>
      <c r="P2" s="192"/>
      <c r="Q2" s="192"/>
    </row>
    <row r="3" spans="1:20" s="21" customFormat="1" ht="14.4" thickBot="1" x14ac:dyDescent="0.3">
      <c r="D3" s="212"/>
      <c r="E3" s="212"/>
      <c r="F3" s="212"/>
      <c r="G3" s="212"/>
      <c r="H3" s="212"/>
      <c r="I3" s="212"/>
      <c r="J3" s="212"/>
      <c r="K3" s="212"/>
      <c r="L3" s="212"/>
      <c r="M3" s="212"/>
      <c r="N3" s="212"/>
      <c r="O3" s="212"/>
      <c r="P3" s="212"/>
      <c r="Q3" s="212"/>
    </row>
    <row r="4" spans="1:20" ht="14.25" customHeight="1" x14ac:dyDescent="0.25">
      <c r="A4" s="22"/>
      <c r="B4" s="135" t="s">
        <v>223</v>
      </c>
      <c r="C4" s="135"/>
      <c r="D4" s="135"/>
      <c r="E4" s="135"/>
      <c r="F4" s="135"/>
      <c r="G4" s="135"/>
      <c r="H4" s="135"/>
      <c r="I4" s="135"/>
      <c r="J4" s="213"/>
      <c r="K4" s="213"/>
      <c r="L4" s="214"/>
      <c r="M4" s="214"/>
      <c r="N4" s="214"/>
      <c r="O4" s="214"/>
      <c r="P4" s="213"/>
      <c r="Q4" s="213"/>
      <c r="R4" s="213"/>
      <c r="S4" s="213"/>
      <c r="T4" s="213"/>
    </row>
    <row r="5" spans="1:20" ht="14.25" customHeight="1" x14ac:dyDescent="0.25">
      <c r="A5" s="22"/>
      <c r="B5" s="32" t="s">
        <v>224</v>
      </c>
      <c r="C5" s="30"/>
      <c r="D5" s="30"/>
      <c r="E5" s="30"/>
      <c r="F5" s="30"/>
      <c r="G5" s="30"/>
      <c r="H5" s="30"/>
      <c r="I5" s="215"/>
      <c r="J5" s="192"/>
      <c r="K5" s="192"/>
      <c r="L5" s="192"/>
      <c r="M5" s="192"/>
      <c r="N5" s="192"/>
      <c r="O5" s="216"/>
      <c r="P5" s="192"/>
      <c r="Q5" s="192"/>
    </row>
    <row r="6" spans="1:20" ht="14.4" x14ac:dyDescent="0.25">
      <c r="A6" s="22"/>
      <c r="B6" s="37"/>
      <c r="C6" s="37"/>
      <c r="D6" s="217"/>
      <c r="E6" s="217"/>
      <c r="F6" s="217"/>
      <c r="G6" s="217"/>
      <c r="H6" s="217"/>
      <c r="I6" s="218"/>
      <c r="J6" s="217"/>
      <c r="K6" s="219"/>
      <c r="L6" s="229"/>
      <c r="M6" s="229"/>
      <c r="N6" s="229"/>
      <c r="O6" s="192"/>
      <c r="P6" s="192"/>
      <c r="Q6" s="219"/>
    </row>
    <row r="7" spans="1:20" ht="98.25" customHeight="1" x14ac:dyDescent="0.25">
      <c r="A7" s="125"/>
      <c r="B7" s="324" t="s">
        <v>122</v>
      </c>
      <c r="C7" s="317" t="s">
        <v>129</v>
      </c>
      <c r="D7" s="317" t="s">
        <v>131</v>
      </c>
      <c r="E7" s="326" t="s">
        <v>172</v>
      </c>
      <c r="F7" s="317" t="s">
        <v>169</v>
      </c>
      <c r="G7" s="317" t="s">
        <v>170</v>
      </c>
      <c r="H7" s="317" t="s">
        <v>171</v>
      </c>
      <c r="I7" s="315" t="s">
        <v>162</v>
      </c>
      <c r="J7" s="315" t="s">
        <v>163</v>
      </c>
      <c r="K7" s="315" t="s">
        <v>182</v>
      </c>
      <c r="L7" s="317" t="s">
        <v>234</v>
      </c>
      <c r="M7" s="321" t="s">
        <v>258</v>
      </c>
      <c r="N7" s="317" t="s">
        <v>256</v>
      </c>
      <c r="O7" s="319" t="s">
        <v>235</v>
      </c>
      <c r="P7" s="319" t="s">
        <v>236</v>
      </c>
      <c r="Q7" s="306" t="s">
        <v>237</v>
      </c>
      <c r="R7" s="306" t="s">
        <v>238</v>
      </c>
      <c r="S7" s="306" t="s">
        <v>239</v>
      </c>
      <c r="T7" s="308" t="s">
        <v>219</v>
      </c>
    </row>
    <row r="8" spans="1:20" ht="78.75" customHeight="1" x14ac:dyDescent="0.25">
      <c r="A8" s="125"/>
      <c r="B8" s="325"/>
      <c r="C8" s="318"/>
      <c r="D8" s="318"/>
      <c r="E8" s="327"/>
      <c r="F8" s="318"/>
      <c r="G8" s="318"/>
      <c r="H8" s="318"/>
      <c r="I8" s="316"/>
      <c r="J8" s="316"/>
      <c r="K8" s="316"/>
      <c r="L8" s="318"/>
      <c r="M8" s="322"/>
      <c r="N8" s="318"/>
      <c r="O8" s="320"/>
      <c r="P8" s="320"/>
      <c r="Q8" s="307"/>
      <c r="R8" s="307"/>
      <c r="S8" s="307"/>
      <c r="T8" s="309"/>
    </row>
    <row r="9" spans="1:20" ht="154.5" customHeight="1" x14ac:dyDescent="0.25">
      <c r="A9" s="125"/>
      <c r="B9" s="140" t="s">
        <v>183</v>
      </c>
      <c r="C9" s="141"/>
      <c r="D9" s="193" t="s">
        <v>275</v>
      </c>
      <c r="E9" s="193" t="s">
        <v>176</v>
      </c>
      <c r="F9" s="193" t="s">
        <v>177</v>
      </c>
      <c r="G9" s="193" t="s">
        <v>178</v>
      </c>
      <c r="H9" s="193" t="s">
        <v>179</v>
      </c>
      <c r="I9" s="193" t="s">
        <v>181</v>
      </c>
      <c r="J9" s="194" t="s">
        <v>180</v>
      </c>
      <c r="K9" s="107" t="s">
        <v>277</v>
      </c>
      <c r="L9" s="193" t="s">
        <v>173</v>
      </c>
      <c r="M9" s="232" t="s">
        <v>259</v>
      </c>
      <c r="N9" s="193" t="s">
        <v>257</v>
      </c>
      <c r="O9" s="193" t="s">
        <v>274</v>
      </c>
      <c r="P9" s="193" t="s">
        <v>276</v>
      </c>
      <c r="Q9" s="193" t="s">
        <v>222</v>
      </c>
      <c r="R9" s="312" t="s">
        <v>193</v>
      </c>
      <c r="S9" s="313"/>
      <c r="T9" s="314"/>
    </row>
    <row r="10" spans="1:20" ht="15" customHeight="1" x14ac:dyDescent="0.25">
      <c r="A10" s="125"/>
      <c r="B10" s="154">
        <v>1</v>
      </c>
      <c r="C10" s="155" t="s">
        <v>5</v>
      </c>
      <c r="D10" s="156">
        <v>1383512.5</v>
      </c>
      <c r="E10" s="156">
        <v>1212721.8999999999</v>
      </c>
      <c r="F10" s="156">
        <v>180092.6</v>
      </c>
      <c r="G10" s="156">
        <v>0</v>
      </c>
      <c r="H10" s="156">
        <v>374.8</v>
      </c>
      <c r="I10" s="156">
        <v>-21644.100000000002</v>
      </c>
      <c r="J10" s="164">
        <v>2794.9</v>
      </c>
      <c r="K10" s="156">
        <v>0</v>
      </c>
      <c r="L10" s="156">
        <v>251480.6</v>
      </c>
      <c r="M10" s="156">
        <v>623510</v>
      </c>
      <c r="N10" s="156">
        <v>677133.4</v>
      </c>
      <c r="O10" s="156">
        <v>1383512.5</v>
      </c>
      <c r="P10" s="156">
        <v>493177.59999999998</v>
      </c>
      <c r="Q10" s="195">
        <v>10858.3</v>
      </c>
      <c r="R10" s="156">
        <v>14983.8</v>
      </c>
      <c r="S10" s="156">
        <v>15146.3</v>
      </c>
      <c r="T10" s="195">
        <v>162.5</v>
      </c>
    </row>
    <row r="11" spans="1:20" ht="15" customHeight="1" x14ac:dyDescent="0.25">
      <c r="A11" s="125"/>
      <c r="B11" s="154">
        <v>2</v>
      </c>
      <c r="C11" s="157" t="s">
        <v>6</v>
      </c>
      <c r="D11" s="156">
        <v>113365.2</v>
      </c>
      <c r="E11" s="156">
        <v>92364.5</v>
      </c>
      <c r="F11" s="156">
        <v>18176</v>
      </c>
      <c r="G11" s="156">
        <v>128.5</v>
      </c>
      <c r="H11" s="156">
        <v>0</v>
      </c>
      <c r="I11" s="156">
        <v>-197.70000000000005</v>
      </c>
      <c r="J11" s="164">
        <v>2158.8000000000002</v>
      </c>
      <c r="K11" s="156">
        <v>0</v>
      </c>
      <c r="L11" s="156">
        <v>5160.3999999999996</v>
      </c>
      <c r="M11" s="156">
        <v>50539</v>
      </c>
      <c r="N11" s="156">
        <v>54265.2</v>
      </c>
      <c r="O11" s="156">
        <v>113365.2</v>
      </c>
      <c r="P11" s="156">
        <v>48484.9</v>
      </c>
      <c r="Q11" s="195">
        <v>790.3</v>
      </c>
      <c r="R11" s="156">
        <v>3759.1</v>
      </c>
      <c r="S11" s="156">
        <v>2956.7</v>
      </c>
      <c r="T11" s="195">
        <v>-802.40000000000009</v>
      </c>
    </row>
    <row r="12" spans="1:20" ht="15" customHeight="1" x14ac:dyDescent="0.25">
      <c r="A12" s="125"/>
      <c r="B12" s="154">
        <v>3</v>
      </c>
      <c r="C12" s="157" t="s">
        <v>7</v>
      </c>
      <c r="D12" s="156">
        <v>16289.5</v>
      </c>
      <c r="E12" s="156">
        <v>14866.2</v>
      </c>
      <c r="F12" s="156">
        <v>1261.3</v>
      </c>
      <c r="G12" s="156">
        <v>0</v>
      </c>
      <c r="H12" s="156">
        <v>0.5</v>
      </c>
      <c r="I12" s="156">
        <v>-191.60000000000002</v>
      </c>
      <c r="J12" s="164">
        <v>0</v>
      </c>
      <c r="K12" s="156">
        <v>0</v>
      </c>
      <c r="L12" s="156">
        <v>2688.8</v>
      </c>
      <c r="M12" s="156">
        <v>8965</v>
      </c>
      <c r="N12" s="156">
        <v>9620.4</v>
      </c>
      <c r="O12" s="156">
        <v>16289.5</v>
      </c>
      <c r="P12" s="156">
        <v>4179.3</v>
      </c>
      <c r="Q12" s="195">
        <v>174.7</v>
      </c>
      <c r="R12" s="156">
        <v>173.3</v>
      </c>
      <c r="S12" s="156">
        <v>28.8</v>
      </c>
      <c r="T12" s="195">
        <v>-144.5</v>
      </c>
    </row>
    <row r="13" spans="1:20" ht="15" customHeight="1" x14ac:dyDescent="0.25">
      <c r="A13" s="125"/>
      <c r="B13" s="154">
        <v>4</v>
      </c>
      <c r="C13" s="157" t="s">
        <v>8</v>
      </c>
      <c r="D13" s="156">
        <v>47308.4</v>
      </c>
      <c r="E13" s="156">
        <v>40696.9</v>
      </c>
      <c r="F13" s="156">
        <v>8420.4</v>
      </c>
      <c r="G13" s="156">
        <v>0</v>
      </c>
      <c r="H13" s="156">
        <v>0</v>
      </c>
      <c r="I13" s="156">
        <v>141.79999999999995</v>
      </c>
      <c r="J13" s="164">
        <v>211.6</v>
      </c>
      <c r="K13" s="156">
        <v>1928.1000000000004</v>
      </c>
      <c r="L13" s="156">
        <v>4543.8999999999996</v>
      </c>
      <c r="M13" s="156">
        <v>22029</v>
      </c>
      <c r="N13" s="156">
        <v>23686.7</v>
      </c>
      <c r="O13" s="156">
        <v>47308.4</v>
      </c>
      <c r="P13" s="156">
        <v>16041.2</v>
      </c>
      <c r="Q13" s="195">
        <v>0</v>
      </c>
      <c r="R13" s="156">
        <v>1174.8</v>
      </c>
      <c r="S13" s="156">
        <v>1035.8</v>
      </c>
      <c r="T13" s="195">
        <v>-139</v>
      </c>
    </row>
    <row r="14" spans="1:20" x14ac:dyDescent="0.25">
      <c r="A14" s="125"/>
      <c r="B14" s="154">
        <v>5</v>
      </c>
      <c r="C14" s="155" t="s">
        <v>9</v>
      </c>
      <c r="D14" s="156">
        <v>679358.8</v>
      </c>
      <c r="E14" s="156">
        <v>532817.5</v>
      </c>
      <c r="F14" s="156">
        <v>160721.5</v>
      </c>
      <c r="G14" s="156">
        <v>0</v>
      </c>
      <c r="H14" s="156">
        <v>0</v>
      </c>
      <c r="I14" s="156">
        <v>-1025.1000000000004</v>
      </c>
      <c r="J14" s="164">
        <v>8206.7000000000007</v>
      </c>
      <c r="K14" s="156">
        <v>10659.699999999997</v>
      </c>
      <c r="L14" s="156">
        <v>66078.2</v>
      </c>
      <c r="M14" s="156">
        <v>321340</v>
      </c>
      <c r="N14" s="156">
        <v>346587.5</v>
      </c>
      <c r="O14" s="156">
        <v>679358.8</v>
      </c>
      <c r="P14" s="156">
        <v>249060.8</v>
      </c>
      <c r="Q14" s="195">
        <v>2003</v>
      </c>
      <c r="R14" s="156">
        <v>8182.3</v>
      </c>
      <c r="S14" s="156">
        <v>8082.3</v>
      </c>
      <c r="T14" s="195">
        <v>-100</v>
      </c>
    </row>
    <row r="15" spans="1:20" x14ac:dyDescent="0.25">
      <c r="A15" s="125"/>
      <c r="B15" s="154">
        <v>6</v>
      </c>
      <c r="C15" s="155" t="s">
        <v>10</v>
      </c>
      <c r="D15" s="156">
        <v>369601.4</v>
      </c>
      <c r="E15" s="156">
        <v>330359.7</v>
      </c>
      <c r="F15" s="156">
        <v>36535.699999999997</v>
      </c>
      <c r="G15" s="156">
        <v>0</v>
      </c>
      <c r="H15" s="156">
        <v>3138.2</v>
      </c>
      <c r="I15" s="156">
        <v>-603.19999999999982</v>
      </c>
      <c r="J15" s="164">
        <v>2.2000000000000002</v>
      </c>
      <c r="K15" s="156">
        <v>432.20000000000437</v>
      </c>
      <c r="L15" s="156">
        <v>12153.4</v>
      </c>
      <c r="M15" s="156">
        <v>171554</v>
      </c>
      <c r="N15" s="156">
        <v>185313.8</v>
      </c>
      <c r="O15" s="156">
        <v>369601.4</v>
      </c>
      <c r="P15" s="156">
        <v>134171.9</v>
      </c>
      <c r="Q15" s="195">
        <v>0</v>
      </c>
      <c r="R15" s="156">
        <v>4637.8</v>
      </c>
      <c r="S15" s="156">
        <v>2423.1999999999998</v>
      </c>
      <c r="T15" s="195">
        <v>-2214.6000000000004</v>
      </c>
    </row>
    <row r="16" spans="1:20" x14ac:dyDescent="0.25">
      <c r="A16" s="125"/>
      <c r="B16" s="154">
        <v>7</v>
      </c>
      <c r="C16" s="157" t="s">
        <v>11</v>
      </c>
      <c r="D16" s="156">
        <v>110382.1</v>
      </c>
      <c r="E16" s="156">
        <v>89294.6</v>
      </c>
      <c r="F16" s="156">
        <v>15820.8</v>
      </c>
      <c r="G16" s="156">
        <v>194.6</v>
      </c>
      <c r="H16" s="156">
        <v>1293.4000000000001</v>
      </c>
      <c r="I16" s="156">
        <v>-47.399999999999977</v>
      </c>
      <c r="J16" s="164">
        <v>1465.7</v>
      </c>
      <c r="K16" s="156">
        <v>0</v>
      </c>
      <c r="L16" s="156">
        <v>7578.8</v>
      </c>
      <c r="M16" s="156">
        <v>52251</v>
      </c>
      <c r="N16" s="156">
        <v>56087.5</v>
      </c>
      <c r="O16" s="156">
        <v>110382.1</v>
      </c>
      <c r="P16" s="156">
        <v>44710.9</v>
      </c>
      <c r="Q16" s="195">
        <v>1827.9</v>
      </c>
      <c r="R16" s="156">
        <v>1858</v>
      </c>
      <c r="S16" s="156">
        <v>1465.7</v>
      </c>
      <c r="T16" s="195">
        <v>-392.29999999999995</v>
      </c>
    </row>
    <row r="17" spans="1:74" x14ac:dyDescent="0.25">
      <c r="A17" s="125"/>
      <c r="B17" s="154">
        <v>8</v>
      </c>
      <c r="C17" s="157" t="s">
        <v>12</v>
      </c>
      <c r="D17" s="156">
        <v>21118.400000000001</v>
      </c>
      <c r="E17" s="156">
        <v>16225.4</v>
      </c>
      <c r="F17" s="156">
        <v>6650.8</v>
      </c>
      <c r="G17" s="156">
        <v>0</v>
      </c>
      <c r="H17" s="156">
        <v>0</v>
      </c>
      <c r="I17" s="156">
        <v>56.5</v>
      </c>
      <c r="J17" s="164">
        <v>5.6</v>
      </c>
      <c r="K17" s="156">
        <v>1748.8000000000002</v>
      </c>
      <c r="L17" s="156">
        <v>489.8</v>
      </c>
      <c r="M17" s="156">
        <v>11099</v>
      </c>
      <c r="N17" s="156">
        <v>11974.3</v>
      </c>
      <c r="O17" s="156">
        <v>21118.400000000001</v>
      </c>
      <c r="P17" s="156">
        <v>2416.3000000000002</v>
      </c>
      <c r="Q17" s="195">
        <v>0</v>
      </c>
      <c r="R17" s="156">
        <v>82.8</v>
      </c>
      <c r="S17" s="156">
        <v>82.8</v>
      </c>
      <c r="T17" s="195">
        <v>0</v>
      </c>
    </row>
    <row r="18" spans="1:74" x14ac:dyDescent="0.25">
      <c r="A18" s="125"/>
      <c r="B18" s="154">
        <v>9</v>
      </c>
      <c r="C18" s="157" t="s">
        <v>13</v>
      </c>
      <c r="D18" s="156">
        <v>64847.9</v>
      </c>
      <c r="E18" s="156">
        <v>50062.6</v>
      </c>
      <c r="F18" s="156">
        <v>11178.8</v>
      </c>
      <c r="G18" s="156">
        <v>144</v>
      </c>
      <c r="H18" s="156">
        <v>0</v>
      </c>
      <c r="I18" s="156">
        <v>-19.300000000000068</v>
      </c>
      <c r="J18" s="164">
        <v>324.3</v>
      </c>
      <c r="K18" s="156">
        <v>0</v>
      </c>
      <c r="L18" s="156">
        <v>4983.2</v>
      </c>
      <c r="M18" s="156">
        <v>26019</v>
      </c>
      <c r="N18" s="156">
        <v>28305.4</v>
      </c>
      <c r="O18" s="156">
        <v>64847.9</v>
      </c>
      <c r="P18" s="156">
        <v>17474.3</v>
      </c>
      <c r="Q18" s="195">
        <v>1617.9</v>
      </c>
      <c r="R18" s="156">
        <v>1378.8</v>
      </c>
      <c r="S18" s="156">
        <v>899.3</v>
      </c>
      <c r="T18" s="195">
        <v>-479.5</v>
      </c>
    </row>
    <row r="19" spans="1:74" x14ac:dyDescent="0.25">
      <c r="A19" s="125"/>
      <c r="B19" s="154">
        <v>10</v>
      </c>
      <c r="C19" s="157" t="s">
        <v>14</v>
      </c>
      <c r="D19" s="156">
        <v>185872.4</v>
      </c>
      <c r="E19" s="156">
        <v>151177.1</v>
      </c>
      <c r="F19" s="156">
        <v>30868.799999999999</v>
      </c>
      <c r="G19" s="156">
        <v>12.7</v>
      </c>
      <c r="H19" s="156">
        <v>15</v>
      </c>
      <c r="I19" s="156">
        <v>-479.79999999999995</v>
      </c>
      <c r="J19" s="164">
        <v>5232</v>
      </c>
      <c r="K19" s="156">
        <v>0</v>
      </c>
      <c r="L19" s="156">
        <v>4437.7</v>
      </c>
      <c r="M19" s="156">
        <v>82380</v>
      </c>
      <c r="N19" s="156">
        <v>88449.3</v>
      </c>
      <c r="O19" s="156">
        <v>185872.4</v>
      </c>
      <c r="P19" s="156">
        <v>83808.600000000006</v>
      </c>
      <c r="Q19" s="195">
        <v>0</v>
      </c>
      <c r="R19" s="156">
        <v>5232</v>
      </c>
      <c r="S19" s="156">
        <v>5232</v>
      </c>
      <c r="T19" s="195">
        <v>0</v>
      </c>
    </row>
    <row r="20" spans="1:74" x14ac:dyDescent="0.25">
      <c r="A20" s="125"/>
      <c r="B20" s="154">
        <v>11</v>
      </c>
      <c r="C20" s="155" t="s">
        <v>15</v>
      </c>
      <c r="D20" s="156">
        <v>247255.6</v>
      </c>
      <c r="E20" s="156">
        <v>202390.3</v>
      </c>
      <c r="F20" s="156">
        <v>46426.5</v>
      </c>
      <c r="G20" s="156">
        <v>0</v>
      </c>
      <c r="H20" s="156">
        <v>0</v>
      </c>
      <c r="I20" s="156">
        <v>-67.400000000000091</v>
      </c>
      <c r="J20" s="164">
        <v>9916.1</v>
      </c>
      <c r="K20" s="156">
        <v>0</v>
      </c>
      <c r="L20" s="156">
        <v>24378.6</v>
      </c>
      <c r="M20" s="156">
        <v>103604</v>
      </c>
      <c r="N20" s="156">
        <v>111297.5</v>
      </c>
      <c r="O20" s="156">
        <v>247255.6</v>
      </c>
      <c r="P20" s="156">
        <v>111401.8</v>
      </c>
      <c r="Q20" s="195">
        <v>0</v>
      </c>
      <c r="R20" s="156">
        <v>11616.1</v>
      </c>
      <c r="S20" s="156">
        <v>5876.7</v>
      </c>
      <c r="T20" s="195">
        <v>-5739.4000000000005</v>
      </c>
    </row>
    <row r="21" spans="1:74" s="8" customFormat="1" ht="14.4" x14ac:dyDescent="0.3">
      <c r="A21" s="126"/>
      <c r="B21" s="154">
        <v>12</v>
      </c>
      <c r="C21" s="157" t="s">
        <v>16</v>
      </c>
      <c r="D21" s="156">
        <v>47298.5</v>
      </c>
      <c r="E21" s="156">
        <v>39763.599999999999</v>
      </c>
      <c r="F21" s="156">
        <v>5503.4</v>
      </c>
      <c r="G21" s="156">
        <v>0</v>
      </c>
      <c r="H21" s="156">
        <v>85.3</v>
      </c>
      <c r="I21" s="156">
        <v>81.100000000000023</v>
      </c>
      <c r="J21" s="164">
        <v>744.1</v>
      </c>
      <c r="K21" s="156">
        <v>0</v>
      </c>
      <c r="L21" s="156">
        <v>2991.5</v>
      </c>
      <c r="M21" s="156">
        <v>24575</v>
      </c>
      <c r="N21" s="156">
        <v>26321.7</v>
      </c>
      <c r="O21" s="156">
        <v>47298.5</v>
      </c>
      <c r="P21" s="156">
        <v>16952.900000000001</v>
      </c>
      <c r="Q21" s="195">
        <v>97.7</v>
      </c>
      <c r="R21" s="156">
        <v>2368.6280000000002</v>
      </c>
      <c r="S21" s="156">
        <v>1597.797</v>
      </c>
      <c r="T21" s="195">
        <v>-770.83100000000013</v>
      </c>
      <c r="U21"/>
    </row>
    <row r="22" spans="1:74" s="8" customFormat="1" ht="14.4" x14ac:dyDescent="0.3">
      <c r="A22" s="126"/>
      <c r="B22" s="154">
        <v>13</v>
      </c>
      <c r="C22" s="157" t="s">
        <v>17</v>
      </c>
      <c r="D22" s="156">
        <v>47630.2</v>
      </c>
      <c r="E22" s="156">
        <v>39116.699999999997</v>
      </c>
      <c r="F22" s="156">
        <v>7543.2</v>
      </c>
      <c r="G22" s="156">
        <v>0</v>
      </c>
      <c r="H22" s="156">
        <v>0</v>
      </c>
      <c r="I22" s="156">
        <v>46.199999999999989</v>
      </c>
      <c r="J22" s="164">
        <v>45.8</v>
      </c>
      <c r="K22" s="156">
        <v>0</v>
      </c>
      <c r="L22" s="156">
        <v>2306.4</v>
      </c>
      <c r="M22" s="156">
        <v>22041</v>
      </c>
      <c r="N22" s="156">
        <v>23609</v>
      </c>
      <c r="O22" s="156">
        <v>47630.2</v>
      </c>
      <c r="P22" s="156">
        <v>17933.3</v>
      </c>
      <c r="Q22" s="195">
        <v>103.6</v>
      </c>
      <c r="R22" s="156">
        <v>1402.1</v>
      </c>
      <c r="S22" s="156">
        <v>1009.7</v>
      </c>
      <c r="T22" s="195">
        <v>-392.39999999999986</v>
      </c>
      <c r="U22"/>
    </row>
    <row r="23" spans="1:74" s="8" customFormat="1" ht="14.4" x14ac:dyDescent="0.3">
      <c r="A23" s="126"/>
      <c r="B23" s="154">
        <v>14</v>
      </c>
      <c r="C23" s="157" t="s">
        <v>18</v>
      </c>
      <c r="D23" s="156">
        <v>46703.4</v>
      </c>
      <c r="E23" s="156">
        <v>37965.4</v>
      </c>
      <c r="F23" s="156">
        <v>5777.5</v>
      </c>
      <c r="G23" s="156">
        <v>0</v>
      </c>
      <c r="H23" s="156">
        <v>0</v>
      </c>
      <c r="I23" s="156">
        <v>84.300000000000011</v>
      </c>
      <c r="J23" s="164">
        <v>119.6</v>
      </c>
      <c r="K23" s="156">
        <v>0</v>
      </c>
      <c r="L23" s="156">
        <v>1692.9</v>
      </c>
      <c r="M23" s="156">
        <v>24969</v>
      </c>
      <c r="N23" s="156">
        <v>26761.200000000001</v>
      </c>
      <c r="O23" s="156">
        <v>46703.4</v>
      </c>
      <c r="P23" s="156">
        <v>15234.8</v>
      </c>
      <c r="Q23" s="195">
        <v>669.5</v>
      </c>
      <c r="R23" s="156">
        <v>930.6</v>
      </c>
      <c r="S23" s="156">
        <v>930.6</v>
      </c>
      <c r="T23" s="195">
        <v>0</v>
      </c>
      <c r="U23"/>
    </row>
    <row r="24" spans="1:74" s="8" customFormat="1" ht="14.4" x14ac:dyDescent="0.3">
      <c r="A24" s="126"/>
      <c r="B24" s="154">
        <v>15</v>
      </c>
      <c r="C24" s="157" t="s">
        <v>19</v>
      </c>
      <c r="D24" s="156">
        <v>50222.7</v>
      </c>
      <c r="E24" s="156">
        <v>45890.2</v>
      </c>
      <c r="F24" s="156">
        <v>3616.4</v>
      </c>
      <c r="G24" s="156">
        <v>0</v>
      </c>
      <c r="H24" s="156">
        <v>95</v>
      </c>
      <c r="I24" s="156">
        <v>30.5</v>
      </c>
      <c r="J24" s="164">
        <v>369.2</v>
      </c>
      <c r="K24" s="156">
        <v>0</v>
      </c>
      <c r="L24" s="156">
        <v>1024.5999999999999</v>
      </c>
      <c r="M24" s="156">
        <v>26121</v>
      </c>
      <c r="N24" s="156">
        <v>27993.9</v>
      </c>
      <c r="O24" s="156">
        <v>50222.7</v>
      </c>
      <c r="P24" s="156">
        <v>18541.2</v>
      </c>
      <c r="Q24" s="195">
        <v>1926.6</v>
      </c>
      <c r="R24" s="156">
        <v>2189.4</v>
      </c>
      <c r="S24" s="156">
        <v>3266.9</v>
      </c>
      <c r="T24" s="195">
        <v>1077.5</v>
      </c>
      <c r="U24"/>
    </row>
    <row r="25" spans="1:74" s="8" customFormat="1" ht="14.4" x14ac:dyDescent="0.3">
      <c r="A25" s="126"/>
      <c r="B25" s="154">
        <v>16</v>
      </c>
      <c r="C25" s="157" t="s">
        <v>20</v>
      </c>
      <c r="D25" s="156">
        <v>55718.1</v>
      </c>
      <c r="E25" s="156">
        <v>44727.6</v>
      </c>
      <c r="F25" s="156">
        <v>11540.9</v>
      </c>
      <c r="G25" s="156">
        <v>0</v>
      </c>
      <c r="H25" s="156">
        <v>0</v>
      </c>
      <c r="I25" s="156">
        <v>65.100000000000023</v>
      </c>
      <c r="J25" s="164">
        <v>607.20000000000005</v>
      </c>
      <c r="K25" s="156">
        <v>0</v>
      </c>
      <c r="L25" s="156">
        <v>6641.8</v>
      </c>
      <c r="M25" s="156">
        <v>23566</v>
      </c>
      <c r="N25" s="156">
        <v>25248.3</v>
      </c>
      <c r="O25" s="156">
        <v>55718.1</v>
      </c>
      <c r="P25" s="156">
        <v>25216.3</v>
      </c>
      <c r="Q25" s="195">
        <v>971.2</v>
      </c>
      <c r="R25" s="156">
        <v>3065.2</v>
      </c>
      <c r="S25" s="156">
        <v>3065.2</v>
      </c>
      <c r="T25" s="195">
        <v>0</v>
      </c>
      <c r="U25"/>
    </row>
    <row r="26" spans="1:74" s="8" customFormat="1" ht="14.4" x14ac:dyDescent="0.3">
      <c r="A26" s="126"/>
      <c r="B26" s="154">
        <v>17</v>
      </c>
      <c r="C26" s="157" t="s">
        <v>21</v>
      </c>
      <c r="D26" s="156">
        <v>30141.200000000001</v>
      </c>
      <c r="E26" s="156">
        <v>27893.200000000001</v>
      </c>
      <c r="F26" s="156">
        <v>1466.2</v>
      </c>
      <c r="G26" s="156">
        <v>0</v>
      </c>
      <c r="H26" s="156">
        <v>184.5</v>
      </c>
      <c r="I26" s="156">
        <v>33.899999999999977</v>
      </c>
      <c r="J26" s="164">
        <v>0</v>
      </c>
      <c r="K26" s="156">
        <v>0</v>
      </c>
      <c r="L26" s="156">
        <v>3576.2</v>
      </c>
      <c r="M26" s="156">
        <v>17190</v>
      </c>
      <c r="N26" s="156">
        <v>18409.400000000001</v>
      </c>
      <c r="O26" s="156">
        <v>30141.200000000001</v>
      </c>
      <c r="P26" s="156">
        <v>9584.7999999999993</v>
      </c>
      <c r="Q26" s="195">
        <v>1192.3</v>
      </c>
      <c r="R26" s="156">
        <v>21</v>
      </c>
      <c r="S26" s="156">
        <v>7</v>
      </c>
      <c r="T26" s="195">
        <v>-14</v>
      </c>
      <c r="U26"/>
    </row>
    <row r="27" spans="1:74" s="8" customFormat="1" ht="14.4" x14ac:dyDescent="0.3">
      <c r="A27" s="126"/>
      <c r="B27" s="154">
        <v>18</v>
      </c>
      <c r="C27" s="157" t="s">
        <v>22</v>
      </c>
      <c r="D27" s="156">
        <v>92133.5</v>
      </c>
      <c r="E27" s="156">
        <v>75730</v>
      </c>
      <c r="F27" s="156">
        <v>12074.2</v>
      </c>
      <c r="G27" s="156">
        <v>0</v>
      </c>
      <c r="H27" s="156">
        <v>660.8</v>
      </c>
      <c r="I27" s="156">
        <v>0.79999999999995453</v>
      </c>
      <c r="J27" s="164">
        <v>922.4</v>
      </c>
      <c r="K27" s="156">
        <v>0</v>
      </c>
      <c r="L27" s="156">
        <v>12664.9</v>
      </c>
      <c r="M27" s="156">
        <v>45287</v>
      </c>
      <c r="N27" s="156">
        <v>48509.2</v>
      </c>
      <c r="O27" s="156">
        <v>92133.5</v>
      </c>
      <c r="P27" s="156">
        <v>35072.699999999997</v>
      </c>
      <c r="Q27" s="195">
        <v>1994.6</v>
      </c>
      <c r="R27" s="156">
        <v>4470.5</v>
      </c>
      <c r="S27" s="156">
        <v>2889.1</v>
      </c>
      <c r="T27" s="195">
        <v>-1581.4</v>
      </c>
      <c r="U27"/>
    </row>
    <row r="28" spans="1:74" s="8" customFormat="1" ht="14.4" x14ac:dyDescent="0.3">
      <c r="A28" s="126"/>
      <c r="B28" s="154">
        <v>19</v>
      </c>
      <c r="C28" s="157" t="s">
        <v>23</v>
      </c>
      <c r="D28" s="156">
        <v>45857.5</v>
      </c>
      <c r="E28" s="156">
        <v>42097</v>
      </c>
      <c r="F28" s="156">
        <v>2839.1</v>
      </c>
      <c r="G28" s="156">
        <v>0</v>
      </c>
      <c r="H28" s="156">
        <v>154.6</v>
      </c>
      <c r="I28" s="156">
        <v>-251.19999999999982</v>
      </c>
      <c r="J28" s="164">
        <v>242</v>
      </c>
      <c r="K28" s="156">
        <v>0</v>
      </c>
      <c r="L28" s="156">
        <v>2515.4</v>
      </c>
      <c r="M28" s="156">
        <v>21366</v>
      </c>
      <c r="N28" s="156">
        <v>22894.799999999999</v>
      </c>
      <c r="O28" s="156">
        <v>45857.5</v>
      </c>
      <c r="P28" s="156">
        <v>18989.3</v>
      </c>
      <c r="Q28" s="195">
        <v>1068.4000000000001</v>
      </c>
      <c r="R28" s="156">
        <v>839.9</v>
      </c>
      <c r="S28" s="156" t="s">
        <v>91</v>
      </c>
      <c r="T28" s="195">
        <v>0</v>
      </c>
      <c r="U28"/>
    </row>
    <row r="29" spans="1:74" s="8" customFormat="1" ht="14.4" x14ac:dyDescent="0.3">
      <c r="A29" s="126"/>
      <c r="B29" s="154">
        <v>20</v>
      </c>
      <c r="C29" s="157" t="s">
        <v>24</v>
      </c>
      <c r="D29" s="156">
        <v>52164.7</v>
      </c>
      <c r="E29" s="156">
        <v>47315.3</v>
      </c>
      <c r="F29" s="156">
        <v>4158.3999999999996</v>
      </c>
      <c r="G29" s="156">
        <v>0</v>
      </c>
      <c r="H29" s="156">
        <v>218.1</v>
      </c>
      <c r="I29" s="156">
        <v>46.600000000000023</v>
      </c>
      <c r="J29" s="164">
        <v>0</v>
      </c>
      <c r="K29" s="156">
        <v>174.59999999999991</v>
      </c>
      <c r="L29" s="156">
        <v>3232.4</v>
      </c>
      <c r="M29" s="156">
        <v>26144</v>
      </c>
      <c r="N29" s="156">
        <v>28021.1</v>
      </c>
      <c r="O29" s="156">
        <v>52164.7</v>
      </c>
      <c r="P29" s="156">
        <v>20632.099999999999</v>
      </c>
      <c r="Q29" s="195">
        <v>0</v>
      </c>
      <c r="R29" s="156">
        <v>1054.3</v>
      </c>
      <c r="S29" s="156">
        <v>655.29999999999995</v>
      </c>
      <c r="T29" s="195">
        <v>-399</v>
      </c>
      <c r="U29"/>
    </row>
    <row r="30" spans="1:74" s="8" customFormat="1" ht="14.4" x14ac:dyDescent="0.3">
      <c r="A30" s="126"/>
      <c r="B30" s="154">
        <v>21</v>
      </c>
      <c r="C30" s="157" t="s">
        <v>25</v>
      </c>
      <c r="D30" s="156">
        <v>59636.800000000003</v>
      </c>
      <c r="E30" s="156">
        <v>53774.6</v>
      </c>
      <c r="F30" s="156">
        <v>6174.2</v>
      </c>
      <c r="G30" s="156">
        <v>0</v>
      </c>
      <c r="H30" s="156">
        <v>0</v>
      </c>
      <c r="I30" s="156">
        <v>-105.60000000000002</v>
      </c>
      <c r="J30" s="164">
        <v>0</v>
      </c>
      <c r="K30" s="156">
        <v>954.10000000000036</v>
      </c>
      <c r="L30" s="156">
        <v>4337.3999999999996</v>
      </c>
      <c r="M30" s="156">
        <v>28013</v>
      </c>
      <c r="N30" s="156">
        <v>30015.4</v>
      </c>
      <c r="O30" s="156">
        <v>59636.800000000003</v>
      </c>
      <c r="P30" s="156">
        <v>23512.400000000001</v>
      </c>
      <c r="Q30" s="195">
        <v>2280</v>
      </c>
      <c r="R30" s="156">
        <v>231.4</v>
      </c>
      <c r="S30" s="156">
        <v>231.4</v>
      </c>
      <c r="T30" s="195">
        <v>0</v>
      </c>
      <c r="U30"/>
    </row>
    <row r="31" spans="1:74" s="8" customFormat="1" ht="14.4" x14ac:dyDescent="0.3">
      <c r="A31" s="126"/>
      <c r="B31" s="154">
        <v>22</v>
      </c>
      <c r="C31" s="157" t="s">
        <v>26</v>
      </c>
      <c r="D31" s="156">
        <v>217299.6</v>
      </c>
      <c r="E31" s="156">
        <v>181235.5</v>
      </c>
      <c r="F31" s="156">
        <v>39930.699999999997</v>
      </c>
      <c r="G31" s="156">
        <v>0</v>
      </c>
      <c r="H31" s="156">
        <v>0</v>
      </c>
      <c r="I31" s="156">
        <v>-757.19999999999982</v>
      </c>
      <c r="J31" s="164">
        <v>5762.8</v>
      </c>
      <c r="K31" s="156">
        <v>0</v>
      </c>
      <c r="L31" s="156">
        <v>14668.1</v>
      </c>
      <c r="M31" s="156">
        <v>111544</v>
      </c>
      <c r="N31" s="156">
        <v>119561.4</v>
      </c>
      <c r="O31" s="156">
        <v>217299.6</v>
      </c>
      <c r="P31" s="156">
        <v>75405.100000000006</v>
      </c>
      <c r="Q31" s="195">
        <v>0</v>
      </c>
      <c r="R31" s="156">
        <v>4106.1000000000004</v>
      </c>
      <c r="S31" s="156">
        <v>5374.2</v>
      </c>
      <c r="T31" s="195">
        <v>1268.0999999999995</v>
      </c>
      <c r="U31"/>
    </row>
    <row r="32" spans="1:74" s="38" customFormat="1" ht="14.4" x14ac:dyDescent="0.3">
      <c r="A32" s="126"/>
      <c r="B32" s="154">
        <v>23</v>
      </c>
      <c r="C32" s="157" t="s">
        <v>27</v>
      </c>
      <c r="D32" s="156">
        <v>99238.6</v>
      </c>
      <c r="E32" s="156">
        <v>92253.1</v>
      </c>
      <c r="F32" s="156">
        <v>7429.3</v>
      </c>
      <c r="G32" s="156">
        <v>0</v>
      </c>
      <c r="H32" s="156">
        <v>93</v>
      </c>
      <c r="I32" s="156">
        <v>-384.89999999999986</v>
      </c>
      <c r="J32" s="164">
        <v>1078.2</v>
      </c>
      <c r="K32" s="156">
        <v>0</v>
      </c>
      <c r="L32" s="156">
        <v>8442.1</v>
      </c>
      <c r="M32" s="156">
        <v>45746</v>
      </c>
      <c r="N32" s="156">
        <v>49018.7</v>
      </c>
      <c r="O32" s="156">
        <v>99238.6</v>
      </c>
      <c r="P32" s="156">
        <v>39807.300000000003</v>
      </c>
      <c r="Q32" s="195">
        <v>0</v>
      </c>
      <c r="R32" s="156">
        <v>3979.2</v>
      </c>
      <c r="S32" s="156">
        <v>2953.8</v>
      </c>
      <c r="T32" s="195">
        <v>-1025.3999999999996</v>
      </c>
      <c r="U32"/>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row>
    <row r="33" spans="1:21" s="8" customFormat="1" ht="14.4" x14ac:dyDescent="0.3">
      <c r="A33" s="126"/>
      <c r="B33" s="154">
        <v>24</v>
      </c>
      <c r="C33" s="157" t="s">
        <v>28</v>
      </c>
      <c r="D33" s="156">
        <v>58480.1</v>
      </c>
      <c r="E33" s="156">
        <v>51869.4</v>
      </c>
      <c r="F33" s="156">
        <v>5081.1000000000004</v>
      </c>
      <c r="G33" s="156">
        <v>0</v>
      </c>
      <c r="H33" s="156">
        <v>241.6</v>
      </c>
      <c r="I33" s="156">
        <v>236.70000000000005</v>
      </c>
      <c r="J33" s="164">
        <v>0</v>
      </c>
      <c r="K33" s="156">
        <v>0</v>
      </c>
      <c r="L33" s="156">
        <v>6212.7</v>
      </c>
      <c r="M33" s="156">
        <v>27333</v>
      </c>
      <c r="N33" s="156">
        <v>29289.3</v>
      </c>
      <c r="O33" s="156">
        <v>58480.1</v>
      </c>
      <c r="P33" s="156">
        <v>23587.8</v>
      </c>
      <c r="Q33" s="195">
        <v>874.5</v>
      </c>
      <c r="R33" s="156">
        <v>1504.6</v>
      </c>
      <c r="S33" s="156">
        <v>1481.8</v>
      </c>
      <c r="T33" s="195">
        <v>-22.799999999999955</v>
      </c>
      <c r="U33"/>
    </row>
    <row r="34" spans="1:21" s="8" customFormat="1" ht="15.75" customHeight="1" x14ac:dyDescent="0.3">
      <c r="A34" s="126"/>
      <c r="B34" s="154">
        <v>25</v>
      </c>
      <c r="C34" s="157" t="s">
        <v>29</v>
      </c>
      <c r="D34" s="156">
        <v>138119.6</v>
      </c>
      <c r="E34" s="156">
        <v>111104.5</v>
      </c>
      <c r="F34" s="156">
        <v>30547.200000000001</v>
      </c>
      <c r="G34" s="156">
        <v>0</v>
      </c>
      <c r="H34" s="156">
        <v>0</v>
      </c>
      <c r="I34" s="156">
        <v>68.5</v>
      </c>
      <c r="J34" s="164">
        <v>52.6</v>
      </c>
      <c r="K34" s="156">
        <v>2173.5</v>
      </c>
      <c r="L34" s="156">
        <v>11675</v>
      </c>
      <c r="M34" s="156">
        <v>74491</v>
      </c>
      <c r="N34" s="156">
        <v>79898.5</v>
      </c>
      <c r="O34" s="156">
        <v>138119.6</v>
      </c>
      <c r="P34" s="156">
        <v>43006.5</v>
      </c>
      <c r="Q34" s="195">
        <v>0</v>
      </c>
      <c r="R34" s="156">
        <v>1878</v>
      </c>
      <c r="S34" s="156">
        <v>1878</v>
      </c>
      <c r="T34" s="195">
        <v>0</v>
      </c>
      <c r="U34"/>
    </row>
    <row r="35" spans="1:21" s="8" customFormat="1" ht="14.4" x14ac:dyDescent="0.3">
      <c r="A35" s="126"/>
      <c r="B35" s="154">
        <v>26</v>
      </c>
      <c r="C35" s="157" t="s">
        <v>30</v>
      </c>
      <c r="D35" s="156">
        <v>75649.5</v>
      </c>
      <c r="E35" s="156">
        <v>64673</v>
      </c>
      <c r="F35" s="156">
        <v>11247.2</v>
      </c>
      <c r="G35" s="156">
        <v>0</v>
      </c>
      <c r="H35" s="156">
        <v>779.2</v>
      </c>
      <c r="I35" s="156">
        <v>185</v>
      </c>
      <c r="J35" s="164">
        <v>627.79999999999995</v>
      </c>
      <c r="K35" s="156">
        <v>380.29999999999927</v>
      </c>
      <c r="L35" s="156">
        <v>6614.3</v>
      </c>
      <c r="M35" s="156">
        <v>35938</v>
      </c>
      <c r="N35" s="156">
        <v>38532.6</v>
      </c>
      <c r="O35" s="156">
        <v>75649.5</v>
      </c>
      <c r="P35" s="156">
        <v>29335.200000000001</v>
      </c>
      <c r="Q35" s="195">
        <v>359.9</v>
      </c>
      <c r="R35" s="156">
        <v>1228.8</v>
      </c>
      <c r="S35" s="156">
        <v>1705.3</v>
      </c>
      <c r="T35" s="195">
        <v>476.5</v>
      </c>
      <c r="U35"/>
    </row>
    <row r="36" spans="1:21" s="8" customFormat="1" ht="14.4" x14ac:dyDescent="0.3">
      <c r="A36" s="126"/>
      <c r="B36" s="154">
        <v>27</v>
      </c>
      <c r="C36" s="157" t="s">
        <v>31</v>
      </c>
      <c r="D36" s="156">
        <v>35736.6</v>
      </c>
      <c r="E36" s="156">
        <v>32532.3</v>
      </c>
      <c r="F36" s="156">
        <v>1863.2</v>
      </c>
      <c r="G36" s="156">
        <v>0</v>
      </c>
      <c r="H36" s="156">
        <v>0</v>
      </c>
      <c r="I36" s="156">
        <v>38.399999999999977</v>
      </c>
      <c r="J36" s="164">
        <v>34.1</v>
      </c>
      <c r="K36" s="156">
        <v>0</v>
      </c>
      <c r="L36" s="156">
        <v>3696.1</v>
      </c>
      <c r="M36" s="156">
        <v>17413</v>
      </c>
      <c r="N36" s="156">
        <v>18657.3</v>
      </c>
      <c r="O36" s="156">
        <v>35736.6</v>
      </c>
      <c r="P36" s="156">
        <v>13673.9</v>
      </c>
      <c r="Q36" s="195">
        <v>488.4</v>
      </c>
      <c r="R36" s="156">
        <v>824.2</v>
      </c>
      <c r="S36" s="156">
        <v>484.5</v>
      </c>
      <c r="T36" s="195">
        <v>-339.70000000000005</v>
      </c>
      <c r="U36"/>
    </row>
    <row r="37" spans="1:21" s="8" customFormat="1" ht="14.4" x14ac:dyDescent="0.3">
      <c r="A37" s="126"/>
      <c r="B37" s="154">
        <v>28</v>
      </c>
      <c r="C37" s="157" t="s">
        <v>32</v>
      </c>
      <c r="D37" s="156">
        <v>39311.4</v>
      </c>
      <c r="E37" s="156">
        <v>36833.300000000003</v>
      </c>
      <c r="F37" s="156">
        <v>7235.5</v>
      </c>
      <c r="G37" s="156">
        <v>0</v>
      </c>
      <c r="H37" s="156">
        <v>0</v>
      </c>
      <c r="I37" s="156">
        <v>-34.5</v>
      </c>
      <c r="J37" s="164">
        <v>4351.7</v>
      </c>
      <c r="K37" s="156">
        <v>510.09999999999991</v>
      </c>
      <c r="L37" s="156">
        <v>9597</v>
      </c>
      <c r="M37" s="156">
        <v>18792</v>
      </c>
      <c r="N37" s="156">
        <v>20135.900000000001</v>
      </c>
      <c r="O37" s="156">
        <v>39311.4</v>
      </c>
      <c r="P37" s="156">
        <v>16317.7</v>
      </c>
      <c r="Q37" s="195">
        <v>428.4</v>
      </c>
      <c r="R37" s="156">
        <v>684.8</v>
      </c>
      <c r="S37" s="156">
        <v>684.8</v>
      </c>
      <c r="T37" s="195">
        <v>0</v>
      </c>
      <c r="U37"/>
    </row>
    <row r="38" spans="1:21" s="8" customFormat="1" ht="14.4" x14ac:dyDescent="0.3">
      <c r="A38" s="126"/>
      <c r="B38" s="154">
        <v>30</v>
      </c>
      <c r="C38" s="157" t="s">
        <v>33</v>
      </c>
      <c r="D38" s="156">
        <v>110088.6</v>
      </c>
      <c r="E38" s="156">
        <v>102835.4</v>
      </c>
      <c r="F38" s="156">
        <v>6383.6</v>
      </c>
      <c r="G38" s="156">
        <v>0</v>
      </c>
      <c r="H38" s="156">
        <v>0</v>
      </c>
      <c r="I38" s="156">
        <v>-183.19999999999982</v>
      </c>
      <c r="J38" s="164">
        <v>253.5</v>
      </c>
      <c r="K38" s="156">
        <v>0</v>
      </c>
      <c r="L38" s="156">
        <v>3158.8</v>
      </c>
      <c r="M38" s="156">
        <v>53791</v>
      </c>
      <c r="N38" s="156">
        <v>57645.5</v>
      </c>
      <c r="O38" s="156">
        <v>110088.6</v>
      </c>
      <c r="P38" s="156">
        <v>40966.9</v>
      </c>
      <c r="Q38" s="195">
        <v>2075.5</v>
      </c>
      <c r="R38" s="156">
        <v>1314.1</v>
      </c>
      <c r="S38" s="156">
        <v>1073.8</v>
      </c>
      <c r="T38" s="195">
        <v>-240.29999999999995</v>
      </c>
      <c r="U38"/>
    </row>
    <row r="39" spans="1:21" s="8" customFormat="1" ht="14.4" x14ac:dyDescent="0.3">
      <c r="A39" s="126"/>
      <c r="B39" s="154">
        <v>31</v>
      </c>
      <c r="C39" s="157" t="s">
        <v>34</v>
      </c>
      <c r="D39" s="156">
        <v>37154.800000000003</v>
      </c>
      <c r="E39" s="156">
        <v>32527.5</v>
      </c>
      <c r="F39" s="156">
        <v>4673.3999999999996</v>
      </c>
      <c r="G39" s="156">
        <v>0</v>
      </c>
      <c r="H39" s="156">
        <v>329</v>
      </c>
      <c r="I39" s="156">
        <v>206.3</v>
      </c>
      <c r="J39" s="164">
        <v>266.39999999999998</v>
      </c>
      <c r="K39" s="156">
        <v>0</v>
      </c>
      <c r="L39" s="156">
        <v>5640.3</v>
      </c>
      <c r="M39" s="156">
        <v>18283</v>
      </c>
      <c r="N39" s="156">
        <v>19610.8</v>
      </c>
      <c r="O39" s="156">
        <v>37154.800000000003</v>
      </c>
      <c r="P39" s="156">
        <v>15317.6</v>
      </c>
      <c r="Q39" s="195">
        <v>450.1</v>
      </c>
      <c r="R39" s="156">
        <v>2947.5</v>
      </c>
      <c r="S39" s="156">
        <v>2953</v>
      </c>
      <c r="T39" s="195">
        <v>5.5</v>
      </c>
      <c r="U39"/>
    </row>
    <row r="40" spans="1:21" s="8" customFormat="1" ht="14.4" x14ac:dyDescent="0.3">
      <c r="A40" s="126"/>
      <c r="B40" s="154">
        <v>32</v>
      </c>
      <c r="C40" s="157" t="s">
        <v>35</v>
      </c>
      <c r="D40" s="156">
        <v>42813.8</v>
      </c>
      <c r="E40" s="156">
        <v>39455.5</v>
      </c>
      <c r="F40" s="156">
        <v>3522.7</v>
      </c>
      <c r="G40" s="156">
        <v>42.9</v>
      </c>
      <c r="H40" s="156">
        <v>60.3</v>
      </c>
      <c r="I40" s="156">
        <v>168.89999999999998</v>
      </c>
      <c r="J40" s="164">
        <v>0</v>
      </c>
      <c r="K40" s="156">
        <v>0</v>
      </c>
      <c r="L40" s="156">
        <v>6067.5</v>
      </c>
      <c r="M40" s="156">
        <v>19605</v>
      </c>
      <c r="N40" s="156">
        <v>21001.7</v>
      </c>
      <c r="O40" s="156">
        <v>42813.8</v>
      </c>
      <c r="P40" s="156">
        <v>15838</v>
      </c>
      <c r="Q40" s="195">
        <v>576.29999999999995</v>
      </c>
      <c r="R40" s="156">
        <v>575.5</v>
      </c>
      <c r="S40" s="156">
        <v>480.6</v>
      </c>
      <c r="T40" s="195">
        <v>-94.899999999999977</v>
      </c>
      <c r="U40"/>
    </row>
    <row r="41" spans="1:21" s="8" customFormat="1" ht="14.4" x14ac:dyDescent="0.3">
      <c r="A41" s="126"/>
      <c r="B41" s="154">
        <v>33</v>
      </c>
      <c r="C41" s="157" t="s">
        <v>36</v>
      </c>
      <c r="D41" s="156">
        <v>67850.8</v>
      </c>
      <c r="E41" s="156">
        <v>60172.6</v>
      </c>
      <c r="F41" s="156">
        <v>7305.9</v>
      </c>
      <c r="G41" s="156">
        <v>0</v>
      </c>
      <c r="H41" s="156">
        <v>194.2</v>
      </c>
      <c r="I41" s="156">
        <v>-116.20000000000005</v>
      </c>
      <c r="J41" s="164">
        <v>1595.5</v>
      </c>
      <c r="K41" s="156">
        <v>0</v>
      </c>
      <c r="L41" s="156">
        <v>1253.0999999999999</v>
      </c>
      <c r="M41" s="156">
        <v>36158</v>
      </c>
      <c r="N41" s="156">
        <v>38735.5</v>
      </c>
      <c r="O41" s="156">
        <v>67850.8</v>
      </c>
      <c r="P41" s="156">
        <v>23853.599999999999</v>
      </c>
      <c r="Q41" s="195">
        <v>959.9</v>
      </c>
      <c r="R41" s="156" t="s">
        <v>91</v>
      </c>
      <c r="S41" s="156">
        <v>1202.3</v>
      </c>
      <c r="T41" s="195">
        <v>0</v>
      </c>
      <c r="U41"/>
    </row>
    <row r="42" spans="1:21" s="8" customFormat="1" ht="14.4" x14ac:dyDescent="0.3">
      <c r="A42" s="126"/>
      <c r="B42" s="154">
        <v>34</v>
      </c>
      <c r="C42" s="157" t="s">
        <v>37</v>
      </c>
      <c r="D42" s="156">
        <v>52290.9</v>
      </c>
      <c r="E42" s="156">
        <v>47200</v>
      </c>
      <c r="F42" s="156">
        <v>4104.3</v>
      </c>
      <c r="G42" s="156">
        <v>0</v>
      </c>
      <c r="H42" s="156">
        <v>1.5</v>
      </c>
      <c r="I42" s="156">
        <v>-131.00000000000006</v>
      </c>
      <c r="J42" s="164">
        <v>0</v>
      </c>
      <c r="K42" s="156">
        <v>0</v>
      </c>
      <c r="L42" s="156">
        <v>1698.6</v>
      </c>
      <c r="M42" s="156">
        <v>23978</v>
      </c>
      <c r="N42" s="156">
        <v>25698.400000000001</v>
      </c>
      <c r="O42" s="156">
        <v>52290.9</v>
      </c>
      <c r="P42" s="156">
        <v>20402.8</v>
      </c>
      <c r="Q42" s="195">
        <v>1390.2</v>
      </c>
      <c r="R42" s="156">
        <v>1113</v>
      </c>
      <c r="S42" s="156">
        <v>1031.9000000000001</v>
      </c>
      <c r="T42" s="195">
        <v>-81.099999999999909</v>
      </c>
      <c r="U42"/>
    </row>
    <row r="43" spans="1:21" s="8" customFormat="1" ht="14.4" x14ac:dyDescent="0.3">
      <c r="A43" s="126"/>
      <c r="B43" s="154">
        <v>35</v>
      </c>
      <c r="C43" s="157" t="s">
        <v>38</v>
      </c>
      <c r="D43" s="156">
        <v>72154.399999999994</v>
      </c>
      <c r="E43" s="156">
        <v>64211.1</v>
      </c>
      <c r="F43" s="156">
        <v>9606.7000000000007</v>
      </c>
      <c r="G43" s="156">
        <v>0</v>
      </c>
      <c r="H43" s="156">
        <v>245</v>
      </c>
      <c r="I43" s="156">
        <v>136.60000000000002</v>
      </c>
      <c r="J43" s="164">
        <v>30</v>
      </c>
      <c r="K43" s="156">
        <v>1021</v>
      </c>
      <c r="L43" s="156">
        <v>8449.9</v>
      </c>
      <c r="M43" s="156">
        <v>32914</v>
      </c>
      <c r="N43" s="156">
        <v>35312.699999999997</v>
      </c>
      <c r="O43" s="156">
        <v>72154.399999999994</v>
      </c>
      <c r="P43" s="156">
        <v>30930</v>
      </c>
      <c r="Q43" s="195">
        <v>1341</v>
      </c>
      <c r="R43" s="156">
        <v>2064</v>
      </c>
      <c r="S43" s="156">
        <v>1864.9</v>
      </c>
      <c r="T43" s="195">
        <v>-199.09999999999991</v>
      </c>
      <c r="U43"/>
    </row>
    <row r="44" spans="1:21" s="8" customFormat="1" ht="14.4" x14ac:dyDescent="0.3">
      <c r="A44" s="126"/>
      <c r="B44" s="154">
        <v>36</v>
      </c>
      <c r="C44" s="157" t="s">
        <v>39</v>
      </c>
      <c r="D44" s="156">
        <v>55197.5</v>
      </c>
      <c r="E44" s="156">
        <v>50875.199999999997</v>
      </c>
      <c r="F44" s="156">
        <v>4773.8999999999996</v>
      </c>
      <c r="G44" s="156">
        <v>0</v>
      </c>
      <c r="H44" s="156">
        <v>0</v>
      </c>
      <c r="I44" s="156">
        <v>-172.79999999999995</v>
      </c>
      <c r="J44" s="164">
        <v>0</v>
      </c>
      <c r="K44" s="156">
        <v>0</v>
      </c>
      <c r="L44" s="156">
        <v>2672.6</v>
      </c>
      <c r="M44" s="156">
        <v>25573</v>
      </c>
      <c r="N44" s="156">
        <v>27401.200000000001</v>
      </c>
      <c r="O44" s="156">
        <v>55197.5</v>
      </c>
      <c r="P44" s="156">
        <v>20491.400000000001</v>
      </c>
      <c r="Q44" s="195">
        <v>718.1</v>
      </c>
      <c r="R44" s="156">
        <v>878.4</v>
      </c>
      <c r="S44" s="156">
        <v>759.8</v>
      </c>
      <c r="T44" s="195">
        <v>-118.60000000000002</v>
      </c>
      <c r="U44"/>
    </row>
    <row r="45" spans="1:21" s="8" customFormat="1" ht="14.4" x14ac:dyDescent="0.3">
      <c r="A45" s="126"/>
      <c r="B45" s="154">
        <v>37</v>
      </c>
      <c r="C45" s="157" t="s">
        <v>40</v>
      </c>
      <c r="D45" s="156">
        <v>74243.600000000006</v>
      </c>
      <c r="E45" s="156">
        <v>70382.8</v>
      </c>
      <c r="F45" s="156">
        <v>5402.4</v>
      </c>
      <c r="G45" s="156">
        <v>0</v>
      </c>
      <c r="H45" s="156">
        <v>0</v>
      </c>
      <c r="I45" s="156">
        <v>-432.60000000000014</v>
      </c>
      <c r="J45" s="164">
        <v>0</v>
      </c>
      <c r="K45" s="156">
        <v>2218.7000000000003</v>
      </c>
      <c r="L45" s="156">
        <v>1722.3</v>
      </c>
      <c r="M45" s="156">
        <v>36123</v>
      </c>
      <c r="N45" s="156">
        <v>38705.800000000003</v>
      </c>
      <c r="O45" s="156">
        <v>74243.600000000006</v>
      </c>
      <c r="P45" s="156">
        <v>27406</v>
      </c>
      <c r="Q45" s="195">
        <v>403.2</v>
      </c>
      <c r="R45" s="156">
        <v>1029</v>
      </c>
      <c r="S45" s="156">
        <v>1029.5</v>
      </c>
      <c r="T45" s="195">
        <v>0.5</v>
      </c>
      <c r="U45"/>
    </row>
    <row r="46" spans="1:21" s="8" customFormat="1" ht="14.4" x14ac:dyDescent="0.3">
      <c r="A46" s="126"/>
      <c r="B46" s="154">
        <v>38</v>
      </c>
      <c r="C46" s="157" t="s">
        <v>41</v>
      </c>
      <c r="D46" s="156">
        <v>65636.399999999994</v>
      </c>
      <c r="E46" s="156">
        <v>58719</v>
      </c>
      <c r="F46" s="156">
        <v>5743.5</v>
      </c>
      <c r="G46" s="156">
        <v>0</v>
      </c>
      <c r="H46" s="156">
        <v>1088.9000000000001</v>
      </c>
      <c r="I46" s="156">
        <v>-3.1000000000001364</v>
      </c>
      <c r="J46" s="164">
        <v>1745</v>
      </c>
      <c r="K46" s="156">
        <v>0</v>
      </c>
      <c r="L46" s="156">
        <v>7492</v>
      </c>
      <c r="M46" s="156">
        <v>29523</v>
      </c>
      <c r="N46" s="156">
        <v>31638</v>
      </c>
      <c r="O46" s="156">
        <v>65636.399999999994</v>
      </c>
      <c r="P46" s="156">
        <v>27712.799999999999</v>
      </c>
      <c r="Q46" s="195">
        <v>282.8</v>
      </c>
      <c r="R46" s="156">
        <v>2857.6</v>
      </c>
      <c r="S46" s="156">
        <v>2857.6</v>
      </c>
      <c r="T46" s="195">
        <v>0</v>
      </c>
      <c r="U46"/>
    </row>
    <row r="47" spans="1:21" s="8" customFormat="1" ht="14.4" x14ac:dyDescent="0.3">
      <c r="A47" s="126"/>
      <c r="B47" s="154">
        <v>39</v>
      </c>
      <c r="C47" s="157" t="s">
        <v>42</v>
      </c>
      <c r="D47" s="156">
        <v>61533.1</v>
      </c>
      <c r="E47" s="156">
        <v>56333.9</v>
      </c>
      <c r="F47" s="156">
        <v>5696.7</v>
      </c>
      <c r="G47" s="156">
        <v>0</v>
      </c>
      <c r="H47" s="156">
        <v>0</v>
      </c>
      <c r="I47" s="156">
        <v>36.5</v>
      </c>
      <c r="J47" s="164">
        <v>1536.5</v>
      </c>
      <c r="K47" s="156">
        <v>0</v>
      </c>
      <c r="L47" s="156">
        <v>9659.7000000000007</v>
      </c>
      <c r="M47" s="156">
        <v>30008</v>
      </c>
      <c r="N47" s="156">
        <v>32154.3</v>
      </c>
      <c r="O47" s="156">
        <v>61533.1</v>
      </c>
      <c r="P47" s="156">
        <v>23688.2</v>
      </c>
      <c r="Q47" s="195">
        <v>350</v>
      </c>
      <c r="R47" s="156">
        <v>1363.9</v>
      </c>
      <c r="S47" s="156">
        <v>1363.9</v>
      </c>
      <c r="T47" s="195">
        <v>0</v>
      </c>
      <c r="U47"/>
    </row>
    <row r="48" spans="1:21" s="8" customFormat="1" ht="14.4" x14ac:dyDescent="0.3">
      <c r="A48" s="126"/>
      <c r="B48" s="154">
        <v>40</v>
      </c>
      <c r="C48" s="157" t="s">
        <v>43</v>
      </c>
      <c r="D48" s="156">
        <v>31487.4</v>
      </c>
      <c r="E48" s="156">
        <v>27912.1</v>
      </c>
      <c r="F48" s="156">
        <v>2585.8000000000002</v>
      </c>
      <c r="G48" s="156">
        <v>0</v>
      </c>
      <c r="H48" s="156">
        <v>366</v>
      </c>
      <c r="I48" s="156">
        <v>-76.699999999999989</v>
      </c>
      <c r="J48" s="164">
        <v>0</v>
      </c>
      <c r="K48" s="156">
        <v>0</v>
      </c>
      <c r="L48" s="156">
        <v>1737.2</v>
      </c>
      <c r="M48" s="156">
        <v>16776</v>
      </c>
      <c r="N48" s="156">
        <v>17973.400000000001</v>
      </c>
      <c r="O48" s="156">
        <v>31487.4</v>
      </c>
      <c r="P48" s="156">
        <v>11555.8</v>
      </c>
      <c r="Q48" s="195">
        <v>176.4</v>
      </c>
      <c r="R48" s="156">
        <v>92.3</v>
      </c>
      <c r="S48" s="156">
        <v>12.8</v>
      </c>
      <c r="T48" s="195">
        <v>-79.5</v>
      </c>
      <c r="U48"/>
    </row>
    <row r="49" spans="1:21" s="8" customFormat="1" ht="14.4" x14ac:dyDescent="0.3">
      <c r="A49" s="126"/>
      <c r="B49" s="154">
        <v>41</v>
      </c>
      <c r="C49" s="157" t="s">
        <v>44</v>
      </c>
      <c r="D49" s="156">
        <v>59875.3</v>
      </c>
      <c r="E49" s="156">
        <v>51224.9</v>
      </c>
      <c r="F49" s="156">
        <v>7750.7</v>
      </c>
      <c r="G49" s="156">
        <v>0</v>
      </c>
      <c r="H49" s="156">
        <v>0.1</v>
      </c>
      <c r="I49" s="156">
        <v>30.399999999999977</v>
      </c>
      <c r="J49" s="164">
        <v>103.1</v>
      </c>
      <c r="K49" s="156">
        <v>0</v>
      </c>
      <c r="L49" s="156">
        <v>1898.5</v>
      </c>
      <c r="M49" s="156">
        <v>27971</v>
      </c>
      <c r="N49" s="156">
        <v>29965.3</v>
      </c>
      <c r="O49" s="156">
        <v>59875.3</v>
      </c>
      <c r="P49" s="156">
        <v>24401.5</v>
      </c>
      <c r="Q49" s="195">
        <v>1888.2</v>
      </c>
      <c r="R49" s="156">
        <v>1571.2</v>
      </c>
      <c r="S49" s="156">
        <v>1571.2</v>
      </c>
      <c r="T49" s="195">
        <v>0</v>
      </c>
      <c r="U49"/>
    </row>
    <row r="50" spans="1:21" s="8" customFormat="1" ht="14.4" x14ac:dyDescent="0.3">
      <c r="A50" s="126"/>
      <c r="B50" s="154">
        <v>42</v>
      </c>
      <c r="C50" s="157" t="s">
        <v>45</v>
      </c>
      <c r="D50" s="156">
        <v>70613.3</v>
      </c>
      <c r="E50" s="156">
        <v>58112.6</v>
      </c>
      <c r="F50" s="156">
        <v>10542.8</v>
      </c>
      <c r="G50" s="156">
        <v>0</v>
      </c>
      <c r="H50" s="156">
        <v>476.5</v>
      </c>
      <c r="I50" s="156">
        <v>-44.5</v>
      </c>
      <c r="J50" s="164">
        <v>564.29999999999995</v>
      </c>
      <c r="K50" s="156">
        <v>0</v>
      </c>
      <c r="L50" s="156">
        <v>704.7</v>
      </c>
      <c r="M50" s="156">
        <v>32175</v>
      </c>
      <c r="N50" s="156">
        <v>34491.599999999999</v>
      </c>
      <c r="O50" s="156">
        <v>70613.3</v>
      </c>
      <c r="P50" s="156">
        <v>32035.4</v>
      </c>
      <c r="Q50" s="195">
        <v>0</v>
      </c>
      <c r="R50" s="156">
        <v>1247.2</v>
      </c>
      <c r="S50" s="156">
        <v>1247.2</v>
      </c>
      <c r="T50" s="195">
        <v>0</v>
      </c>
      <c r="U50"/>
    </row>
    <row r="51" spans="1:21" s="8" customFormat="1" ht="14.4" x14ac:dyDescent="0.3">
      <c r="A51" s="126"/>
      <c r="B51" s="154">
        <v>43</v>
      </c>
      <c r="C51" s="157" t="s">
        <v>46</v>
      </c>
      <c r="D51" s="156">
        <v>80043</v>
      </c>
      <c r="E51" s="156">
        <v>71935.100000000006</v>
      </c>
      <c r="F51" s="156">
        <v>6988.7</v>
      </c>
      <c r="G51" s="156">
        <v>0</v>
      </c>
      <c r="H51" s="156">
        <v>1459.8</v>
      </c>
      <c r="I51" s="156">
        <v>-159</v>
      </c>
      <c r="J51" s="164">
        <v>1560.5</v>
      </c>
      <c r="K51" s="156">
        <v>1124</v>
      </c>
      <c r="L51" s="156">
        <v>3583.6</v>
      </c>
      <c r="M51" s="156">
        <v>40842</v>
      </c>
      <c r="N51" s="156">
        <v>43768.1</v>
      </c>
      <c r="O51" s="156">
        <v>80043</v>
      </c>
      <c r="P51" s="156">
        <v>28257.599999999999</v>
      </c>
      <c r="Q51" s="195">
        <v>2658.2</v>
      </c>
      <c r="R51" s="156">
        <v>1179.2</v>
      </c>
      <c r="S51" s="156">
        <v>1179.2</v>
      </c>
      <c r="T51" s="195">
        <v>0</v>
      </c>
      <c r="U51"/>
    </row>
    <row r="52" spans="1:21" s="8" customFormat="1" ht="14.4" x14ac:dyDescent="0.3">
      <c r="A52" s="126"/>
      <c r="B52" s="154">
        <v>44</v>
      </c>
      <c r="C52" s="157" t="s">
        <v>47</v>
      </c>
      <c r="D52" s="156">
        <v>48483.9</v>
      </c>
      <c r="E52" s="156">
        <v>41417.599999999999</v>
      </c>
      <c r="F52" s="156">
        <v>5346.3</v>
      </c>
      <c r="G52" s="156">
        <v>12.6</v>
      </c>
      <c r="H52" s="156">
        <v>276.8</v>
      </c>
      <c r="I52" s="156">
        <v>108</v>
      </c>
      <c r="J52" s="164">
        <v>0</v>
      </c>
      <c r="K52" s="156">
        <v>0</v>
      </c>
      <c r="L52" s="156">
        <v>2123.4</v>
      </c>
      <c r="M52" s="156">
        <v>22919</v>
      </c>
      <c r="N52" s="156">
        <v>24554.3</v>
      </c>
      <c r="O52" s="156">
        <v>48483.9</v>
      </c>
      <c r="P52" s="156">
        <v>20460.2</v>
      </c>
      <c r="Q52" s="195">
        <v>261.39999999999998</v>
      </c>
      <c r="R52" s="156">
        <v>0</v>
      </c>
      <c r="S52" s="156">
        <v>0</v>
      </c>
      <c r="T52" s="195">
        <v>0</v>
      </c>
      <c r="U52"/>
    </row>
    <row r="53" spans="1:21" s="8" customFormat="1" ht="14.4" x14ac:dyDescent="0.3">
      <c r="A53" s="126"/>
      <c r="B53" s="154">
        <v>45</v>
      </c>
      <c r="C53" s="157" t="s">
        <v>48</v>
      </c>
      <c r="D53" s="156">
        <v>85857.600000000006</v>
      </c>
      <c r="E53" s="156">
        <v>74119.3</v>
      </c>
      <c r="F53" s="156">
        <v>10434.4</v>
      </c>
      <c r="G53" s="156">
        <v>0</v>
      </c>
      <c r="H53" s="156">
        <v>0</v>
      </c>
      <c r="I53" s="156">
        <v>352.5</v>
      </c>
      <c r="J53" s="164">
        <v>946</v>
      </c>
      <c r="K53" s="156">
        <v>0</v>
      </c>
      <c r="L53" s="156">
        <v>12318.9</v>
      </c>
      <c r="M53" s="156">
        <v>38348</v>
      </c>
      <c r="N53" s="156">
        <v>41117</v>
      </c>
      <c r="O53" s="156">
        <v>85857.600000000006</v>
      </c>
      <c r="P53" s="156">
        <v>36101.699999999997</v>
      </c>
      <c r="Q53" s="272">
        <v>2205</v>
      </c>
      <c r="R53" s="156">
        <v>2729.1</v>
      </c>
      <c r="S53" s="156">
        <v>2729.1</v>
      </c>
      <c r="T53" s="195">
        <v>0</v>
      </c>
      <c r="U53"/>
    </row>
    <row r="54" spans="1:21" s="8" customFormat="1" ht="14.4" x14ac:dyDescent="0.3">
      <c r="A54" s="126"/>
      <c r="B54" s="154">
        <v>46</v>
      </c>
      <c r="C54" s="157" t="s">
        <v>49</v>
      </c>
      <c r="D54" s="156">
        <v>32785.699999999997</v>
      </c>
      <c r="E54" s="156">
        <v>25690.2</v>
      </c>
      <c r="F54" s="156">
        <v>5917.1</v>
      </c>
      <c r="G54" s="156">
        <v>0</v>
      </c>
      <c r="H54" s="156">
        <v>86</v>
      </c>
      <c r="I54" s="156">
        <v>-36.499999999999972</v>
      </c>
      <c r="J54" s="164">
        <v>1600.8</v>
      </c>
      <c r="K54" s="156">
        <v>0</v>
      </c>
      <c r="L54" s="156">
        <v>6283</v>
      </c>
      <c r="M54" s="156">
        <v>15711</v>
      </c>
      <c r="N54" s="156">
        <v>16849.8</v>
      </c>
      <c r="O54" s="156">
        <v>32785.699999999997</v>
      </c>
      <c r="P54" s="156">
        <v>11883.6</v>
      </c>
      <c r="Q54" s="195">
        <v>260.89999999999998</v>
      </c>
      <c r="R54" s="156">
        <v>1067.4000000000001</v>
      </c>
      <c r="S54" s="156">
        <v>776.6</v>
      </c>
      <c r="T54" s="195">
        <v>-290.80000000000007</v>
      </c>
      <c r="U54"/>
    </row>
    <row r="55" spans="1:21" s="8" customFormat="1" ht="14.4" x14ac:dyDescent="0.3">
      <c r="A55" s="126"/>
      <c r="B55" s="154">
        <v>47</v>
      </c>
      <c r="C55" s="157" t="s">
        <v>50</v>
      </c>
      <c r="D55" s="156">
        <v>53830.400000000001</v>
      </c>
      <c r="E55" s="156">
        <v>43389.8</v>
      </c>
      <c r="F55" s="156">
        <v>9163.2000000000007</v>
      </c>
      <c r="G55" s="156">
        <v>0</v>
      </c>
      <c r="H55" s="156">
        <v>832.2</v>
      </c>
      <c r="I55" s="156">
        <v>868.69999999999982</v>
      </c>
      <c r="J55" s="164">
        <v>80.2</v>
      </c>
      <c r="K55" s="156">
        <v>0</v>
      </c>
      <c r="L55" s="156">
        <v>7521.7</v>
      </c>
      <c r="M55" s="156">
        <v>23838</v>
      </c>
      <c r="N55" s="156">
        <v>25545.3</v>
      </c>
      <c r="O55" s="156">
        <v>53830.400000000001</v>
      </c>
      <c r="P55" s="156">
        <v>22692.7</v>
      </c>
      <c r="Q55" s="195">
        <v>2304.1</v>
      </c>
      <c r="R55" s="156">
        <v>654.29999999999995</v>
      </c>
      <c r="S55" s="156">
        <v>546.5</v>
      </c>
      <c r="T55" s="195">
        <v>-107.79999999999995</v>
      </c>
      <c r="U55"/>
    </row>
    <row r="56" spans="1:21" s="8" customFormat="1" ht="14.4" x14ac:dyDescent="0.3">
      <c r="A56" s="126"/>
      <c r="B56" s="154">
        <v>48</v>
      </c>
      <c r="C56" s="157" t="s">
        <v>51</v>
      </c>
      <c r="D56" s="156">
        <v>88719.7</v>
      </c>
      <c r="E56" s="156">
        <v>68953.100000000006</v>
      </c>
      <c r="F56" s="156">
        <v>20805.400000000001</v>
      </c>
      <c r="G56" s="156">
        <v>0</v>
      </c>
      <c r="H56" s="156">
        <v>0</v>
      </c>
      <c r="I56" s="156">
        <v>48.400000000000034</v>
      </c>
      <c r="J56" s="164">
        <v>734</v>
      </c>
      <c r="K56" s="156">
        <v>0</v>
      </c>
      <c r="L56" s="156">
        <v>9180.2000000000007</v>
      </c>
      <c r="M56" s="156">
        <v>36565</v>
      </c>
      <c r="N56" s="156">
        <v>39237.9</v>
      </c>
      <c r="O56" s="156">
        <v>88719.7</v>
      </c>
      <c r="P56" s="156">
        <v>42233.5</v>
      </c>
      <c r="Q56" s="195">
        <v>426.9</v>
      </c>
      <c r="R56" s="156">
        <v>5296.9</v>
      </c>
      <c r="S56" s="156">
        <v>4726.6000000000004</v>
      </c>
      <c r="T56" s="195">
        <v>-570.29999999999927</v>
      </c>
      <c r="U56"/>
    </row>
    <row r="57" spans="1:21" s="8" customFormat="1" ht="14.4" x14ac:dyDescent="0.3">
      <c r="A57" s="126"/>
      <c r="B57" s="154">
        <v>49</v>
      </c>
      <c r="C57" s="157" t="s">
        <v>52</v>
      </c>
      <c r="D57" s="156">
        <v>80275.7</v>
      </c>
      <c r="E57" s="156">
        <v>72298.7</v>
      </c>
      <c r="F57" s="156">
        <v>6572.2</v>
      </c>
      <c r="G57" s="156">
        <v>0</v>
      </c>
      <c r="H57" s="156">
        <v>0</v>
      </c>
      <c r="I57" s="156">
        <v>-152.89999999999998</v>
      </c>
      <c r="J57" s="164">
        <v>143.4</v>
      </c>
      <c r="K57" s="156">
        <v>688.60000000000036</v>
      </c>
      <c r="L57" s="156">
        <v>9491.2999999999993</v>
      </c>
      <c r="M57" s="156">
        <v>39645</v>
      </c>
      <c r="N57" s="156">
        <v>42491.8</v>
      </c>
      <c r="O57" s="156">
        <v>80275.7</v>
      </c>
      <c r="P57" s="156">
        <v>30463.4</v>
      </c>
      <c r="Q57" s="195">
        <v>1857.1</v>
      </c>
      <c r="R57" s="156">
        <v>257.89999999999998</v>
      </c>
      <c r="S57" s="156">
        <v>257.89999999999998</v>
      </c>
      <c r="T57" s="195">
        <v>0</v>
      </c>
      <c r="U57"/>
    </row>
    <row r="58" spans="1:21" s="8" customFormat="1" ht="14.4" x14ac:dyDescent="0.3">
      <c r="A58" s="126"/>
      <c r="B58" s="154">
        <v>50</v>
      </c>
      <c r="C58" s="157" t="s">
        <v>53</v>
      </c>
      <c r="D58" s="156">
        <v>84221.4</v>
      </c>
      <c r="E58" s="156">
        <v>69957.2</v>
      </c>
      <c r="F58" s="156">
        <v>11439.1</v>
      </c>
      <c r="G58" s="156">
        <v>0</v>
      </c>
      <c r="H58" s="156">
        <v>48.2</v>
      </c>
      <c r="I58" s="156">
        <v>-29.5</v>
      </c>
      <c r="J58" s="164">
        <v>1977.8</v>
      </c>
      <c r="K58" s="156">
        <v>0</v>
      </c>
      <c r="L58" s="156">
        <v>6293.4</v>
      </c>
      <c r="M58" s="156">
        <v>39439</v>
      </c>
      <c r="N58" s="156">
        <v>42349.5</v>
      </c>
      <c r="O58" s="156">
        <v>84221.4</v>
      </c>
      <c r="P58" s="156">
        <v>32903</v>
      </c>
      <c r="Q58" s="195">
        <v>752</v>
      </c>
      <c r="R58" s="156">
        <v>1808.2</v>
      </c>
      <c r="S58" s="156">
        <v>1423</v>
      </c>
      <c r="T58" s="195">
        <v>-385.20000000000005</v>
      </c>
      <c r="U58"/>
    </row>
    <row r="59" spans="1:21" s="8" customFormat="1" ht="14.4" x14ac:dyDescent="0.3">
      <c r="A59" s="126"/>
      <c r="B59" s="154">
        <v>51</v>
      </c>
      <c r="C59" s="157" t="s">
        <v>54</v>
      </c>
      <c r="D59" s="156">
        <v>79574.2</v>
      </c>
      <c r="E59" s="156">
        <v>65429.4</v>
      </c>
      <c r="F59" s="156">
        <v>14074.5</v>
      </c>
      <c r="G59" s="156">
        <v>42.9</v>
      </c>
      <c r="H59" s="156">
        <v>67.400000000000006</v>
      </c>
      <c r="I59" s="156">
        <v>135.89999999999998</v>
      </c>
      <c r="J59" s="164">
        <v>94.4</v>
      </c>
      <c r="K59" s="156">
        <v>0</v>
      </c>
      <c r="L59" s="156">
        <v>10363.4</v>
      </c>
      <c r="M59" s="156">
        <v>34296</v>
      </c>
      <c r="N59" s="156">
        <v>36782.300000000003</v>
      </c>
      <c r="O59" s="156">
        <v>79574.2</v>
      </c>
      <c r="P59" s="156">
        <v>34695.199999999997</v>
      </c>
      <c r="Q59" s="195">
        <v>1328.7</v>
      </c>
      <c r="R59" s="156">
        <v>2975.4</v>
      </c>
      <c r="S59" s="156">
        <v>2634.3</v>
      </c>
      <c r="T59" s="195">
        <v>-341.09999999999991</v>
      </c>
      <c r="U59"/>
    </row>
    <row r="60" spans="1:21" s="8" customFormat="1" ht="14.4" x14ac:dyDescent="0.3">
      <c r="A60" s="126"/>
      <c r="B60" s="154">
        <v>52</v>
      </c>
      <c r="C60" s="157" t="s">
        <v>55</v>
      </c>
      <c r="D60" s="156">
        <v>74480</v>
      </c>
      <c r="E60" s="156">
        <v>65268</v>
      </c>
      <c r="F60" s="156">
        <v>6903.9</v>
      </c>
      <c r="G60" s="156">
        <v>32.299999999999997</v>
      </c>
      <c r="H60" s="156">
        <v>0</v>
      </c>
      <c r="I60" s="156">
        <v>-3.1999999999999886</v>
      </c>
      <c r="J60" s="164">
        <v>125</v>
      </c>
      <c r="K60" s="156">
        <v>0</v>
      </c>
      <c r="L60" s="156">
        <v>8737.6</v>
      </c>
      <c r="M60" s="156">
        <v>37276</v>
      </c>
      <c r="N60" s="156">
        <v>39955.599999999999</v>
      </c>
      <c r="O60" s="156">
        <v>74480</v>
      </c>
      <c r="P60" s="156">
        <v>28500.2</v>
      </c>
      <c r="Q60" s="195">
        <v>471.6</v>
      </c>
      <c r="R60" s="156">
        <v>2153.6999999999998</v>
      </c>
      <c r="S60" s="156">
        <v>1822.6</v>
      </c>
      <c r="T60" s="195">
        <v>-331.09999999999991</v>
      </c>
      <c r="U60"/>
    </row>
    <row r="61" spans="1:21" s="8" customFormat="1" ht="14.4" x14ac:dyDescent="0.3">
      <c r="A61" s="126"/>
      <c r="B61" s="154">
        <v>53</v>
      </c>
      <c r="C61" s="157" t="s">
        <v>56</v>
      </c>
      <c r="D61" s="156">
        <v>49121.5</v>
      </c>
      <c r="E61" s="156">
        <v>41320.1</v>
      </c>
      <c r="F61" s="156">
        <v>6432.1</v>
      </c>
      <c r="G61" s="156">
        <v>0</v>
      </c>
      <c r="H61" s="156">
        <v>0</v>
      </c>
      <c r="I61" s="156">
        <v>0.89999999999997726</v>
      </c>
      <c r="J61" s="164">
        <v>133.69999999999999</v>
      </c>
      <c r="K61" s="156">
        <v>4706.9000000000005</v>
      </c>
      <c r="L61" s="156">
        <v>4368.1000000000004</v>
      </c>
      <c r="M61" s="156">
        <v>23505</v>
      </c>
      <c r="N61" s="156">
        <v>25181.8</v>
      </c>
      <c r="O61" s="156">
        <v>49121.5</v>
      </c>
      <c r="P61" s="156">
        <v>18225.2</v>
      </c>
      <c r="Q61" s="195">
        <v>1049.5</v>
      </c>
      <c r="R61" s="156">
        <v>2029.1</v>
      </c>
      <c r="S61" s="156">
        <v>2029.1</v>
      </c>
      <c r="T61" s="195">
        <v>0</v>
      </c>
      <c r="U61"/>
    </row>
    <row r="62" spans="1:21" s="8" customFormat="1" ht="14.4" x14ac:dyDescent="0.3">
      <c r="A62" s="126"/>
      <c r="B62" s="154">
        <v>54</v>
      </c>
      <c r="C62" s="157" t="s">
        <v>57</v>
      </c>
      <c r="D62" s="156">
        <v>71616.600000000006</v>
      </c>
      <c r="E62" s="156">
        <v>67575.100000000006</v>
      </c>
      <c r="F62" s="156">
        <v>4254.8</v>
      </c>
      <c r="G62" s="156">
        <v>0</v>
      </c>
      <c r="H62" s="156">
        <v>0</v>
      </c>
      <c r="I62" s="156">
        <v>-13.799999999999955</v>
      </c>
      <c r="J62" s="164">
        <v>0</v>
      </c>
      <c r="K62" s="156">
        <v>765.59999999999991</v>
      </c>
      <c r="L62" s="156">
        <v>3445.1</v>
      </c>
      <c r="M62" s="156">
        <v>35384</v>
      </c>
      <c r="N62" s="156">
        <v>37930</v>
      </c>
      <c r="O62" s="156">
        <v>71616.600000000006</v>
      </c>
      <c r="P62" s="156">
        <v>28781.9</v>
      </c>
      <c r="Q62" s="195">
        <v>0</v>
      </c>
      <c r="R62" s="156">
        <v>1155.2190000000001</v>
      </c>
      <c r="S62" s="156">
        <v>1155.2190000000001</v>
      </c>
      <c r="T62" s="195">
        <v>0</v>
      </c>
      <c r="U62"/>
    </row>
    <row r="63" spans="1:21" s="8" customFormat="1" ht="14.4" x14ac:dyDescent="0.3">
      <c r="A63" s="126"/>
      <c r="B63" s="154">
        <v>55</v>
      </c>
      <c r="C63" s="157" t="s">
        <v>58</v>
      </c>
      <c r="D63" s="156">
        <v>221199.6</v>
      </c>
      <c r="E63" s="156">
        <v>174904.5</v>
      </c>
      <c r="F63" s="156">
        <v>42331.3</v>
      </c>
      <c r="G63" s="156">
        <v>0</v>
      </c>
      <c r="H63" s="156">
        <v>0</v>
      </c>
      <c r="I63" s="156">
        <v>190.20000000000005</v>
      </c>
      <c r="J63" s="164">
        <v>5453.3</v>
      </c>
      <c r="K63" s="156">
        <v>0</v>
      </c>
      <c r="L63" s="156">
        <v>172.1</v>
      </c>
      <c r="M63" s="156">
        <v>115904</v>
      </c>
      <c r="N63" s="156">
        <v>124384</v>
      </c>
      <c r="O63" s="156">
        <v>221199.6</v>
      </c>
      <c r="P63" s="156">
        <v>74664.7</v>
      </c>
      <c r="Q63" s="195">
        <v>600</v>
      </c>
      <c r="R63" s="156">
        <v>7102.1</v>
      </c>
      <c r="S63" s="156">
        <v>567.5</v>
      </c>
      <c r="T63" s="195">
        <v>-6534.6</v>
      </c>
      <c r="U63"/>
    </row>
    <row r="64" spans="1:21" s="8" customFormat="1" ht="14.4" x14ac:dyDescent="0.3">
      <c r="A64" s="126"/>
      <c r="B64" s="154">
        <v>56</v>
      </c>
      <c r="C64" s="157" t="s">
        <v>59</v>
      </c>
      <c r="D64" s="156">
        <v>34350.300000000003</v>
      </c>
      <c r="E64" s="156">
        <v>30737.8</v>
      </c>
      <c r="F64" s="156">
        <v>3147.4</v>
      </c>
      <c r="G64" s="156">
        <v>0</v>
      </c>
      <c r="H64" s="156">
        <v>0</v>
      </c>
      <c r="I64" s="156">
        <v>59.400000000000034</v>
      </c>
      <c r="J64" s="164">
        <v>139.19999999999999</v>
      </c>
      <c r="K64" s="156">
        <v>0</v>
      </c>
      <c r="L64" s="156">
        <v>3630.9</v>
      </c>
      <c r="M64" s="156">
        <v>17766</v>
      </c>
      <c r="N64" s="156">
        <v>19033.5</v>
      </c>
      <c r="O64" s="156">
        <v>34350.300000000003</v>
      </c>
      <c r="P64" s="156">
        <v>12559.1</v>
      </c>
      <c r="Q64" s="195">
        <v>777.2</v>
      </c>
      <c r="R64" s="156">
        <v>1274</v>
      </c>
      <c r="S64" s="156">
        <v>1274</v>
      </c>
      <c r="T64" s="195">
        <v>0</v>
      </c>
      <c r="U64"/>
    </row>
    <row r="65" spans="1:21" s="8" customFormat="1" ht="14.4" x14ac:dyDescent="0.3">
      <c r="A65" s="126"/>
      <c r="B65" s="154">
        <v>57</v>
      </c>
      <c r="C65" s="157" t="s">
        <v>60</v>
      </c>
      <c r="D65" s="156">
        <v>55582.3</v>
      </c>
      <c r="E65" s="156">
        <v>50676.9</v>
      </c>
      <c r="F65" s="156">
        <v>7003</v>
      </c>
      <c r="G65" s="156">
        <v>19.2</v>
      </c>
      <c r="H65" s="156">
        <v>19.3</v>
      </c>
      <c r="I65" s="156">
        <v>81.299999999999955</v>
      </c>
      <c r="J65" s="164">
        <v>10</v>
      </c>
      <c r="K65" s="156">
        <v>1174.4000000000001</v>
      </c>
      <c r="L65" s="156">
        <v>5264.9</v>
      </c>
      <c r="M65" s="156">
        <v>28317</v>
      </c>
      <c r="N65" s="156">
        <v>30361</v>
      </c>
      <c r="O65" s="156">
        <v>55582.3</v>
      </c>
      <c r="P65" s="156">
        <v>20175.599999999999</v>
      </c>
      <c r="Q65" s="195">
        <v>1542</v>
      </c>
      <c r="R65" s="156">
        <v>1057.81</v>
      </c>
      <c r="S65" s="156">
        <v>1057.8140000000001</v>
      </c>
      <c r="T65" s="195">
        <v>4.0000000001327862E-3</v>
      </c>
      <c r="U65"/>
    </row>
    <row r="66" spans="1:21" s="8" customFormat="1" ht="14.4" x14ac:dyDescent="0.3">
      <c r="A66" s="126"/>
      <c r="B66" s="154">
        <v>58</v>
      </c>
      <c r="C66" s="157" t="s">
        <v>61</v>
      </c>
      <c r="D66" s="156">
        <v>21962</v>
      </c>
      <c r="E66" s="156">
        <v>19769.7</v>
      </c>
      <c r="F66" s="156">
        <v>1373.2</v>
      </c>
      <c r="G66" s="156">
        <v>0</v>
      </c>
      <c r="H66" s="156">
        <v>807</v>
      </c>
      <c r="I66" s="156">
        <v>-5.8000000000000114</v>
      </c>
      <c r="J66" s="164">
        <v>934.2</v>
      </c>
      <c r="K66" s="156">
        <v>0</v>
      </c>
      <c r="L66" s="156">
        <v>1705</v>
      </c>
      <c r="M66" s="156">
        <v>10485</v>
      </c>
      <c r="N66" s="156">
        <v>11232.1</v>
      </c>
      <c r="O66" s="156">
        <v>21962</v>
      </c>
      <c r="P66" s="156">
        <v>9611.4</v>
      </c>
      <c r="Q66" s="195">
        <v>304.8</v>
      </c>
      <c r="R66" s="156">
        <v>2008.4</v>
      </c>
      <c r="S66" s="156">
        <v>2008.4</v>
      </c>
      <c r="T66" s="195">
        <v>0</v>
      </c>
      <c r="U66"/>
    </row>
    <row r="67" spans="1:21" s="8" customFormat="1" ht="14.4" x14ac:dyDescent="0.3">
      <c r="A67" s="126"/>
      <c r="B67" s="154">
        <v>59</v>
      </c>
      <c r="C67" s="157" t="s">
        <v>62</v>
      </c>
      <c r="D67" s="156">
        <v>24293.5</v>
      </c>
      <c r="E67" s="156">
        <v>21783.7</v>
      </c>
      <c r="F67" s="156">
        <v>2406.1</v>
      </c>
      <c r="G67" s="156">
        <v>0</v>
      </c>
      <c r="H67" s="156">
        <v>0</v>
      </c>
      <c r="I67" s="156">
        <v>11.300000000000011</v>
      </c>
      <c r="J67" s="164">
        <v>36</v>
      </c>
      <c r="K67" s="156">
        <v>0</v>
      </c>
      <c r="L67" s="156">
        <v>2614.5</v>
      </c>
      <c r="M67" s="156">
        <v>10778</v>
      </c>
      <c r="N67" s="156">
        <v>11546.2</v>
      </c>
      <c r="O67" s="156">
        <v>24293.5</v>
      </c>
      <c r="P67" s="156">
        <v>11080.8</v>
      </c>
      <c r="Q67" s="195">
        <v>566</v>
      </c>
      <c r="R67" s="156">
        <v>1103.0999999999999</v>
      </c>
      <c r="S67" s="156">
        <v>1103.0999999999999</v>
      </c>
      <c r="T67" s="195">
        <v>0</v>
      </c>
      <c r="U67"/>
    </row>
    <row r="68" spans="1:21" s="8" customFormat="1" ht="14.4" x14ac:dyDescent="0.3">
      <c r="A68" s="126"/>
      <c r="B68" s="154">
        <v>60</v>
      </c>
      <c r="C68" s="157" t="s">
        <v>63</v>
      </c>
      <c r="D68" s="156">
        <v>21240.7</v>
      </c>
      <c r="E68" s="156">
        <v>19235.599999999999</v>
      </c>
      <c r="F68" s="156">
        <v>1983.2</v>
      </c>
      <c r="G68" s="156">
        <v>0</v>
      </c>
      <c r="H68" s="156">
        <v>0</v>
      </c>
      <c r="I68" s="156">
        <v>85.300000000000011</v>
      </c>
      <c r="J68" s="164">
        <v>508.7</v>
      </c>
      <c r="K68" s="156">
        <v>0</v>
      </c>
      <c r="L68" s="156">
        <v>3508.5</v>
      </c>
      <c r="M68" s="156">
        <v>8128</v>
      </c>
      <c r="N68" s="156">
        <v>8705.1</v>
      </c>
      <c r="O68" s="156">
        <v>21240.7</v>
      </c>
      <c r="P68" s="156">
        <v>10225.5</v>
      </c>
      <c r="Q68" s="195">
        <v>32</v>
      </c>
      <c r="R68" s="156">
        <v>2483.3000000000002</v>
      </c>
      <c r="S68" s="156" t="s">
        <v>91</v>
      </c>
      <c r="T68" s="195">
        <v>0</v>
      </c>
      <c r="U68"/>
    </row>
    <row r="69" spans="1:21" s="8" customFormat="1" ht="14.4" x14ac:dyDescent="0.3">
      <c r="A69" s="126"/>
      <c r="B69" s="158">
        <v>61</v>
      </c>
      <c r="C69" s="159" t="s">
        <v>64</v>
      </c>
      <c r="D69" s="160">
        <v>16578.8</v>
      </c>
      <c r="E69" s="160">
        <v>14970.3</v>
      </c>
      <c r="F69" s="160">
        <v>1400.7</v>
      </c>
      <c r="G69" s="160">
        <v>0</v>
      </c>
      <c r="H69" s="160">
        <v>0</v>
      </c>
      <c r="I69" s="160">
        <v>-64.799999999999955</v>
      </c>
      <c r="J69" s="173">
        <v>0</v>
      </c>
      <c r="K69" s="160">
        <v>13.600000000000023</v>
      </c>
      <c r="L69" s="160">
        <v>916.8</v>
      </c>
      <c r="M69" s="160">
        <v>7872</v>
      </c>
      <c r="N69" s="160">
        <v>8434.4</v>
      </c>
      <c r="O69" s="160">
        <v>16578.8</v>
      </c>
      <c r="P69" s="160">
        <v>6646.3</v>
      </c>
      <c r="Q69" s="223">
        <v>0</v>
      </c>
      <c r="R69" s="160">
        <v>530.59</v>
      </c>
      <c r="S69" s="160">
        <v>530.59</v>
      </c>
      <c r="T69" s="195">
        <v>0</v>
      </c>
      <c r="U69"/>
    </row>
    <row r="70" spans="1:21" ht="22.5" customHeight="1" x14ac:dyDescent="0.25">
      <c r="A70" s="125"/>
      <c r="B70" s="142"/>
      <c r="C70" s="125"/>
      <c r="D70" s="196"/>
      <c r="E70" s="196"/>
      <c r="F70" s="196"/>
      <c r="G70" s="196"/>
      <c r="H70" s="196"/>
      <c r="I70" s="196"/>
      <c r="J70" s="196"/>
      <c r="K70" s="143"/>
      <c r="L70" s="125"/>
      <c r="M70" s="125"/>
      <c r="N70" s="125"/>
      <c r="O70" s="125"/>
      <c r="P70" s="197"/>
      <c r="Q70" s="125"/>
    </row>
    <row r="71" spans="1:21" ht="15.6" customHeight="1" x14ac:dyDescent="0.25">
      <c r="A71" s="125"/>
      <c r="B71" s="125"/>
      <c r="C71" s="125"/>
      <c r="D71" s="125"/>
      <c r="E71" s="125"/>
      <c r="F71" s="125"/>
      <c r="G71" s="144"/>
      <c r="H71" s="125"/>
      <c r="I71" s="125"/>
      <c r="J71" s="59"/>
      <c r="L71" s="145"/>
      <c r="M71" s="145"/>
      <c r="N71" s="145"/>
      <c r="O71" s="145"/>
      <c r="P71" s="197"/>
      <c r="Q71" s="145"/>
    </row>
    <row r="72" spans="1:21" x14ac:dyDescent="0.25">
      <c r="A72" s="125"/>
      <c r="B72" s="127"/>
      <c r="C72" s="127"/>
      <c r="D72" s="125"/>
      <c r="E72" s="125"/>
      <c r="F72" s="125"/>
      <c r="G72" s="125"/>
      <c r="H72" s="143"/>
      <c r="I72" s="143"/>
      <c r="J72" s="125"/>
      <c r="K72" s="125"/>
      <c r="L72" s="145"/>
      <c r="M72" s="145"/>
      <c r="N72" s="145"/>
      <c r="O72" s="145"/>
      <c r="P72" s="145"/>
      <c r="Q72" s="145"/>
    </row>
    <row r="73" spans="1:21" x14ac:dyDescent="0.25">
      <c r="A73" s="125"/>
      <c r="B73" s="125"/>
      <c r="C73" s="125"/>
      <c r="D73" s="125"/>
      <c r="E73" s="125"/>
      <c r="F73" s="125"/>
      <c r="G73" s="125"/>
      <c r="H73" s="125"/>
      <c r="I73" s="125"/>
      <c r="J73" s="125"/>
      <c r="K73" s="125"/>
      <c r="L73" s="145"/>
      <c r="M73" s="145"/>
      <c r="N73" s="145"/>
      <c r="O73" s="145"/>
      <c r="P73" s="145"/>
      <c r="Q73" s="145"/>
    </row>
    <row r="74" spans="1:21" x14ac:dyDescent="0.25">
      <c r="A74" s="146"/>
      <c r="B74" s="328" t="s">
        <v>240</v>
      </c>
      <c r="C74" s="328"/>
      <c r="D74" s="328"/>
      <c r="E74" s="328"/>
      <c r="F74" s="328"/>
      <c r="G74" s="328"/>
      <c r="H74" s="201">
        <v>78409.8</v>
      </c>
      <c r="I74" s="131" t="s">
        <v>241</v>
      </c>
      <c r="J74" s="198"/>
      <c r="K74" s="199"/>
      <c r="L74" s="125"/>
      <c r="M74" s="125"/>
      <c r="N74" s="125"/>
      <c r="O74" s="125"/>
      <c r="P74" s="125"/>
      <c r="Q74" s="125"/>
    </row>
    <row r="75" spans="1:21" x14ac:dyDescent="0.25">
      <c r="A75" s="146"/>
      <c r="B75" s="328" t="s">
        <v>174</v>
      </c>
      <c r="C75" s="328"/>
      <c r="D75" s="328"/>
      <c r="E75" s="328"/>
      <c r="F75" s="328"/>
      <c r="G75" s="328"/>
      <c r="H75" s="186">
        <v>73792.800000000003</v>
      </c>
      <c r="I75" s="131" t="s">
        <v>242</v>
      </c>
      <c r="J75" s="198"/>
      <c r="K75" s="199"/>
      <c r="L75" s="199"/>
      <c r="M75" s="199"/>
      <c r="N75" s="199"/>
      <c r="O75" s="125"/>
      <c r="P75" s="125"/>
      <c r="Q75" s="125"/>
      <c r="R75" s="23"/>
    </row>
    <row r="76" spans="1:21" ht="15.75" customHeight="1" x14ac:dyDescent="0.25">
      <c r="A76" s="328" t="s">
        <v>243</v>
      </c>
      <c r="B76" s="328"/>
      <c r="C76" s="328"/>
      <c r="D76" s="328"/>
      <c r="E76" s="328"/>
      <c r="F76" s="328"/>
      <c r="G76" s="328"/>
      <c r="H76" s="201">
        <v>-2.1</v>
      </c>
      <c r="I76" s="133" t="s">
        <v>245</v>
      </c>
      <c r="J76" s="200"/>
      <c r="K76" s="199"/>
      <c r="L76" s="125"/>
      <c r="M76" s="125"/>
      <c r="N76" s="125"/>
      <c r="O76" s="125"/>
      <c r="P76" s="125"/>
      <c r="Q76" s="125"/>
    </row>
    <row r="77" spans="1:21" ht="15.75" customHeight="1" x14ac:dyDescent="0.25">
      <c r="A77" s="134"/>
      <c r="B77" s="134"/>
      <c r="C77" s="134"/>
      <c r="D77" s="134"/>
      <c r="E77" s="329" t="s">
        <v>268</v>
      </c>
      <c r="F77" s="329"/>
      <c r="G77" s="329"/>
      <c r="H77" s="270"/>
      <c r="I77" s="271" t="s">
        <v>227</v>
      </c>
      <c r="J77" s="131"/>
      <c r="K77" s="125"/>
      <c r="L77" s="125"/>
      <c r="M77" s="125"/>
      <c r="N77" s="125"/>
      <c r="O77" s="125"/>
      <c r="P77" s="125"/>
      <c r="Q77" s="125"/>
    </row>
    <row r="78" spans="1:21" ht="21.75" customHeight="1" x14ac:dyDescent="0.25">
      <c r="A78" s="134"/>
      <c r="B78" s="134"/>
      <c r="C78" s="134"/>
      <c r="D78" s="134"/>
      <c r="E78" s="134"/>
      <c r="F78" s="134"/>
      <c r="H78" s="192"/>
      <c r="I78" s="133"/>
      <c r="J78" s="131"/>
      <c r="K78" s="125"/>
      <c r="L78" s="125"/>
      <c r="M78" s="125"/>
      <c r="N78" s="125"/>
      <c r="O78" s="125"/>
      <c r="P78" s="125"/>
      <c r="Q78" s="125"/>
    </row>
    <row r="79" spans="1:21" ht="15.75" customHeight="1" x14ac:dyDescent="0.25">
      <c r="A79" s="134"/>
      <c r="B79" s="134"/>
      <c r="C79" s="134"/>
      <c r="D79" s="134"/>
      <c r="E79" s="134"/>
      <c r="F79" s="134" t="s">
        <v>149</v>
      </c>
      <c r="G79" s="134" t="s">
        <v>5</v>
      </c>
      <c r="H79" s="201">
        <v>-29.3962</v>
      </c>
      <c r="I79" s="133" t="s">
        <v>150</v>
      </c>
      <c r="J79" s="200"/>
      <c r="K79" s="125"/>
      <c r="L79" s="125"/>
      <c r="M79" s="125"/>
      <c r="N79" s="125"/>
      <c r="O79" s="125"/>
      <c r="P79" s="125"/>
      <c r="Q79" s="125"/>
    </row>
    <row r="80" spans="1:21" ht="15.75" customHeight="1" x14ac:dyDescent="0.25">
      <c r="A80" s="134"/>
      <c r="B80" s="134"/>
      <c r="C80" s="134"/>
      <c r="D80" s="134"/>
      <c r="E80" s="134"/>
      <c r="F80" s="134"/>
      <c r="G80" s="134" t="s">
        <v>9</v>
      </c>
      <c r="H80" s="201">
        <v>-14.6309</v>
      </c>
      <c r="J80" s="131"/>
      <c r="K80" s="125"/>
      <c r="L80" s="125"/>
      <c r="M80" s="125"/>
      <c r="N80" s="125"/>
      <c r="O80" s="125"/>
      <c r="P80" s="125"/>
      <c r="Q80" s="125"/>
    </row>
    <row r="81" spans="1:17" ht="15.75" customHeight="1" x14ac:dyDescent="0.25">
      <c r="A81" s="134"/>
      <c r="B81" s="134"/>
      <c r="C81" s="134"/>
      <c r="D81" s="134"/>
      <c r="E81" s="134"/>
      <c r="F81" s="134"/>
      <c r="G81" s="134" t="s">
        <v>10</v>
      </c>
      <c r="H81" s="201">
        <v>-7.7774000000000001</v>
      </c>
      <c r="I81" s="133"/>
      <c r="J81" s="131"/>
      <c r="K81" s="125"/>
      <c r="L81" s="125"/>
      <c r="M81" s="125"/>
      <c r="N81" s="125"/>
      <c r="O81" s="125"/>
      <c r="P81" s="125"/>
      <c r="Q81" s="125"/>
    </row>
    <row r="82" spans="1:17" ht="15.75" customHeight="1" x14ac:dyDescent="0.25">
      <c r="A82" s="134"/>
      <c r="B82" s="134"/>
      <c r="C82" s="134"/>
      <c r="D82" s="134"/>
      <c r="E82" s="134"/>
      <c r="F82" s="134"/>
      <c r="G82" s="134" t="s">
        <v>15</v>
      </c>
      <c r="H82" s="201">
        <v>-5.1871</v>
      </c>
      <c r="I82" s="133"/>
      <c r="J82" s="131"/>
      <c r="K82" s="125"/>
      <c r="L82" s="125"/>
      <c r="M82" s="125"/>
      <c r="N82" s="125"/>
      <c r="O82" s="125"/>
      <c r="P82" s="125"/>
      <c r="Q82" s="125"/>
    </row>
    <row r="83" spans="1:17" ht="15.75" customHeight="1" x14ac:dyDescent="0.25">
      <c r="A83" s="134"/>
      <c r="B83" s="134"/>
      <c r="C83" s="134"/>
      <c r="D83" s="134"/>
      <c r="E83" s="134"/>
      <c r="F83" s="134"/>
      <c r="G83" s="134"/>
      <c r="H83" s="147"/>
      <c r="I83" s="133"/>
      <c r="J83" s="131"/>
      <c r="K83" s="125"/>
      <c r="L83" s="125"/>
      <c r="M83" s="125"/>
      <c r="N83" s="125"/>
      <c r="O83" s="125"/>
      <c r="P83" s="125"/>
      <c r="Q83" s="125"/>
    </row>
    <row r="84" spans="1:17" ht="29.25" customHeight="1" x14ac:dyDescent="0.25">
      <c r="A84" s="134"/>
      <c r="B84" s="310"/>
      <c r="C84" s="310"/>
      <c r="D84" s="310"/>
      <c r="E84" s="310"/>
      <c r="F84" s="310"/>
      <c r="G84" s="310"/>
      <c r="H84" s="310"/>
      <c r="I84" s="310"/>
      <c r="J84" s="310"/>
      <c r="K84" s="125"/>
      <c r="L84" s="125"/>
      <c r="M84" s="125"/>
      <c r="N84" s="125"/>
      <c r="O84" s="125"/>
      <c r="P84" s="125"/>
      <c r="Q84" s="125"/>
    </row>
    <row r="85" spans="1:17" ht="15.75" customHeight="1" x14ac:dyDescent="0.25">
      <c r="A85" s="132"/>
      <c r="B85" s="132"/>
      <c r="C85" s="132"/>
      <c r="D85" s="132"/>
      <c r="E85" s="132"/>
      <c r="F85" s="132"/>
      <c r="G85" s="132"/>
      <c r="H85" s="133"/>
      <c r="I85" s="125"/>
      <c r="J85" s="133"/>
      <c r="K85" s="125"/>
      <c r="L85" s="125"/>
      <c r="M85" s="125"/>
      <c r="N85" s="125"/>
      <c r="O85" s="125"/>
      <c r="P85" s="125"/>
      <c r="Q85" s="125"/>
    </row>
    <row r="86" spans="1:17" x14ac:dyDescent="0.25">
      <c r="A86" s="125"/>
      <c r="B86" s="148"/>
      <c r="C86" s="148"/>
      <c r="D86" s="125"/>
      <c r="E86" s="311" t="s">
        <v>65</v>
      </c>
      <c r="F86" s="311"/>
      <c r="G86" s="311"/>
      <c r="H86" s="126"/>
      <c r="I86" s="131" t="s">
        <v>80</v>
      </c>
      <c r="J86" s="125"/>
      <c r="K86" s="125"/>
      <c r="L86" s="125"/>
      <c r="M86" s="125"/>
      <c r="N86" s="125"/>
      <c r="O86" s="125"/>
      <c r="P86" s="125"/>
      <c r="Q86" s="125"/>
    </row>
    <row r="87" spans="1:17" x14ac:dyDescent="0.25">
      <c r="A87" s="125"/>
      <c r="B87" s="125"/>
      <c r="C87" s="125"/>
      <c r="D87" s="125"/>
      <c r="E87" s="323" t="s">
        <v>81</v>
      </c>
      <c r="F87" s="323"/>
      <c r="G87" s="323"/>
      <c r="H87" s="185"/>
      <c r="I87" s="131" t="s">
        <v>82</v>
      </c>
      <c r="J87" s="125"/>
      <c r="K87" s="125"/>
      <c r="L87" s="125"/>
      <c r="M87" s="125"/>
      <c r="N87" s="125"/>
      <c r="O87" s="125"/>
      <c r="P87" s="125"/>
      <c r="Q87" s="125"/>
    </row>
    <row r="88" spans="1:17" ht="15.75" customHeight="1" x14ac:dyDescent="0.3">
      <c r="A88" s="125"/>
      <c r="B88" s="323" t="s">
        <v>66</v>
      </c>
      <c r="C88" s="323"/>
      <c r="D88" s="323"/>
      <c r="E88" s="323"/>
      <c r="F88" s="323"/>
      <c r="G88" s="323"/>
      <c r="H88" s="186"/>
      <c r="I88" s="133" t="s">
        <v>83</v>
      </c>
      <c r="J88" s="125"/>
      <c r="K88" s="125"/>
      <c r="L88" s="125"/>
      <c r="M88" s="125"/>
      <c r="N88" s="125"/>
      <c r="O88"/>
      <c r="P88"/>
      <c r="Q88" s="125"/>
    </row>
    <row r="89" spans="1:17" ht="15" thickBot="1" x14ac:dyDescent="0.35">
      <c r="B89" s="96"/>
      <c r="C89" s="96"/>
      <c r="D89" s="96"/>
      <c r="E89" s="96"/>
      <c r="F89" s="96"/>
      <c r="G89" s="96"/>
      <c r="H89" s="96"/>
      <c r="I89" s="96"/>
      <c r="J89" s="139"/>
      <c r="K89" s="139"/>
      <c r="L89" s="139"/>
      <c r="O89"/>
      <c r="P89"/>
    </row>
    <row r="90" spans="1:17" ht="14.4" x14ac:dyDescent="0.3">
      <c r="O90"/>
      <c r="P90"/>
    </row>
    <row r="91" spans="1:17" ht="19.2" x14ac:dyDescent="0.45">
      <c r="J91" s="40"/>
    </row>
  </sheetData>
  <mergeCells count="28">
    <mergeCell ref="B88:G88"/>
    <mergeCell ref="B7:B8"/>
    <mergeCell ref="C7:C8"/>
    <mergeCell ref="D7:D8"/>
    <mergeCell ref="E7:E8"/>
    <mergeCell ref="G7:G8"/>
    <mergeCell ref="F7:F8"/>
    <mergeCell ref="B74:G74"/>
    <mergeCell ref="B75:G75"/>
    <mergeCell ref="A76:G76"/>
    <mergeCell ref="E87:G87"/>
    <mergeCell ref="E77:G77"/>
    <mergeCell ref="S7:S8"/>
    <mergeCell ref="T7:T8"/>
    <mergeCell ref="B84:J84"/>
    <mergeCell ref="Q7:Q8"/>
    <mergeCell ref="E86:G86"/>
    <mergeCell ref="R9:T9"/>
    <mergeCell ref="R7:R8"/>
    <mergeCell ref="I7:I8"/>
    <mergeCell ref="H7:H8"/>
    <mergeCell ref="P7:P8"/>
    <mergeCell ref="J7:J8"/>
    <mergeCell ref="K7:K8"/>
    <mergeCell ref="L7:L8"/>
    <mergeCell ref="O7:O8"/>
    <mergeCell ref="N7:N8"/>
    <mergeCell ref="M7:M8"/>
  </mergeCells>
  <hyperlinks>
    <hyperlink ref="B1" location="'Turinys | Content'!A1" display="↖ atgal į turinį / back to content" xr:uid="{4032614F-F703-48DF-A483-DAA53DCA4112}"/>
    <hyperlink ref="F79" r:id="rId1" display="Ciklinė komponentė mln. Eur, jei taikoma 4 str. 2 d." xr:uid="{F7D5C471-58A8-40F6-BF94-378F2955F0D1}"/>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AE32"/>
  <sheetViews>
    <sheetView showGridLines="0" showRowColHeaders="0" zoomScaleNormal="100" workbookViewId="0"/>
  </sheetViews>
  <sheetFormatPr defaultColWidth="9.109375" defaultRowHeight="13.8" x14ac:dyDescent="0.25"/>
  <cols>
    <col min="1" max="1" width="9.109375" style="18" customWidth="1"/>
    <col min="2" max="2" width="7.6640625" style="18" customWidth="1"/>
    <col min="3" max="3" width="11.6640625" style="18" customWidth="1"/>
    <col min="4" max="4" width="13.6640625" style="18" customWidth="1"/>
    <col min="5" max="5" width="12.6640625" style="18" customWidth="1"/>
    <col min="6" max="6" width="15.44140625" style="18" customWidth="1"/>
    <col min="7" max="7" width="14" style="18" customWidth="1"/>
    <col min="8" max="9" width="16.33203125" style="18" customWidth="1"/>
    <col min="10" max="10" width="15.33203125" style="18" customWidth="1"/>
    <col min="11" max="11" width="12.88671875" style="18" customWidth="1"/>
    <col min="12" max="12" width="24.109375" style="18" customWidth="1"/>
    <col min="13" max="13" width="21.88671875" style="18" customWidth="1"/>
    <col min="14" max="14" width="16.88671875" style="18" customWidth="1"/>
    <col min="15" max="15" width="15.6640625" style="18" customWidth="1"/>
    <col min="16" max="16" width="19.109375" style="18" customWidth="1"/>
    <col min="17" max="17" width="28.5546875" style="18" customWidth="1"/>
    <col min="18" max="18" width="20" style="18" customWidth="1"/>
    <col min="19" max="19" width="15.88671875" style="18" customWidth="1"/>
    <col min="20" max="20" width="15" style="18" customWidth="1"/>
    <col min="21" max="21" width="17.6640625" style="18" customWidth="1"/>
    <col min="22" max="22" width="16.33203125" style="18" customWidth="1"/>
    <col min="23" max="24" width="14.5546875" style="18" customWidth="1"/>
    <col min="25" max="25" width="5.6640625" style="18" customWidth="1"/>
    <col min="26" max="16384" width="9.109375" style="18"/>
  </cols>
  <sheetData>
    <row r="1" spans="1:31" ht="13.95" customHeight="1" x14ac:dyDescent="0.25">
      <c r="B1" s="80" t="s">
        <v>67</v>
      </c>
      <c r="C1" s="29"/>
    </row>
    <row r="2" spans="1:31" x14ac:dyDescent="0.25">
      <c r="B2" s="19"/>
      <c r="C2" s="19"/>
    </row>
    <row r="3" spans="1:31" s="21" customFormat="1" ht="14.4" thickBot="1" x14ac:dyDescent="0.3"/>
    <row r="4" spans="1:31" ht="14.25" customHeight="1" x14ac:dyDescent="0.25">
      <c r="A4" s="22"/>
      <c r="B4" s="135" t="s">
        <v>244</v>
      </c>
      <c r="C4" s="135"/>
      <c r="D4" s="135"/>
      <c r="E4" s="135"/>
      <c r="F4" s="135"/>
      <c r="G4" s="135"/>
      <c r="H4" s="135"/>
      <c r="I4" s="135"/>
      <c r="J4" s="135"/>
      <c r="K4" s="135"/>
      <c r="L4" s="136"/>
      <c r="M4" s="136"/>
      <c r="N4" s="136"/>
      <c r="O4" s="137"/>
      <c r="P4" s="136"/>
      <c r="Q4" s="138"/>
      <c r="R4" s="138"/>
      <c r="S4" s="138"/>
      <c r="T4" s="138"/>
      <c r="U4" s="136"/>
      <c r="V4" s="136"/>
    </row>
    <row r="5" spans="1:31" ht="14.25" customHeight="1" x14ac:dyDescent="0.25">
      <c r="A5" s="22"/>
      <c r="B5" s="32" t="s">
        <v>250</v>
      </c>
      <c r="C5" s="32"/>
      <c r="D5" s="30"/>
      <c r="E5" s="30"/>
      <c r="F5" s="30"/>
      <c r="G5" s="30"/>
      <c r="H5" s="30"/>
      <c r="I5" s="30"/>
      <c r="J5" s="30"/>
      <c r="K5" s="30"/>
      <c r="O5" s="31"/>
      <c r="Q5" s="17"/>
      <c r="R5" s="17"/>
      <c r="S5" s="17"/>
      <c r="T5" s="17"/>
    </row>
    <row r="6" spans="1:31" ht="38.4" customHeight="1" x14ac:dyDescent="0.25">
      <c r="B6" s="330" t="s">
        <v>92</v>
      </c>
      <c r="C6" s="330"/>
      <c r="D6" s="330"/>
      <c r="E6" s="330"/>
      <c r="F6" s="330"/>
      <c r="G6" s="330"/>
      <c r="H6" s="330"/>
      <c r="I6" s="330"/>
      <c r="J6" s="330"/>
      <c r="K6" s="330"/>
      <c r="L6" s="330"/>
      <c r="M6" s="330"/>
      <c r="N6" s="330"/>
      <c r="O6" s="330"/>
      <c r="P6" s="330"/>
      <c r="Q6" s="17"/>
      <c r="R6" s="17"/>
      <c r="S6" s="17"/>
      <c r="T6" s="17"/>
      <c r="U6" s="17"/>
      <c r="V6" s="17"/>
      <c r="W6" s="17"/>
      <c r="X6" s="17"/>
      <c r="Y6" s="17"/>
      <c r="Z6" s="17"/>
      <c r="AA6" s="17"/>
      <c r="AB6" s="17"/>
      <c r="AC6" s="17"/>
      <c r="AD6" s="17"/>
      <c r="AE6" s="17"/>
    </row>
    <row r="7" spans="1:31" ht="17.25" customHeight="1" x14ac:dyDescent="0.25">
      <c r="B7" s="334" t="s">
        <v>77</v>
      </c>
      <c r="C7" s="334"/>
      <c r="D7" s="334"/>
      <c r="E7" s="334"/>
      <c r="F7" s="334"/>
      <c r="G7" s="334"/>
      <c r="H7" s="334"/>
      <c r="I7" s="334"/>
      <c r="J7" s="334"/>
      <c r="K7" s="334"/>
      <c r="L7" s="334"/>
      <c r="M7" s="334"/>
      <c r="N7" s="334"/>
      <c r="O7" s="334"/>
      <c r="P7" s="334"/>
      <c r="Q7" s="17"/>
      <c r="R7" s="17"/>
      <c r="S7" s="17"/>
      <c r="T7" s="17"/>
      <c r="U7" s="17"/>
      <c r="V7" s="17"/>
    </row>
    <row r="8" spans="1:31" x14ac:dyDescent="0.25">
      <c r="A8" s="22"/>
      <c r="B8" s="334"/>
      <c r="C8" s="334"/>
      <c r="D8" s="334"/>
      <c r="E8" s="334"/>
      <c r="F8" s="334"/>
      <c r="G8" s="334"/>
      <c r="H8" s="334"/>
      <c r="I8" s="334"/>
      <c r="J8" s="334"/>
      <c r="K8" s="334"/>
      <c r="L8" s="334"/>
      <c r="M8" s="334"/>
      <c r="N8" s="334"/>
      <c r="O8" s="334"/>
      <c r="P8" s="334"/>
    </row>
    <row r="9" spans="1:31" ht="14.4" x14ac:dyDescent="0.3">
      <c r="A9" s="22"/>
      <c r="B9" s="37"/>
      <c r="C9" s="37"/>
      <c r="D9" s="37"/>
      <c r="E9" s="37"/>
      <c r="F9" s="37"/>
      <c r="G9" s="37"/>
      <c r="H9" s="37"/>
      <c r="I9" s="37"/>
      <c r="J9" s="37"/>
      <c r="K9" s="37"/>
      <c r="L9" s="37"/>
      <c r="M9" s="37"/>
      <c r="N9"/>
      <c r="O9" s="37"/>
    </row>
    <row r="10" spans="1:31" ht="40.5" customHeight="1" x14ac:dyDescent="0.25">
      <c r="B10" s="324" t="s">
        <v>122</v>
      </c>
      <c r="C10" s="315" t="s">
        <v>191</v>
      </c>
      <c r="D10" s="315" t="s">
        <v>192</v>
      </c>
      <c r="E10" s="315" t="s">
        <v>196</v>
      </c>
      <c r="F10" s="332" t="s">
        <v>197</v>
      </c>
      <c r="G10" s="336" t="s">
        <v>186</v>
      </c>
      <c r="H10" s="315" t="s">
        <v>187</v>
      </c>
      <c r="I10" s="315" t="s">
        <v>188</v>
      </c>
      <c r="J10" s="315" t="s">
        <v>189</v>
      </c>
      <c r="K10" s="315" t="s">
        <v>190</v>
      </c>
      <c r="L10" s="315" t="s">
        <v>194</v>
      </c>
      <c r="M10" s="338" t="s">
        <v>195</v>
      </c>
      <c r="N10" s="315" t="s">
        <v>199</v>
      </c>
      <c r="O10" s="315" t="s">
        <v>198</v>
      </c>
      <c r="P10" s="315" t="s">
        <v>163</v>
      </c>
      <c r="Q10" s="340" t="s">
        <v>201</v>
      </c>
      <c r="R10" s="315" t="s">
        <v>203</v>
      </c>
      <c r="S10" s="315" t="s">
        <v>204</v>
      </c>
      <c r="T10" s="344" t="s">
        <v>205</v>
      </c>
      <c r="U10" s="344" t="s">
        <v>133</v>
      </c>
      <c r="V10" s="345" t="s">
        <v>206</v>
      </c>
    </row>
    <row r="11" spans="1:31" ht="147" customHeight="1" x14ac:dyDescent="0.25">
      <c r="B11" s="331"/>
      <c r="C11" s="335"/>
      <c r="D11" s="316"/>
      <c r="E11" s="316"/>
      <c r="F11" s="333"/>
      <c r="G11" s="337"/>
      <c r="H11" s="316"/>
      <c r="I11" s="316"/>
      <c r="J11" s="316"/>
      <c r="K11" s="316"/>
      <c r="L11" s="316"/>
      <c r="M11" s="339"/>
      <c r="N11" s="316"/>
      <c r="O11" s="316"/>
      <c r="P11" s="316"/>
      <c r="Q11" s="341"/>
      <c r="R11" s="316"/>
      <c r="S11" s="316"/>
      <c r="T11" s="316"/>
      <c r="U11" s="349"/>
      <c r="V11" s="346"/>
    </row>
    <row r="12" spans="1:31" ht="29.25" customHeight="1" x14ac:dyDescent="0.25">
      <c r="B12" s="140"/>
      <c r="C12" s="209"/>
      <c r="D12" s="193"/>
      <c r="E12" s="193">
        <v>1</v>
      </c>
      <c r="F12" s="107" t="s">
        <v>139</v>
      </c>
      <c r="G12" s="107" t="s">
        <v>135</v>
      </c>
      <c r="H12" s="107" t="s">
        <v>136</v>
      </c>
      <c r="I12" s="107" t="s">
        <v>137</v>
      </c>
      <c r="J12" s="107" t="s">
        <v>138</v>
      </c>
      <c r="K12" s="193" t="s">
        <v>78</v>
      </c>
      <c r="L12" s="193">
        <v>4</v>
      </c>
      <c r="M12" s="107">
        <v>5</v>
      </c>
      <c r="N12" s="193" t="s">
        <v>184</v>
      </c>
      <c r="O12" s="207"/>
      <c r="P12" s="193">
        <v>7</v>
      </c>
      <c r="Q12" s="210">
        <v>8</v>
      </c>
      <c r="R12" s="210">
        <v>9</v>
      </c>
      <c r="S12" s="193">
        <v>10</v>
      </c>
      <c r="T12" s="193" t="s">
        <v>185</v>
      </c>
      <c r="U12" s="193"/>
      <c r="V12" s="211"/>
    </row>
    <row r="13" spans="1:31" ht="154.5" customHeight="1" x14ac:dyDescent="0.25">
      <c r="B13" s="140"/>
      <c r="C13" s="206"/>
      <c r="D13" s="193" t="s">
        <v>79</v>
      </c>
      <c r="E13" s="193" t="str">
        <f>'Duomenys | Data'!D9</f>
        <v>FM įsakymo Nr. 1K-126 1 priedas (89 eilutė)
Order MoF No. 1K-126 annex 1 (row 89)</v>
      </c>
      <c r="F13" s="193" t="s">
        <v>200</v>
      </c>
      <c r="G13" s="193" t="str">
        <f>'Duomenys | Data'!E9</f>
        <v>FM įsakymo Nr. 1K-126 2 priedas, I skyrius (1 eilutė) 
Order MoF No. 1K-126  annex 2, section I (row 1)</v>
      </c>
      <c r="H13" s="193" t="str">
        <f>'Duomenys | Data'!F9</f>
        <v>FM įsakymo Nr. 1K-126 2 priedas, I skyrius (71 eilutė) 
Order MoF No. 1K-126  annex 2, section I (row 71)</v>
      </c>
      <c r="I13" s="193" t="str">
        <f>'Duomenys | Data'!G9</f>
        <v>FM įsakymo Nr. 1K-126 2 priedas, I skyrius (97 eilutė) 
Order MoF No. 1K-126  annex 2, section I (row 97)</v>
      </c>
      <c r="J13" s="193" t="str">
        <f>'Duomenys | Data'!H9</f>
        <v>FM įsakymo Nr. 1K-126 2 priedas, I skyrius (106 eilutė) 
Order MoF No. 1K-126  annex 2, section I (row 106)</v>
      </c>
      <c r="K13" s="193" t="s">
        <v>79</v>
      </c>
      <c r="L13" s="193" t="str">
        <f>'Duomenys | Data'!I9</f>
        <v>FM įsakymo Nr. 1K-8 forma 9 priedas (2 str. likutis metų pradžioje - likutis metų pabaigoje) 
Order MoF No. 1K-8 form annex 9 (Art. 2 balance at the beginning of the year - balance at the end of the year)</v>
      </c>
      <c r="M13" s="208" t="s">
        <v>202</v>
      </c>
      <c r="N13" s="193" t="s">
        <v>79</v>
      </c>
      <c r="O13" s="193" t="s">
        <v>79</v>
      </c>
      <c r="P13" s="210" t="str">
        <f>'Duomenys | Data'!J9</f>
        <v>FM įsakymo Nr. 1K-126 2 priedas, II skyrius (12 eilutė) 
Order MoF No. 1K-126  annex 2, section II (row 12)</v>
      </c>
      <c r="Q13" s="210" t="str">
        <f>'Duomenys | Data'!K9</f>
        <v xml:space="preserve">FM įsakymo Nr. 1K-361 priedas Nr. 1-SAV pajamos (2024-12-31) (106 eilutė) ir FM įsakymo Nr. 1K-63 forma 23 priedas (2025-03-31) (106 eilutė) skirtumas
Order MoF No. 1K-361 Annex No. 1-SAV revenue (31/12/2024) (row 106) and Order MoF No. 1K-63 Annex 23 (31/03/2025) (row 106) difference </v>
      </c>
      <c r="R13" s="193" t="s">
        <v>79</v>
      </c>
      <c r="S13" s="193" t="s">
        <v>79</v>
      </c>
      <c r="T13" s="193" t="s">
        <v>79</v>
      </c>
      <c r="U13" s="193"/>
      <c r="V13" s="222" t="s">
        <v>79</v>
      </c>
    </row>
    <row r="14" spans="1:31" ht="15" customHeight="1" x14ac:dyDescent="0.25">
      <c r="B14" s="154">
        <v>1</v>
      </c>
      <c r="C14" s="155" t="s">
        <v>5</v>
      </c>
      <c r="D14" s="161">
        <f>G14/$G$23/10</f>
        <v>1.643414940210969</v>
      </c>
      <c r="E14" s="162">
        <f>_xlfn.XLOOKUP($B14,'Duomenys | Data'!$B$10:$B$69,'Duomenys | Data'!D$10:D$69)</f>
        <v>1383512.5</v>
      </c>
      <c r="F14" s="163">
        <f>G14+H14-I14+J14</f>
        <v>1393189.3</v>
      </c>
      <c r="G14" s="162">
        <f>_xlfn.XLOOKUP($B14,'Duomenys | Data'!$B$10:$B$69,'Duomenys | Data'!E$10:E$69)</f>
        <v>1212721.8999999999</v>
      </c>
      <c r="H14" s="162">
        <f>_xlfn.XLOOKUP($B14,'Duomenys | Data'!$B$10:$B$69,'Duomenys | Data'!F$10:F$69)</f>
        <v>180092.6</v>
      </c>
      <c r="I14" s="162">
        <f>_xlfn.XLOOKUP($B14,'Duomenys | Data'!$B$10:$B$69,'Duomenys | Data'!G$10:G$69)</f>
        <v>0</v>
      </c>
      <c r="J14" s="162">
        <f>_xlfn.XLOOKUP($B14,'Duomenys | Data'!$B$10:$B$69,'Duomenys | Data'!H$10:H$69)</f>
        <v>374.8</v>
      </c>
      <c r="K14" s="164">
        <f>E14-F14</f>
        <v>-9676.8000000000466</v>
      </c>
      <c r="L14" s="162">
        <f>_xlfn.XLOOKUP($B14,'Duomenys | Data'!$B$10:$B$69,'Duomenys | Data'!I$10:I$69)</f>
        <v>-21644.100000000002</v>
      </c>
      <c r="M14" s="113">
        <f>_xlfn.XLOOKUP($B14,'Duomenys | Data'!$B$10:$B$69,'Duomenys | Data'!$T$10:$T$69)</f>
        <v>162.5</v>
      </c>
      <c r="N14" s="164">
        <f>K14+L14+M14</f>
        <v>-31158.400000000049</v>
      </c>
      <c r="O14" s="165" t="str">
        <f>VLOOKUP(C14,'Lankstumas | Flexibility'!B:N,13,FALSE)</f>
        <v>Taip / Yes</v>
      </c>
      <c r="P14" s="166">
        <f>_xlfn.XLOOKUP($B14,'Duomenys | Data'!$B$10:$B$69,'Duomenys | Data'!J$10:J$69)</f>
        <v>2794.9</v>
      </c>
      <c r="Q14" s="166">
        <f>_xlfn.XLOOKUP($B14,'Duomenys | Data'!$B$10:$B$69,'Duomenys | Data'!K$10:K$69)</f>
        <v>0</v>
      </c>
      <c r="R14" s="156">
        <f>N14+IF(O14="Taip / Yes",P14+Q14,0)</f>
        <v>-28363.500000000047</v>
      </c>
      <c r="S14" s="175">
        <f>'Duomenys | Data'!H79*1000</f>
        <v>-29396.2</v>
      </c>
      <c r="T14" s="177">
        <f>R14-S14</f>
        <v>1032.6999999999534</v>
      </c>
      <c r="U14" s="180" t="str">
        <f>IF(V14="Taip / Yes","-",(R14-S14)*-1)</f>
        <v>-</v>
      </c>
      <c r="V14" s="167" t="str">
        <f>IF(T14&lt;0,"Ne / No","Taip / Yes")</f>
        <v>Taip / Yes</v>
      </c>
    </row>
    <row r="15" spans="1:31" x14ac:dyDescent="0.25">
      <c r="B15" s="154">
        <v>5</v>
      </c>
      <c r="C15" s="155" t="s">
        <v>9</v>
      </c>
      <c r="D15" s="161">
        <f>F15/$G$23/10</f>
        <v>0.93984643488253583</v>
      </c>
      <c r="E15" s="162">
        <f>_xlfn.XLOOKUP(B15,'Duomenys | Data'!$B$10:$B$69,'Duomenys | Data'!D$10:D$69)</f>
        <v>679358.8</v>
      </c>
      <c r="F15" s="163">
        <f t="shared" ref="F15:F17" si="0">G15+H15-I15+J15</f>
        <v>693539</v>
      </c>
      <c r="G15" s="162">
        <f>_xlfn.XLOOKUP($B15,'Duomenys | Data'!$B$10:$B$69,'Duomenys | Data'!E$10:E$69)</f>
        <v>532817.5</v>
      </c>
      <c r="H15" s="162">
        <f>_xlfn.XLOOKUP($B15,'Duomenys | Data'!$B$10:$B$69,'Duomenys | Data'!F$10:F$69)</f>
        <v>160721.5</v>
      </c>
      <c r="I15" s="162">
        <f>_xlfn.XLOOKUP($B15,'Duomenys | Data'!$B$10:$B$69,'Duomenys | Data'!G$10:G$69)</f>
        <v>0</v>
      </c>
      <c r="J15" s="162">
        <f>_xlfn.XLOOKUP($B15,'Duomenys | Data'!$B$10:$B$69,'Duomenys | Data'!H$10:H$69)</f>
        <v>0</v>
      </c>
      <c r="K15" s="164">
        <f t="shared" ref="K15:K17" si="1">E15-F15</f>
        <v>-14180.199999999953</v>
      </c>
      <c r="L15" s="162">
        <f>_xlfn.XLOOKUP($B15,'Duomenys | Data'!$B$10:$B$69,'Duomenys | Data'!I$10:I$69)</f>
        <v>-1025.1000000000004</v>
      </c>
      <c r="M15" s="113">
        <f>_xlfn.XLOOKUP($B15,'Duomenys | Data'!$B$10:$B$69,'Duomenys | Data'!$T$10:$T$69)</f>
        <v>-100</v>
      </c>
      <c r="N15" s="164">
        <f t="shared" ref="N15:N17" si="2">K15+L15+M15</f>
        <v>-15305.299999999954</v>
      </c>
      <c r="O15" s="165" t="str">
        <f>VLOOKUP(C15,'Lankstumas | Flexibility'!B:N,13,FALSE)</f>
        <v>Taip / Yes</v>
      </c>
      <c r="P15" s="166">
        <f>_xlfn.XLOOKUP($B15,'Duomenys | Data'!$B$10:$B$69,'Duomenys | Data'!J$10:J$69)</f>
        <v>8206.7000000000007</v>
      </c>
      <c r="Q15" s="166">
        <f>_xlfn.XLOOKUP($B15,'Duomenys | Data'!$B$10:$B$69,'Duomenys | Data'!K$10:K$69)</f>
        <v>10659.699999999997</v>
      </c>
      <c r="R15" s="156">
        <f t="shared" ref="R15:R17" si="3">N15+IF(O15="Taip / Yes",P15+Q15,0)</f>
        <v>3561.100000000044</v>
      </c>
      <c r="S15" s="175">
        <f>'Duomenys | Data'!H80*1000</f>
        <v>-14630.9</v>
      </c>
      <c r="T15" s="177">
        <f t="shared" ref="T15:T17" si="4">R15-S15</f>
        <v>18192.000000000044</v>
      </c>
      <c r="U15" s="180" t="str">
        <f>IF(V15="Taip / Yes","-",(R15-S15)*-1)</f>
        <v>-</v>
      </c>
      <c r="V15" s="167" t="str">
        <f>IF(T15&lt;0,"Ne / No","Taip / Yes")</f>
        <v>Taip / Yes</v>
      </c>
    </row>
    <row r="16" spans="1:31" x14ac:dyDescent="0.25">
      <c r="B16" s="154">
        <v>6</v>
      </c>
      <c r="C16" s="155" t="s">
        <v>10</v>
      </c>
      <c r="D16" s="161">
        <f>F16/$G$23/10</f>
        <v>0.50144946390433753</v>
      </c>
      <c r="E16" s="162">
        <f>_xlfn.XLOOKUP(B16,'Duomenys | Data'!$B$10:$B$69,'Duomenys | Data'!D$10:D$69)</f>
        <v>369601.4</v>
      </c>
      <c r="F16" s="163">
        <f t="shared" si="0"/>
        <v>370033.60000000003</v>
      </c>
      <c r="G16" s="162">
        <f>_xlfn.XLOOKUP($B16,'Duomenys | Data'!$B$10:$B$69,'Duomenys | Data'!E$10:E$69)</f>
        <v>330359.7</v>
      </c>
      <c r="H16" s="162">
        <f>_xlfn.XLOOKUP($B16,'Duomenys | Data'!$B$10:$B$69,'Duomenys | Data'!F$10:F$69)</f>
        <v>36535.699999999997</v>
      </c>
      <c r="I16" s="162">
        <f>_xlfn.XLOOKUP($B16,'Duomenys | Data'!$B$10:$B$69,'Duomenys | Data'!G$10:G$69)</f>
        <v>0</v>
      </c>
      <c r="J16" s="162">
        <f>_xlfn.XLOOKUP($B16,'Duomenys | Data'!$B$10:$B$69,'Duomenys | Data'!H$10:H$69)</f>
        <v>3138.2</v>
      </c>
      <c r="K16" s="164">
        <f t="shared" si="1"/>
        <v>-432.20000000001164</v>
      </c>
      <c r="L16" s="162">
        <f>_xlfn.XLOOKUP($B16,'Duomenys | Data'!$B$10:$B$69,'Duomenys | Data'!I$10:I$69)</f>
        <v>-603.19999999999982</v>
      </c>
      <c r="M16" s="113">
        <f>_xlfn.XLOOKUP($B16,'Duomenys | Data'!$B$10:$B$69,'Duomenys | Data'!$T$10:$T$69)</f>
        <v>-2214.6000000000004</v>
      </c>
      <c r="N16" s="164">
        <f t="shared" si="2"/>
        <v>-3250.0000000000118</v>
      </c>
      <c r="O16" s="165" t="str">
        <f>VLOOKUP(C16,'Lankstumas | Flexibility'!B:N,13,FALSE)</f>
        <v>Taip / Yes</v>
      </c>
      <c r="P16" s="166">
        <f>_xlfn.XLOOKUP($B16,'Duomenys | Data'!$B$10:$B$69,'Duomenys | Data'!J$10:J$69)</f>
        <v>2.2000000000000002</v>
      </c>
      <c r="Q16" s="166">
        <f>_xlfn.XLOOKUP($B16,'Duomenys | Data'!$B$10:$B$69,'Duomenys | Data'!K$10:K$69)</f>
        <v>432.20000000000437</v>
      </c>
      <c r="R16" s="156">
        <f t="shared" si="3"/>
        <v>-2815.6000000000076</v>
      </c>
      <c r="S16" s="175">
        <f>'Duomenys | Data'!H81*1000</f>
        <v>-7777.4</v>
      </c>
      <c r="T16" s="177">
        <f t="shared" si="4"/>
        <v>4961.799999999992</v>
      </c>
      <c r="U16" s="180" t="str">
        <f>IF(V16="Taip / Yes","-",(R16-S16)*-1)</f>
        <v>-</v>
      </c>
      <c r="V16" s="167" t="str">
        <f>IF(T16&lt;0,"Ne / No","Taip / Yes")</f>
        <v>Taip / Yes</v>
      </c>
    </row>
    <row r="17" spans="1:22" x14ac:dyDescent="0.25">
      <c r="B17" s="158">
        <v>11</v>
      </c>
      <c r="C17" s="168" t="s">
        <v>15</v>
      </c>
      <c r="D17" s="169">
        <f>F17/$G$23/10</f>
        <v>0.33718303140685812</v>
      </c>
      <c r="E17" s="170">
        <f>_xlfn.XLOOKUP(B17,'Duomenys | Data'!$B$10:$B$69,'Duomenys | Data'!D$10:D$69)</f>
        <v>247255.6</v>
      </c>
      <c r="F17" s="171">
        <f t="shared" si="0"/>
        <v>248816.8</v>
      </c>
      <c r="G17" s="172">
        <f>_xlfn.XLOOKUP($B17,'Duomenys | Data'!$B$10:$B$69,'Duomenys | Data'!E$10:E$69)</f>
        <v>202390.3</v>
      </c>
      <c r="H17" s="170">
        <f>_xlfn.XLOOKUP($B17,'Duomenys | Data'!$B$10:$B$69,'Duomenys | Data'!F$10:F$69)</f>
        <v>46426.5</v>
      </c>
      <c r="I17" s="170">
        <f>_xlfn.XLOOKUP($B17,'Duomenys | Data'!$B$10:$B$69,'Duomenys | Data'!G$10:G$69)</f>
        <v>0</v>
      </c>
      <c r="J17" s="170">
        <f>_xlfn.XLOOKUP($B17,'Duomenys | Data'!$B$10:$B$69,'Duomenys | Data'!H$10:H$69)</f>
        <v>0</v>
      </c>
      <c r="K17" s="173">
        <f t="shared" si="1"/>
        <v>-1561.1999999999825</v>
      </c>
      <c r="L17" s="170">
        <f>_xlfn.XLOOKUP($B17,'Duomenys | Data'!$B$10:$B$69,'Duomenys | Data'!I$10:I$69)</f>
        <v>-67.400000000000091</v>
      </c>
      <c r="M17" s="224">
        <f>_xlfn.XLOOKUP($B17,'Duomenys | Data'!$B$10:$B$69,'Duomenys | Data'!$T$10:$T$69)</f>
        <v>-5739.4000000000005</v>
      </c>
      <c r="N17" s="173">
        <f t="shared" si="2"/>
        <v>-7367.9999999999836</v>
      </c>
      <c r="O17" s="165" t="str">
        <f>VLOOKUP(C17,'Lankstumas | Flexibility'!B:N,13,FALSE)</f>
        <v>Taip / Yes</v>
      </c>
      <c r="P17" s="174">
        <f>_xlfn.XLOOKUP($B17,'Duomenys | Data'!$B$10:$B$69,'Duomenys | Data'!J$10:J$69)</f>
        <v>9916.1</v>
      </c>
      <c r="Q17" s="174">
        <f>_xlfn.XLOOKUP($B17,'Duomenys | Data'!$B$10:$B$69,'Duomenys | Data'!K$10:K$69)</f>
        <v>0</v>
      </c>
      <c r="R17" s="160">
        <f t="shared" si="3"/>
        <v>2548.1000000000167</v>
      </c>
      <c r="S17" s="176">
        <f>'Duomenys | Data'!H82*1000</f>
        <v>-5187.1000000000004</v>
      </c>
      <c r="T17" s="225">
        <f t="shared" si="4"/>
        <v>7735.2000000000171</v>
      </c>
      <c r="U17" s="181" t="str">
        <f>IF(V17="Taip / Yes","-",(R17-S17)*-1)</f>
        <v>-</v>
      </c>
      <c r="V17" s="226" t="str">
        <f>IF(T17&lt;0,"Ne / No","Taip / Yes")</f>
        <v>Taip / Yes</v>
      </c>
    </row>
    <row r="18" spans="1:22" ht="60" customHeight="1" x14ac:dyDescent="0.25">
      <c r="B18" s="142"/>
      <c r="C18" s="142"/>
      <c r="D18" s="125"/>
      <c r="E18" s="125"/>
      <c r="F18" s="144"/>
      <c r="G18" s="144"/>
      <c r="H18" s="144"/>
      <c r="I18" s="144"/>
      <c r="J18" s="144"/>
      <c r="K18" s="149"/>
      <c r="L18" s="149"/>
      <c r="M18" s="149"/>
      <c r="N18" s="144"/>
      <c r="O18" s="125"/>
      <c r="P18" s="125"/>
      <c r="Q18" s="125"/>
      <c r="R18" s="125"/>
      <c r="S18" s="125"/>
      <c r="T18" s="125"/>
      <c r="U18" s="347" t="s">
        <v>217</v>
      </c>
      <c r="V18" s="342">
        <f>COUNTIF(V14:V17,"Ne / No")</f>
        <v>0</v>
      </c>
    </row>
    <row r="19" spans="1:22" ht="15.6" customHeight="1" x14ac:dyDescent="0.25">
      <c r="B19" s="125" t="s">
        <v>225</v>
      </c>
      <c r="C19" s="125"/>
      <c r="D19" s="125"/>
      <c r="E19" s="125"/>
      <c r="F19" s="144"/>
      <c r="G19" s="144"/>
      <c r="H19" s="144"/>
      <c r="I19" s="144"/>
      <c r="J19" s="144"/>
      <c r="K19" s="125"/>
      <c r="L19" s="125"/>
      <c r="M19" s="125"/>
      <c r="N19" s="59"/>
      <c r="O19" s="125"/>
      <c r="P19" s="145"/>
      <c r="Q19" s="145"/>
      <c r="R19" s="145"/>
      <c r="S19" s="145"/>
      <c r="T19" s="145"/>
      <c r="U19" s="348"/>
      <c r="V19" s="343"/>
    </row>
    <row r="20" spans="1:22" x14ac:dyDescent="0.25">
      <c r="A20" s="125"/>
      <c r="B20" s="127"/>
      <c r="C20" s="127"/>
      <c r="D20" s="125"/>
      <c r="E20" s="125"/>
      <c r="F20" s="125"/>
      <c r="G20" s="144"/>
      <c r="H20" s="125"/>
      <c r="I20" s="125"/>
      <c r="J20" s="125"/>
      <c r="K20" s="143"/>
      <c r="L20" s="143"/>
      <c r="M20" s="143"/>
      <c r="N20" s="125"/>
      <c r="P20" s="20"/>
      <c r="Q20" s="20"/>
      <c r="R20" s="20"/>
      <c r="S20" s="178"/>
      <c r="T20" s="20"/>
    </row>
    <row r="21" spans="1:22" x14ac:dyDescent="0.25">
      <c r="A21" s="125"/>
      <c r="B21" s="125"/>
      <c r="C21" s="125"/>
      <c r="D21" s="125"/>
      <c r="E21" s="125"/>
      <c r="F21" s="125"/>
      <c r="G21" s="144"/>
      <c r="H21" s="125"/>
      <c r="I21" s="125"/>
      <c r="J21" s="125"/>
      <c r="K21" s="125"/>
      <c r="L21" s="125"/>
      <c r="M21" s="125"/>
      <c r="N21" s="125"/>
      <c r="P21" s="20"/>
      <c r="Q21" s="20"/>
      <c r="R21" s="20"/>
      <c r="S21" s="178"/>
      <c r="T21" s="20"/>
    </row>
    <row r="22" spans="1:22" x14ac:dyDescent="0.25">
      <c r="A22" s="146"/>
      <c r="B22" s="328" t="str">
        <f>'Duomenys | Data'!B74</f>
        <v>2024 m. BVP to meto kainomis, mln. EUR</v>
      </c>
      <c r="C22" s="328"/>
      <c r="D22" s="328"/>
      <c r="E22" s="328"/>
      <c r="F22" s="328"/>
      <c r="G22" s="201">
        <f>+'Duomenys | Data'!H74</f>
        <v>78409.8</v>
      </c>
      <c r="H22" s="131" t="str">
        <f>'Duomenys | Data'!I74</f>
        <v>GDP  2024, mil. EUR</v>
      </c>
      <c r="I22" s="134"/>
      <c r="J22" s="134"/>
      <c r="K22" s="125"/>
      <c r="L22" s="125"/>
      <c r="M22" s="125"/>
      <c r="N22" s="145"/>
      <c r="S22" s="178"/>
    </row>
    <row r="23" spans="1:22" x14ac:dyDescent="0.25">
      <c r="A23" s="146"/>
      <c r="B23" s="328" t="str">
        <f>'Duomenys | Data'!B75</f>
        <v>2023 m. BVP to meto kainomis, mln. EUR</v>
      </c>
      <c r="C23" s="328"/>
      <c r="D23" s="328"/>
      <c r="E23" s="328"/>
      <c r="F23" s="328"/>
      <c r="G23" s="202">
        <f>+'Duomenys | Data'!H75</f>
        <v>73792.800000000003</v>
      </c>
      <c r="H23" s="131" t="str">
        <f>'Duomenys | Data'!I75</f>
        <v xml:space="preserve">GDP 2023, mil. EUR </v>
      </c>
      <c r="I23" s="134"/>
      <c r="J23" s="134"/>
      <c r="K23" s="125"/>
      <c r="L23" s="125"/>
      <c r="M23" s="125"/>
      <c r="N23" s="145"/>
      <c r="P23" s="58"/>
      <c r="S23" s="178"/>
      <c r="U23" s="23"/>
    </row>
    <row r="24" spans="1:22" ht="15.75" customHeight="1" x14ac:dyDescent="0.25">
      <c r="A24" s="328" t="str">
        <f>'Duomenys | Data'!A76</f>
        <v xml:space="preserve">2024 m. atotrūkis nuo potencialo, proc. pot. BVP </v>
      </c>
      <c r="B24" s="328"/>
      <c r="C24" s="328"/>
      <c r="D24" s="328"/>
      <c r="E24" s="328"/>
      <c r="F24" s="328"/>
      <c r="G24" s="201">
        <f>+'Duomenys | Data'!H76</f>
        <v>-2.1</v>
      </c>
      <c r="H24" s="133" t="str">
        <f>'Duomenys | Data'!I76</f>
        <v>Output gap for the year 2024, % pot. GDP</v>
      </c>
      <c r="I24" s="134"/>
      <c r="J24" s="134"/>
      <c r="K24" s="125"/>
      <c r="L24" s="125"/>
      <c r="M24" s="125"/>
      <c r="N24" s="131"/>
      <c r="S24" s="178"/>
    </row>
    <row r="25" spans="1:22" ht="15.75" customHeight="1" x14ac:dyDescent="0.25">
      <c r="A25" s="134"/>
      <c r="B25" s="134"/>
      <c r="C25" s="134"/>
      <c r="D25" s="311" t="s">
        <v>268</v>
      </c>
      <c r="E25" s="311"/>
      <c r="F25" s="311"/>
      <c r="G25" s="205"/>
      <c r="H25" s="133" t="s">
        <v>227</v>
      </c>
      <c r="I25" s="134"/>
      <c r="J25" s="134"/>
      <c r="K25" s="147"/>
      <c r="L25" s="133"/>
      <c r="M25" s="133"/>
      <c r="N25" s="131"/>
      <c r="R25" s="179"/>
      <c r="S25" s="178"/>
    </row>
    <row r="26" spans="1:22" ht="15.75" customHeight="1" x14ac:dyDescent="0.25">
      <c r="A26" s="132"/>
      <c r="B26" s="132"/>
      <c r="C26" s="132"/>
      <c r="D26" s="132"/>
      <c r="E26" s="132"/>
      <c r="F26" s="132"/>
      <c r="G26" s="132"/>
      <c r="H26" s="132"/>
      <c r="I26" s="132"/>
      <c r="J26" s="132"/>
      <c r="K26" s="133"/>
      <c r="L26" s="125"/>
      <c r="M26" s="125"/>
      <c r="N26" s="133"/>
    </row>
    <row r="27" spans="1:22" x14ac:dyDescent="0.25">
      <c r="A27" s="125"/>
      <c r="B27" s="148"/>
      <c r="C27" s="148"/>
      <c r="D27" s="311" t="s">
        <v>65</v>
      </c>
      <c r="E27" s="311"/>
      <c r="F27" s="311"/>
      <c r="G27" s="126"/>
      <c r="H27" s="131" t="s">
        <v>80</v>
      </c>
      <c r="I27" s="132"/>
      <c r="J27" s="132"/>
      <c r="K27" s="125"/>
      <c r="L27" s="125"/>
      <c r="M27" s="125"/>
      <c r="N27" s="125"/>
    </row>
    <row r="28" spans="1:22" x14ac:dyDescent="0.25">
      <c r="A28" s="125"/>
      <c r="B28" s="125"/>
      <c r="C28" s="125"/>
      <c r="D28" s="323" t="s">
        <v>81</v>
      </c>
      <c r="E28" s="323"/>
      <c r="F28" s="323"/>
      <c r="G28" s="185"/>
      <c r="H28" s="131" t="s">
        <v>82</v>
      </c>
      <c r="I28" s="130"/>
      <c r="J28" s="130"/>
      <c r="K28" s="125"/>
      <c r="L28" s="125"/>
      <c r="M28" s="125"/>
      <c r="N28" s="125"/>
    </row>
    <row r="29" spans="1:22" ht="15.75" customHeight="1" x14ac:dyDescent="0.25">
      <c r="A29" s="125"/>
      <c r="B29" s="323" t="s">
        <v>66</v>
      </c>
      <c r="C29" s="323"/>
      <c r="D29" s="323"/>
      <c r="E29" s="323"/>
      <c r="F29" s="323"/>
      <c r="G29" s="186"/>
      <c r="H29" s="133" t="s">
        <v>83</v>
      </c>
      <c r="I29" s="130"/>
      <c r="J29" s="130"/>
      <c r="K29" s="125"/>
      <c r="L29" s="125"/>
      <c r="M29" s="125"/>
      <c r="N29" s="125"/>
    </row>
    <row r="30" spans="1:22" ht="14.4" thickBot="1" x14ac:dyDescent="0.3">
      <c r="B30" s="96"/>
      <c r="C30" s="96"/>
      <c r="D30" s="96"/>
      <c r="E30" s="96"/>
      <c r="F30" s="96"/>
      <c r="G30" s="96"/>
      <c r="H30" s="96"/>
      <c r="I30" s="96"/>
      <c r="J30" s="96"/>
      <c r="K30" s="139"/>
      <c r="L30" s="139"/>
      <c r="M30" s="139"/>
      <c r="N30" s="139"/>
      <c r="O30" s="139"/>
      <c r="P30" s="139"/>
      <c r="Q30" s="139"/>
      <c r="R30" s="139"/>
      <c r="S30" s="139"/>
      <c r="T30" s="139"/>
      <c r="U30" s="139"/>
      <c r="V30" s="139"/>
    </row>
    <row r="32" spans="1:22" ht="19.2" x14ac:dyDescent="0.45">
      <c r="L32" s="40"/>
      <c r="M32" s="40"/>
    </row>
  </sheetData>
  <mergeCells count="32">
    <mergeCell ref="Q10:Q11"/>
    <mergeCell ref="L10:L11"/>
    <mergeCell ref="N10:N11"/>
    <mergeCell ref="V18:V19"/>
    <mergeCell ref="S10:S11"/>
    <mergeCell ref="T10:T11"/>
    <mergeCell ref="V10:V11"/>
    <mergeCell ref="U18:U19"/>
    <mergeCell ref="R10:R11"/>
    <mergeCell ref="U10:U11"/>
    <mergeCell ref="B6:P6"/>
    <mergeCell ref="B10:B11"/>
    <mergeCell ref="D10:D11"/>
    <mergeCell ref="E10:E11"/>
    <mergeCell ref="F10:F11"/>
    <mergeCell ref="B7:P8"/>
    <mergeCell ref="K10:K11"/>
    <mergeCell ref="O10:O11"/>
    <mergeCell ref="C10:C11"/>
    <mergeCell ref="G10:G11"/>
    <mergeCell ref="H10:H11"/>
    <mergeCell ref="I10:I11"/>
    <mergeCell ref="J10:J11"/>
    <mergeCell ref="P10:P11"/>
    <mergeCell ref="M10:M11"/>
    <mergeCell ref="B29:F29"/>
    <mergeCell ref="D28:F28"/>
    <mergeCell ref="B23:F23"/>
    <mergeCell ref="B22:F22"/>
    <mergeCell ref="D27:F27"/>
    <mergeCell ref="A24:F24"/>
    <mergeCell ref="D25:F25"/>
  </mergeCells>
  <conditionalFormatting sqref="D14:D17">
    <cfRule type="cellIs" dxfId="7" priority="8" operator="lessThan">
      <formula>0.3</formula>
    </cfRule>
  </conditionalFormatting>
  <conditionalFormatting sqref="G25">
    <cfRule type="expression" dxfId="6" priority="1">
      <formula>#REF!&gt;$G$24</formula>
    </cfRule>
  </conditionalFormatting>
  <conditionalFormatting sqref="U10:U11 V18">
    <cfRule type="expression" dxfId="5" priority="25">
      <formula>#REF!&gt;$G$24</formula>
    </cfRule>
    <cfRule type="expression" dxfId="4" priority="26">
      <formula>#REF!&lt;$G$24</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ignoredErrors>
    <ignoredError sqref="F14:F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JC99"/>
  <sheetViews>
    <sheetView showGridLines="0" showRowColHeaders="0" zoomScaleNormal="100" workbookViewId="0"/>
  </sheetViews>
  <sheetFormatPr defaultColWidth="9.109375" defaultRowHeight="14.4" x14ac:dyDescent="0.3"/>
  <cols>
    <col min="1" max="1" width="9.6640625" style="8" customWidth="1"/>
    <col min="2" max="2" width="7.5546875" style="8" customWidth="1"/>
    <col min="3" max="3" width="16.88671875" style="8" customWidth="1"/>
    <col min="4" max="4" width="13" style="8" customWidth="1"/>
    <col min="5" max="5" width="19.109375" style="8" customWidth="1"/>
    <col min="6" max="6" width="24.33203125" style="8" customWidth="1"/>
    <col min="7" max="7" width="23.109375" style="8" customWidth="1"/>
    <col min="8" max="8" width="24" style="8" customWidth="1"/>
    <col min="9" max="9" width="24.88671875" style="8" customWidth="1"/>
    <col min="10" max="10" width="25.88671875" style="8" customWidth="1"/>
    <col min="11" max="11" width="12.33203125" style="8" customWidth="1"/>
    <col min="12" max="13" width="43.88671875" style="8" customWidth="1"/>
    <col min="14" max="14" width="24.5546875" style="8" customWidth="1"/>
    <col min="15" max="15" width="18" style="8" customWidth="1"/>
    <col min="16" max="16" width="27.44140625" style="8" customWidth="1"/>
    <col min="17" max="17" width="42.6640625" style="8" customWidth="1"/>
    <col min="18" max="18" width="28" style="8" customWidth="1"/>
    <col min="19" max="19" width="36.109375" style="8" customWidth="1"/>
    <col min="20" max="20" width="26.109375" style="8" customWidth="1"/>
    <col min="21" max="21" width="19.33203125" style="8" customWidth="1"/>
    <col min="22" max="22" width="13.88671875" style="39" customWidth="1"/>
    <col min="23" max="23" width="10.5546875" style="8" customWidth="1"/>
    <col min="24" max="25" width="9.109375" style="8"/>
    <col min="26" max="26" width="11.88671875" style="8" customWidth="1"/>
    <col min="27" max="27" width="13.44140625" style="8" customWidth="1"/>
    <col min="28" max="16384" width="9.109375" style="8"/>
  </cols>
  <sheetData>
    <row r="1" spans="2:27" x14ac:dyDescent="0.3">
      <c r="B1" s="80" t="s">
        <v>67</v>
      </c>
      <c r="C1" s="29"/>
      <c r="V1"/>
      <c r="W1"/>
      <c r="X1"/>
      <c r="Y1"/>
      <c r="Z1"/>
      <c r="AA1"/>
    </row>
    <row r="2" spans="2:27" x14ac:dyDescent="0.3">
      <c r="B2" s="9"/>
      <c r="C2" s="9"/>
      <c r="V2"/>
      <c r="W2"/>
      <c r="X2"/>
      <c r="Y2"/>
      <c r="Z2"/>
      <c r="AA2"/>
    </row>
    <row r="3" spans="2:27" s="11" customFormat="1" ht="15" thickBot="1" x14ac:dyDescent="0.35">
      <c r="B3" s="12"/>
      <c r="C3" s="12"/>
      <c r="D3" s="12"/>
      <c r="E3" s="45"/>
      <c r="F3" s="45"/>
      <c r="G3" s="45"/>
      <c r="H3" s="45"/>
      <c r="I3" s="45"/>
      <c r="J3" s="45"/>
      <c r="V3"/>
      <c r="W3"/>
      <c r="X3"/>
      <c r="Y3"/>
      <c r="Z3"/>
      <c r="AA3"/>
    </row>
    <row r="4" spans="2:27" ht="15.75" customHeight="1" x14ac:dyDescent="0.3">
      <c r="B4" s="99" t="s">
        <v>246</v>
      </c>
      <c r="C4" s="99"/>
      <c r="D4" s="100"/>
      <c r="E4" s="100"/>
      <c r="F4" s="100"/>
      <c r="G4" s="100"/>
      <c r="H4" s="100"/>
      <c r="I4" s="100"/>
      <c r="J4" s="100"/>
      <c r="K4" s="100"/>
      <c r="L4" s="100"/>
      <c r="M4" s="100"/>
      <c r="N4" s="100"/>
      <c r="O4" s="100"/>
      <c r="P4" s="100"/>
      <c r="Q4" s="100"/>
      <c r="R4" s="100"/>
      <c r="S4" s="100"/>
      <c r="T4" s="100"/>
      <c r="U4" s="100"/>
      <c r="V4"/>
      <c r="W4"/>
      <c r="X4"/>
      <c r="Y4"/>
      <c r="Z4"/>
      <c r="AA4"/>
    </row>
    <row r="5" spans="2:27" ht="15.75" customHeight="1" x14ac:dyDescent="0.3">
      <c r="B5" s="33" t="s">
        <v>251</v>
      </c>
      <c r="C5" s="33"/>
      <c r="D5" s="24"/>
      <c r="E5" s="24"/>
      <c r="F5" s="24"/>
      <c r="G5" s="24"/>
      <c r="H5" s="24"/>
      <c r="I5" s="24"/>
      <c r="J5" s="24"/>
      <c r="K5" s="24"/>
      <c r="L5" s="24"/>
      <c r="M5" s="24"/>
      <c r="N5" s="24"/>
      <c r="O5" s="24"/>
      <c r="P5" s="24"/>
      <c r="Q5" s="24"/>
      <c r="R5" s="24"/>
      <c r="S5" s="24"/>
      <c r="T5" s="24"/>
      <c r="U5" s="24"/>
      <c r="V5"/>
      <c r="W5"/>
      <c r="X5"/>
      <c r="Y5"/>
      <c r="Z5"/>
      <c r="AA5"/>
    </row>
    <row r="6" spans="2:27" ht="43.5" customHeight="1" x14ac:dyDescent="0.3">
      <c r="B6" s="357" t="s">
        <v>247</v>
      </c>
      <c r="C6" s="357"/>
      <c r="D6" s="357"/>
      <c r="E6" s="357"/>
      <c r="F6" s="357"/>
      <c r="G6" s="357"/>
      <c r="H6" s="357"/>
      <c r="I6" s="357"/>
      <c r="J6" s="357"/>
      <c r="K6" s="357"/>
      <c r="L6" s="357"/>
      <c r="M6" s="357"/>
      <c r="N6" s="357"/>
      <c r="O6" s="55"/>
      <c r="P6" s="55"/>
      <c r="Q6" s="55"/>
      <c r="R6" s="55"/>
      <c r="S6" s="55"/>
      <c r="T6" s="55"/>
      <c r="U6" s="55"/>
      <c r="V6"/>
      <c r="W6"/>
      <c r="X6"/>
      <c r="Y6"/>
      <c r="Z6"/>
      <c r="AA6"/>
    </row>
    <row r="7" spans="2:27" ht="49.5" customHeight="1" x14ac:dyDescent="0.3">
      <c r="B7" s="358" t="s">
        <v>248</v>
      </c>
      <c r="C7" s="358"/>
      <c r="D7" s="358"/>
      <c r="E7" s="358"/>
      <c r="F7" s="358"/>
      <c r="G7" s="358"/>
      <c r="H7" s="358"/>
      <c r="I7" s="358"/>
      <c r="J7" s="358"/>
      <c r="K7" s="358"/>
      <c r="L7" s="358"/>
      <c r="M7" s="358"/>
      <c r="N7" s="358"/>
      <c r="O7" s="95"/>
      <c r="P7" s="95"/>
      <c r="Q7" s="95"/>
      <c r="R7" s="95"/>
      <c r="S7" s="95"/>
      <c r="T7" s="95"/>
      <c r="U7" s="95"/>
      <c r="V7"/>
      <c r="W7"/>
      <c r="X7"/>
      <c r="Y7"/>
      <c r="Z7"/>
      <c r="AA7"/>
    </row>
    <row r="8" spans="2:27" ht="46.5" customHeight="1" x14ac:dyDescent="0.3">
      <c r="B8" s="49"/>
      <c r="C8" s="49"/>
      <c r="D8" s="49"/>
      <c r="E8" s="49"/>
      <c r="F8" s="49"/>
      <c r="G8" s="49"/>
      <c r="H8" s="49"/>
      <c r="I8" s="49"/>
      <c r="J8" s="49"/>
      <c r="K8" s="49"/>
      <c r="L8" s="49"/>
      <c r="M8" s="49"/>
      <c r="N8" s="49"/>
      <c r="O8" s="49"/>
      <c r="P8" s="49"/>
      <c r="Q8" s="49"/>
      <c r="R8" s="49"/>
      <c r="S8" s="49"/>
      <c r="T8" s="49"/>
      <c r="U8" s="49"/>
      <c r="V8"/>
      <c r="W8"/>
      <c r="X8"/>
      <c r="Y8"/>
      <c r="Z8"/>
      <c r="AA8"/>
    </row>
    <row r="9" spans="2:27" ht="77.400000000000006" customHeight="1" x14ac:dyDescent="0.3">
      <c r="B9" s="353" t="s">
        <v>122</v>
      </c>
      <c r="C9" s="351" t="s">
        <v>129</v>
      </c>
      <c r="D9" s="351" t="s">
        <v>130</v>
      </c>
      <c r="E9" s="361" t="s">
        <v>207</v>
      </c>
      <c r="F9" s="361" t="s">
        <v>208</v>
      </c>
      <c r="G9" s="336" t="s">
        <v>209</v>
      </c>
      <c r="H9" s="315" t="s">
        <v>210</v>
      </c>
      <c r="I9" s="315" t="s">
        <v>211</v>
      </c>
      <c r="J9" s="315" t="s">
        <v>212</v>
      </c>
      <c r="K9" s="361" t="s">
        <v>213</v>
      </c>
      <c r="L9" s="361" t="s">
        <v>214</v>
      </c>
      <c r="M9" s="338" t="s">
        <v>195</v>
      </c>
      <c r="N9" s="361" t="s">
        <v>199</v>
      </c>
      <c r="O9" s="361" t="s">
        <v>198</v>
      </c>
      <c r="P9" s="361" t="s">
        <v>163</v>
      </c>
      <c r="Q9" s="361" t="s">
        <v>249</v>
      </c>
      <c r="R9" s="361" t="s">
        <v>203</v>
      </c>
      <c r="S9" s="361" t="s">
        <v>132</v>
      </c>
      <c r="T9" s="361" t="s">
        <v>133</v>
      </c>
      <c r="U9" s="365" t="s">
        <v>134</v>
      </c>
      <c r="V9" s="48"/>
      <c r="W9"/>
      <c r="X9"/>
      <c r="Y9"/>
      <c r="Z9"/>
      <c r="AA9"/>
    </row>
    <row r="10" spans="2:27" ht="17.25" customHeight="1" x14ac:dyDescent="0.3">
      <c r="B10" s="354"/>
      <c r="C10" s="352"/>
      <c r="D10" s="355"/>
      <c r="E10" s="362"/>
      <c r="F10" s="362"/>
      <c r="G10" s="337"/>
      <c r="H10" s="316"/>
      <c r="I10" s="316"/>
      <c r="J10" s="316"/>
      <c r="K10" s="362"/>
      <c r="L10" s="362"/>
      <c r="M10" s="339"/>
      <c r="N10" s="362"/>
      <c r="O10" s="362"/>
      <c r="P10" s="362"/>
      <c r="Q10" s="362"/>
      <c r="R10" s="362"/>
      <c r="S10" s="362"/>
      <c r="T10" s="362"/>
      <c r="U10" s="366"/>
      <c r="V10"/>
      <c r="W10"/>
      <c r="X10"/>
      <c r="Y10"/>
      <c r="Z10"/>
      <c r="AA10"/>
    </row>
    <row r="11" spans="2:27" ht="17.25" customHeight="1" x14ac:dyDescent="0.3">
      <c r="B11" s="101"/>
      <c r="C11" s="102"/>
      <c r="D11" s="103"/>
      <c r="E11" s="107">
        <v>1</v>
      </c>
      <c r="F11" s="107" t="s">
        <v>139</v>
      </c>
      <c r="G11" s="107" t="s">
        <v>135</v>
      </c>
      <c r="H11" s="107" t="s">
        <v>136</v>
      </c>
      <c r="I11" s="107" t="s">
        <v>137</v>
      </c>
      <c r="J11" s="107" t="s">
        <v>138</v>
      </c>
      <c r="K11" s="107" t="s">
        <v>78</v>
      </c>
      <c r="L11" s="107">
        <v>4</v>
      </c>
      <c r="M11" s="107">
        <v>5</v>
      </c>
      <c r="N11" s="107" t="s">
        <v>184</v>
      </c>
      <c r="O11" s="107"/>
      <c r="P11" s="107">
        <v>7</v>
      </c>
      <c r="Q11" s="107">
        <v>8</v>
      </c>
      <c r="R11" s="107">
        <v>9</v>
      </c>
      <c r="S11" s="107" t="s">
        <v>220</v>
      </c>
      <c r="T11" s="107"/>
      <c r="U11" s="108"/>
      <c r="V11"/>
      <c r="W11"/>
      <c r="X11"/>
      <c r="Y11"/>
      <c r="Z11"/>
      <c r="AA11"/>
    </row>
    <row r="12" spans="2:27" ht="135" customHeight="1" x14ac:dyDescent="0.3">
      <c r="B12" s="101"/>
      <c r="C12" s="102"/>
      <c r="D12" s="103" t="s">
        <v>79</v>
      </c>
      <c r="E12" s="107" t="str">
        <f>'Duomenys | Data'!D9</f>
        <v>FM įsakymo Nr. 1K-126 1 priedas (89 eilutė)
Order MoF No. 1K-126 annex 1 (row 89)</v>
      </c>
      <c r="F12" s="107" t="s">
        <v>215</v>
      </c>
      <c r="G12" s="208" t="str">
        <f>'Duomenys | Data'!E9</f>
        <v>FM įsakymo Nr. 1K-126 2 priedas, I skyrius (1 eilutė) 
Order MoF No. 1K-126  annex 2, section I (row 1)</v>
      </c>
      <c r="H12" s="208" t="str">
        <f>'Duomenys | Data'!F9</f>
        <v>FM įsakymo Nr. 1K-126 2 priedas, I skyrius (71 eilutė) 
Order MoF No. 1K-126  annex 2, section I (row 71)</v>
      </c>
      <c r="I12" s="208" t="str">
        <f>'Duomenys | Data'!G9</f>
        <v>FM įsakymo Nr. 1K-126 2 priedas, I skyrius (97 eilutė) 
Order MoF No. 1K-126  annex 2, section I (row 97)</v>
      </c>
      <c r="J12" s="208" t="str">
        <f>'Duomenys | Data'!H9</f>
        <v>FM įsakymo Nr. 1K-126 2 priedas, I skyrius (106 eilutė) 
Order MoF No. 1K-126  annex 2, section I (row 106)</v>
      </c>
      <c r="K12" s="107" t="s">
        <v>79</v>
      </c>
      <c r="L12" s="193" t="str">
        <f>'Duomenys | Data'!I9</f>
        <v>FM įsakymo Nr. 1K-8 forma 9 priedas (2 str. likutis metų pradžioje - likutis metų pabaigoje) 
Order MoF No. 1K-8 form annex 9 (Art. 2 balance at the beginning of the year - balance at the end of the year)</v>
      </c>
      <c r="M12" s="208" t="s">
        <v>202</v>
      </c>
      <c r="N12" s="107" t="s">
        <v>79</v>
      </c>
      <c r="O12" s="107" t="s">
        <v>79</v>
      </c>
      <c r="P12" s="107" t="str">
        <f>'Duomenys | Data'!J9</f>
        <v>FM įsakymo Nr. 1K-126 2 priedas, II skyrius (12 eilutė) 
Order MoF No. 1K-126  annex 2, section II (row 12)</v>
      </c>
      <c r="Q12" s="107" t="str">
        <f>'Duomenys | Data'!K9</f>
        <v xml:space="preserve">FM įsakymo Nr. 1K-361 priedas Nr. 1-SAV pajamos (2024-12-31) (106 eilutė) ir FM įsakymo Nr. 1K-63 forma 23 priedas (2025-03-31) (106 eilutė) skirtumas
Order MoF No. 1K-361 Annex No. 1-SAV revenue (31/12/2024) (row 106) and Order MoF No. 1K-63 Annex 23 (31/03/2025) (row 106) difference </v>
      </c>
      <c r="R12" s="107" t="s">
        <v>79</v>
      </c>
      <c r="S12" s="103" t="s">
        <v>79</v>
      </c>
      <c r="T12" s="103" t="s">
        <v>79</v>
      </c>
      <c r="U12" s="109" t="s">
        <v>79</v>
      </c>
      <c r="V12"/>
      <c r="W12"/>
      <c r="X12"/>
      <c r="Y12"/>
      <c r="Z12"/>
      <c r="AA12"/>
    </row>
    <row r="13" spans="2:27" x14ac:dyDescent="0.3">
      <c r="B13" s="110">
        <v>2</v>
      </c>
      <c r="C13" s="111" t="s">
        <v>6</v>
      </c>
      <c r="D13" s="112">
        <f>F13/$E$75/10</f>
        <v>0.14962435359547271</v>
      </c>
      <c r="E13" s="113">
        <f>_xlfn.XLOOKUP($B13,'Duomenys | Data'!$B$10:$B$69,'Duomenys | Data'!D$10:D$69)</f>
        <v>113365.2</v>
      </c>
      <c r="F13" s="114">
        <f>G13+H13-I13+J13</f>
        <v>110412</v>
      </c>
      <c r="G13" s="113">
        <f>_xlfn.XLOOKUP($B13,'Duomenys | Data'!$B$10:$B$69,'Duomenys | Data'!E$10:E$69)</f>
        <v>92364.5</v>
      </c>
      <c r="H13" s="113">
        <f>_xlfn.XLOOKUP($B13,'Duomenys | Data'!$B$10:$B$69,'Duomenys | Data'!F$10:F$69)</f>
        <v>18176</v>
      </c>
      <c r="I13" s="113">
        <f>_xlfn.XLOOKUP($B13,'Duomenys | Data'!$B$10:$B$69,'Duomenys | Data'!G$10:G$69)</f>
        <v>128.5</v>
      </c>
      <c r="J13" s="113">
        <f>_xlfn.XLOOKUP($B13,'Duomenys | Data'!$B$10:$B$69,'Duomenys | Data'!H$10:H$69)</f>
        <v>0</v>
      </c>
      <c r="K13" s="115">
        <f>E13-F13</f>
        <v>2953.1999999999971</v>
      </c>
      <c r="L13" s="113">
        <f>_xlfn.XLOOKUP($B13,'Duomenys | Data'!$B$10:$B$69,'Duomenys | Data'!I$10:I$69)</f>
        <v>-197.70000000000005</v>
      </c>
      <c r="M13" s="113">
        <f>_xlfn.XLOOKUP($B13,'Duomenys | Data'!$B$10:$B$69,'Duomenys | Data'!$T$10:$T$69)</f>
        <v>-802.40000000000009</v>
      </c>
      <c r="N13" s="220">
        <f>K13+L13+M13</f>
        <v>1953.0999999999972</v>
      </c>
      <c r="O13" s="116" t="str">
        <f>VLOOKUP(C13,'Lankstumas | Flexibility'!B:N,13,FALSE)</f>
        <v>Taip / Yes</v>
      </c>
      <c r="P13" s="113">
        <f>_xlfn.XLOOKUP($B13,'Duomenys | Data'!$B$10:$B$69,'Duomenys | Data'!J$10:J$69)</f>
        <v>2158.8000000000002</v>
      </c>
      <c r="Q13" s="113">
        <f>_xlfn.XLOOKUP($B13,'Duomenys | Data'!$B$10:$B$69,'Duomenys | Data'!K$10:K$69)</f>
        <v>0</v>
      </c>
      <c r="R13" s="105">
        <f>N13+IF(O13="Taip / Yes",P13+Q13,0)</f>
        <v>4111.8999999999978</v>
      </c>
      <c r="S13" s="115">
        <f>IF(O13="Taip / Yes",ROUND(((F13-L13-P13-Q13)/(E13+M13)-1)*100,1),ROUND(((F13-L13)/(E13+M13)-1)*100,1))</f>
        <v>-3.7</v>
      </c>
      <c r="T13" s="115" t="str">
        <f>IF(U13="Taip / Yes","-",IF(E76&gt;0,-R13,-R13-(E13+M13)*0.015))</f>
        <v>-</v>
      </c>
      <c r="U13" s="117" t="str">
        <f>+IF(($E$76&gt;=0)*(S13&gt;0),"Ne / No",IF(($E$76&lt;0)*(S13&gt;1.5),"Ne / No","Taip / Yes"))</f>
        <v>Taip / Yes</v>
      </c>
      <c r="V13" s="221"/>
      <c r="W13" s="221"/>
      <c r="X13"/>
      <c r="Y13"/>
      <c r="Z13"/>
      <c r="AA13"/>
    </row>
    <row r="14" spans="2:27" x14ac:dyDescent="0.3">
      <c r="B14" s="110">
        <v>3</v>
      </c>
      <c r="C14" s="111" t="s">
        <v>7</v>
      </c>
      <c r="D14" s="112">
        <f t="shared" ref="D14:D44" si="0">F14/$E$75/10</f>
        <v>2.18557908088594E-2</v>
      </c>
      <c r="E14" s="113">
        <f>_xlfn.XLOOKUP($B14,'Duomenys | Data'!$B$10:$B$69,'Duomenys | Data'!D$10:D$69)</f>
        <v>16289.5</v>
      </c>
      <c r="F14" s="114">
        <f t="shared" ref="F14:F68" si="1">G14+H14-I14+J14</f>
        <v>16128</v>
      </c>
      <c r="G14" s="113">
        <f>_xlfn.XLOOKUP($B14,'Duomenys | Data'!$B$10:$B$69,'Duomenys | Data'!E$10:E$69)</f>
        <v>14866.2</v>
      </c>
      <c r="H14" s="113">
        <f>_xlfn.XLOOKUP($B14,'Duomenys | Data'!$B$10:$B$69,'Duomenys | Data'!F$10:F$69)</f>
        <v>1261.3</v>
      </c>
      <c r="I14" s="113">
        <f>_xlfn.XLOOKUP($B14,'Duomenys | Data'!$B$10:$B$69,'Duomenys | Data'!G$10:G$69)</f>
        <v>0</v>
      </c>
      <c r="J14" s="113">
        <f>_xlfn.XLOOKUP($B14,'Duomenys | Data'!$B$10:$B$69,'Duomenys | Data'!H$10:H$69)</f>
        <v>0.5</v>
      </c>
      <c r="K14" s="115">
        <f t="shared" ref="K14:K68" si="2">E14-F14</f>
        <v>161.5</v>
      </c>
      <c r="L14" s="113">
        <f>_xlfn.XLOOKUP($B14,'Duomenys | Data'!$B$10:$B$69,'Duomenys | Data'!I$10:I$69)</f>
        <v>-191.60000000000002</v>
      </c>
      <c r="M14" s="113">
        <f>_xlfn.XLOOKUP($B14,'Duomenys | Data'!$B$10:$B$69,'Duomenys | Data'!$T$10:$T$69)</f>
        <v>-144.5</v>
      </c>
      <c r="N14" s="104">
        <f t="shared" ref="N14:N68" si="3">K14+L14+M14</f>
        <v>-174.60000000000002</v>
      </c>
      <c r="O14" s="116" t="str">
        <f>VLOOKUP(C14,'Lankstumas | Flexibility'!B:N,13,FALSE)</f>
        <v>Taip / Yes</v>
      </c>
      <c r="P14" s="113">
        <f>_xlfn.XLOOKUP($B14,'Duomenys | Data'!$B$10:$B$69,'Duomenys | Data'!J$10:J$69)</f>
        <v>0</v>
      </c>
      <c r="Q14" s="113">
        <f>_xlfn.XLOOKUP($B14,'Duomenys | Data'!$B$10:$B$69,'Duomenys | Data'!K$10:K$69)</f>
        <v>0</v>
      </c>
      <c r="R14" s="105">
        <f>N14+IF(O14="Taip / Yes",P14+Q14,0)</f>
        <v>-174.60000000000002</v>
      </c>
      <c r="S14" s="115">
        <f t="shared" ref="S14:S67" si="4">IF(O14="Taip / Yes",ROUND(((F14-L14-P14-Q14)/(E14+M14)-1)*100,1),ROUND(((F14-L14)/(E14+M14)-1)*100,1))</f>
        <v>1.1000000000000001</v>
      </c>
      <c r="T14" s="115" t="str">
        <f t="shared" ref="T14:T68" si="5">IF(U14="Taip / Yes","-",IF(E77&gt;0,-R14,-R14-(E14+M14)*0.015))</f>
        <v>-</v>
      </c>
      <c r="U14" s="117" t="str">
        <f>+IF(($E$76&gt;=0)*(S14&gt;0),"Ne / No",IF(($E$76&lt;0)*(S14&gt;1.5),"Ne / No","Taip / Yes"))</f>
        <v>Taip / Yes</v>
      </c>
      <c r="V14" s="221"/>
      <c r="W14" s="221"/>
      <c r="X14"/>
      <c r="Y14"/>
      <c r="Z14"/>
      <c r="AA14"/>
    </row>
    <row r="15" spans="2:27" x14ac:dyDescent="0.3">
      <c r="B15" s="110">
        <v>4</v>
      </c>
      <c r="C15" s="111" t="s">
        <v>8</v>
      </c>
      <c r="D15" s="112">
        <f t="shared" si="0"/>
        <v>6.6561100812003338E-2</v>
      </c>
      <c r="E15" s="113">
        <f>_xlfn.XLOOKUP($B15,'Duomenys | Data'!$B$10:$B$69,'Duomenys | Data'!D$10:D$69)</f>
        <v>47308.4</v>
      </c>
      <c r="F15" s="114">
        <f t="shared" si="1"/>
        <v>49117.3</v>
      </c>
      <c r="G15" s="113">
        <f>_xlfn.XLOOKUP($B15,'Duomenys | Data'!$B$10:$B$69,'Duomenys | Data'!E$10:E$69)</f>
        <v>40696.9</v>
      </c>
      <c r="H15" s="113">
        <f>_xlfn.XLOOKUP($B15,'Duomenys | Data'!$B$10:$B$69,'Duomenys | Data'!F$10:F$69)</f>
        <v>8420.4</v>
      </c>
      <c r="I15" s="113">
        <f>_xlfn.XLOOKUP($B15,'Duomenys | Data'!$B$10:$B$69,'Duomenys | Data'!G$10:G$69)</f>
        <v>0</v>
      </c>
      <c r="J15" s="113">
        <f>_xlfn.XLOOKUP($B15,'Duomenys | Data'!$B$10:$B$69,'Duomenys | Data'!H$10:H$69)</f>
        <v>0</v>
      </c>
      <c r="K15" s="115">
        <f t="shared" si="2"/>
        <v>-1808.9000000000015</v>
      </c>
      <c r="L15" s="113">
        <f>_xlfn.XLOOKUP($B15,'Duomenys | Data'!$B$10:$B$69,'Duomenys | Data'!I$10:I$69)</f>
        <v>141.79999999999995</v>
      </c>
      <c r="M15" s="113">
        <f>_xlfn.XLOOKUP($B15,'Duomenys | Data'!$B$10:$B$69,'Duomenys | Data'!$T$10:$T$69)</f>
        <v>-139</v>
      </c>
      <c r="N15" s="104">
        <f t="shared" si="3"/>
        <v>-1806.1000000000015</v>
      </c>
      <c r="O15" s="116" t="str">
        <f>VLOOKUP(C15,'Lankstumas | Flexibility'!B:N,13,FALSE)</f>
        <v>Taip / Yes</v>
      </c>
      <c r="P15" s="113">
        <f>_xlfn.XLOOKUP($B15,'Duomenys | Data'!$B$10:$B$69,'Duomenys | Data'!J$10:J$69)</f>
        <v>211.6</v>
      </c>
      <c r="Q15" s="113">
        <f>_xlfn.XLOOKUP($B15,'Duomenys | Data'!$B$10:$B$69,'Duomenys | Data'!K$10:K$69)</f>
        <v>1928.1000000000004</v>
      </c>
      <c r="R15" s="105">
        <f t="shared" ref="R15:R68" si="6">N15+IF(O15="Taip / Yes",P15+Q15,0)</f>
        <v>333.59999999999877</v>
      </c>
      <c r="S15" s="115">
        <f t="shared" si="4"/>
        <v>-0.7</v>
      </c>
      <c r="T15" s="115" t="str">
        <f t="shared" si="5"/>
        <v>-</v>
      </c>
      <c r="U15" s="117" t="str">
        <f t="shared" ref="U15:U68" si="7">+IF(($E$76&gt;=0)*(S15&gt;0),"Ne / No",IF(($E$76&lt;0)*(S15&gt;1.5),"Ne / No","Taip / Yes"))</f>
        <v>Taip / Yes</v>
      </c>
      <c r="V15" s="221"/>
      <c r="W15" s="221"/>
      <c r="X15"/>
      <c r="Y15"/>
      <c r="Z15"/>
      <c r="AA15"/>
    </row>
    <row r="16" spans="2:27" x14ac:dyDescent="0.3">
      <c r="B16" s="110">
        <v>7</v>
      </c>
      <c r="C16" s="111" t="s">
        <v>11</v>
      </c>
      <c r="D16" s="112">
        <f t="shared" si="0"/>
        <v>0.14393572272633642</v>
      </c>
      <c r="E16" s="113">
        <f>_xlfn.XLOOKUP($B16,'Duomenys | Data'!$B$10:$B$69,'Duomenys | Data'!D$10:D$69)</f>
        <v>110382.1</v>
      </c>
      <c r="F16" s="114">
        <f t="shared" si="1"/>
        <v>106214.2</v>
      </c>
      <c r="G16" s="113">
        <f>_xlfn.XLOOKUP($B16,'Duomenys | Data'!$B$10:$B$69,'Duomenys | Data'!E$10:E$69)</f>
        <v>89294.6</v>
      </c>
      <c r="H16" s="113">
        <f>_xlfn.XLOOKUP($B16,'Duomenys | Data'!$B$10:$B$69,'Duomenys | Data'!F$10:F$69)</f>
        <v>15820.8</v>
      </c>
      <c r="I16" s="113">
        <f>_xlfn.XLOOKUP($B16,'Duomenys | Data'!$B$10:$B$69,'Duomenys | Data'!G$10:G$69)</f>
        <v>194.6</v>
      </c>
      <c r="J16" s="113">
        <f>_xlfn.XLOOKUP($B16,'Duomenys | Data'!$B$10:$B$69,'Duomenys | Data'!H$10:H$69)</f>
        <v>1293.4000000000001</v>
      </c>
      <c r="K16" s="115">
        <f t="shared" si="2"/>
        <v>4167.9000000000087</v>
      </c>
      <c r="L16" s="113">
        <f>_xlfn.XLOOKUP($B16,'Duomenys | Data'!$B$10:$B$69,'Duomenys | Data'!I$10:I$69)</f>
        <v>-47.399999999999977</v>
      </c>
      <c r="M16" s="113">
        <f>_xlfn.XLOOKUP($B16,'Duomenys | Data'!$B$10:$B$69,'Duomenys | Data'!$T$10:$T$69)</f>
        <v>-392.29999999999995</v>
      </c>
      <c r="N16" s="104">
        <f t="shared" si="3"/>
        <v>3728.2000000000089</v>
      </c>
      <c r="O16" s="116" t="str">
        <f>VLOOKUP(C16,'Lankstumas | Flexibility'!B:N,13,FALSE)</f>
        <v>Taip / Yes</v>
      </c>
      <c r="P16" s="113">
        <f>_xlfn.XLOOKUP($B16,'Duomenys | Data'!$B$10:$B$69,'Duomenys | Data'!J$10:J$69)</f>
        <v>1465.7</v>
      </c>
      <c r="Q16" s="113">
        <f>_xlfn.XLOOKUP($B16,'Duomenys | Data'!$B$10:$B$69,'Duomenys | Data'!K$10:K$69)</f>
        <v>0</v>
      </c>
      <c r="R16" s="105">
        <f t="shared" si="6"/>
        <v>5193.9000000000087</v>
      </c>
      <c r="S16" s="115">
        <f t="shared" si="4"/>
        <v>-4.7</v>
      </c>
      <c r="T16" s="115" t="str">
        <f t="shared" si="5"/>
        <v>-</v>
      </c>
      <c r="U16" s="117" t="str">
        <f t="shared" si="7"/>
        <v>Taip / Yes</v>
      </c>
      <c r="V16" s="221"/>
      <c r="W16" s="221"/>
      <c r="X16"/>
      <c r="Y16"/>
      <c r="Z16"/>
      <c r="AA16"/>
    </row>
    <row r="17" spans="1:263" x14ac:dyDescent="0.3">
      <c r="B17" s="110">
        <v>8</v>
      </c>
      <c r="C17" s="111" t="s">
        <v>12</v>
      </c>
      <c r="D17" s="112">
        <f>F17/$E$75/10</f>
        <v>3.1000585422968095E-2</v>
      </c>
      <c r="E17" s="113">
        <f>_xlfn.XLOOKUP($B17,'Duomenys | Data'!$B$10:$B$69,'Duomenys | Data'!D$10:D$69)</f>
        <v>21118.400000000001</v>
      </c>
      <c r="F17" s="114">
        <f t="shared" si="1"/>
        <v>22876.2</v>
      </c>
      <c r="G17" s="113">
        <f>_xlfn.XLOOKUP($B17,'Duomenys | Data'!$B$10:$B$69,'Duomenys | Data'!E$10:E$69)</f>
        <v>16225.4</v>
      </c>
      <c r="H17" s="113">
        <f>_xlfn.XLOOKUP($B17,'Duomenys | Data'!$B$10:$B$69,'Duomenys | Data'!F$10:F$69)</f>
        <v>6650.8</v>
      </c>
      <c r="I17" s="113">
        <f>_xlfn.XLOOKUP($B17,'Duomenys | Data'!$B$10:$B$69,'Duomenys | Data'!G$10:G$69)</f>
        <v>0</v>
      </c>
      <c r="J17" s="113">
        <f>_xlfn.XLOOKUP($B17,'Duomenys | Data'!$B$10:$B$69,'Duomenys | Data'!H$10:H$69)</f>
        <v>0</v>
      </c>
      <c r="K17" s="115">
        <f t="shared" si="2"/>
        <v>-1757.7999999999993</v>
      </c>
      <c r="L17" s="113">
        <f>_xlfn.XLOOKUP($B17,'Duomenys | Data'!$B$10:$B$69,'Duomenys | Data'!I$10:I$69)</f>
        <v>56.5</v>
      </c>
      <c r="M17" s="113">
        <f>_xlfn.XLOOKUP($B17,'Duomenys | Data'!$B$10:$B$69,'Duomenys | Data'!$T$10:$T$69)</f>
        <v>0</v>
      </c>
      <c r="N17" s="104">
        <f t="shared" si="3"/>
        <v>-1701.2999999999993</v>
      </c>
      <c r="O17" s="116" t="str">
        <f>VLOOKUP(C17,'Lankstumas | Flexibility'!B:N,13,FALSE)</f>
        <v>Taip / Yes</v>
      </c>
      <c r="P17" s="113">
        <f>_xlfn.XLOOKUP($B17,'Duomenys | Data'!$B$10:$B$69,'Duomenys | Data'!J$10:J$69)</f>
        <v>5.6</v>
      </c>
      <c r="Q17" s="113">
        <f>_xlfn.XLOOKUP($B17,'Duomenys | Data'!$B$10:$B$69,'Duomenys | Data'!K$10:K$69)</f>
        <v>1748.8000000000002</v>
      </c>
      <c r="R17" s="105">
        <f t="shared" si="6"/>
        <v>53.100000000000819</v>
      </c>
      <c r="S17" s="115">
        <f t="shared" si="4"/>
        <v>-0.3</v>
      </c>
      <c r="T17" s="115" t="str">
        <f t="shared" si="5"/>
        <v>-</v>
      </c>
      <c r="U17" s="117" t="str">
        <f t="shared" si="7"/>
        <v>Taip / Yes</v>
      </c>
      <c r="V17" s="221"/>
      <c r="W17" s="221"/>
      <c r="X17"/>
      <c r="Y17"/>
      <c r="Z17"/>
      <c r="AA17"/>
    </row>
    <row r="18" spans="1:263" x14ac:dyDescent="0.3">
      <c r="B18" s="110">
        <v>9</v>
      </c>
      <c r="C18" s="111" t="s">
        <v>13</v>
      </c>
      <c r="D18" s="112">
        <f t="shared" si="0"/>
        <v>8.279588252512439E-2</v>
      </c>
      <c r="E18" s="113">
        <f>_xlfn.XLOOKUP($B18,'Duomenys | Data'!$B$10:$B$69,'Duomenys | Data'!D$10:D$69)</f>
        <v>64847.9</v>
      </c>
      <c r="F18" s="114">
        <f t="shared" si="1"/>
        <v>61097.399999999994</v>
      </c>
      <c r="G18" s="113">
        <f>_xlfn.XLOOKUP($B18,'Duomenys | Data'!$B$10:$B$69,'Duomenys | Data'!E$10:E$69)</f>
        <v>50062.6</v>
      </c>
      <c r="H18" s="113">
        <f>_xlfn.XLOOKUP($B18,'Duomenys | Data'!$B$10:$B$69,'Duomenys | Data'!F$10:F$69)</f>
        <v>11178.8</v>
      </c>
      <c r="I18" s="113">
        <f>_xlfn.XLOOKUP($B18,'Duomenys | Data'!$B$10:$B$69,'Duomenys | Data'!G$10:G$69)</f>
        <v>144</v>
      </c>
      <c r="J18" s="113">
        <f>_xlfn.XLOOKUP($B18,'Duomenys | Data'!$B$10:$B$69,'Duomenys | Data'!H$10:H$69)</f>
        <v>0</v>
      </c>
      <c r="K18" s="115">
        <f t="shared" si="2"/>
        <v>3750.5000000000073</v>
      </c>
      <c r="L18" s="113">
        <f>_xlfn.XLOOKUP($B18,'Duomenys | Data'!$B$10:$B$69,'Duomenys | Data'!I$10:I$69)</f>
        <v>-19.300000000000068</v>
      </c>
      <c r="M18" s="113">
        <f>_xlfn.XLOOKUP($B18,'Duomenys | Data'!$B$10:$B$69,'Duomenys | Data'!$T$10:$T$69)</f>
        <v>-479.5</v>
      </c>
      <c r="N18" s="104">
        <f t="shared" si="3"/>
        <v>3251.7000000000071</v>
      </c>
      <c r="O18" s="116" t="str">
        <f>VLOOKUP(C18,'Lankstumas | Flexibility'!B:N,13,FALSE)</f>
        <v>Taip / Yes</v>
      </c>
      <c r="P18" s="113">
        <f>_xlfn.XLOOKUP($B18,'Duomenys | Data'!$B$10:$B$69,'Duomenys | Data'!J$10:J$69)</f>
        <v>324.3</v>
      </c>
      <c r="Q18" s="113">
        <f>_xlfn.XLOOKUP($B18,'Duomenys | Data'!$B$10:$B$69,'Duomenys | Data'!K$10:K$69)</f>
        <v>0</v>
      </c>
      <c r="R18" s="105">
        <f t="shared" si="6"/>
        <v>3576.0000000000073</v>
      </c>
      <c r="S18" s="115">
        <f t="shared" si="4"/>
        <v>-5.6</v>
      </c>
      <c r="T18" s="115" t="str">
        <f t="shared" si="5"/>
        <v>-</v>
      </c>
      <c r="U18" s="117" t="str">
        <f t="shared" si="7"/>
        <v>Taip / Yes</v>
      </c>
      <c r="V18" s="221"/>
      <c r="W18" s="221"/>
      <c r="X18"/>
      <c r="Y18"/>
      <c r="Z18"/>
      <c r="AA18"/>
    </row>
    <row r="19" spans="1:263" ht="16.5" customHeight="1" x14ac:dyDescent="0.3">
      <c r="B19" s="110">
        <v>10</v>
      </c>
      <c r="C19" s="111" t="s">
        <v>14</v>
      </c>
      <c r="D19" s="112">
        <f t="shared" si="0"/>
        <v>0.2467018462505827</v>
      </c>
      <c r="E19" s="113">
        <f>_xlfn.XLOOKUP($B19,'Duomenys | Data'!$B$10:$B$69,'Duomenys | Data'!D$10:D$69)</f>
        <v>185872.4</v>
      </c>
      <c r="F19" s="114">
        <f t="shared" si="1"/>
        <v>182048.19999999998</v>
      </c>
      <c r="G19" s="113">
        <f>_xlfn.XLOOKUP($B19,'Duomenys | Data'!$B$10:$B$69,'Duomenys | Data'!E$10:E$69)</f>
        <v>151177.1</v>
      </c>
      <c r="H19" s="113">
        <f>_xlfn.XLOOKUP($B19,'Duomenys | Data'!$B$10:$B$69,'Duomenys | Data'!F$10:F$69)</f>
        <v>30868.799999999999</v>
      </c>
      <c r="I19" s="113">
        <f>_xlfn.XLOOKUP($B19,'Duomenys | Data'!$B$10:$B$69,'Duomenys | Data'!G$10:G$69)</f>
        <v>12.7</v>
      </c>
      <c r="J19" s="113">
        <f>_xlfn.XLOOKUP($B19,'Duomenys | Data'!$B$10:$B$69,'Duomenys | Data'!H$10:H$69)</f>
        <v>15</v>
      </c>
      <c r="K19" s="115">
        <f t="shared" si="2"/>
        <v>3824.2000000000116</v>
      </c>
      <c r="L19" s="113">
        <f>_xlfn.XLOOKUP($B19,'Duomenys | Data'!$B$10:$B$69,'Duomenys | Data'!I$10:I$69)</f>
        <v>-479.79999999999995</v>
      </c>
      <c r="M19" s="113">
        <f>_xlfn.XLOOKUP($B19,'Duomenys | Data'!$B$10:$B$69,'Duomenys | Data'!$T$10:$T$69)</f>
        <v>0</v>
      </c>
      <c r="N19" s="104">
        <f t="shared" si="3"/>
        <v>3344.4000000000115</v>
      </c>
      <c r="O19" s="116" t="str">
        <f>VLOOKUP(C19,'Lankstumas | Flexibility'!B:N,13,FALSE)</f>
        <v>Taip / Yes</v>
      </c>
      <c r="P19" s="113">
        <f>_xlfn.XLOOKUP($B19,'Duomenys | Data'!$B$10:$B$69,'Duomenys | Data'!J$10:J$69)</f>
        <v>5232</v>
      </c>
      <c r="Q19" s="113">
        <f>_xlfn.XLOOKUP($B19,'Duomenys | Data'!$B$10:$B$69,'Duomenys | Data'!K$10:K$69)</f>
        <v>0</v>
      </c>
      <c r="R19" s="105">
        <f t="shared" si="6"/>
        <v>8576.4000000000124</v>
      </c>
      <c r="S19" s="115">
        <f t="shared" si="4"/>
        <v>-4.5999999999999996</v>
      </c>
      <c r="T19" s="115" t="str">
        <f t="shared" si="5"/>
        <v>-</v>
      </c>
      <c r="U19" s="117" t="str">
        <f t="shared" si="7"/>
        <v>Taip / Yes</v>
      </c>
      <c r="V19" s="221"/>
      <c r="W19" s="221"/>
      <c r="X19"/>
      <c r="Y19"/>
      <c r="Z19"/>
      <c r="AA19"/>
    </row>
    <row r="20" spans="1:263" x14ac:dyDescent="0.3">
      <c r="B20" s="110">
        <v>12</v>
      </c>
      <c r="C20" s="111" t="s">
        <v>16</v>
      </c>
      <c r="D20" s="112">
        <f t="shared" si="0"/>
        <v>6.1458977027569084E-2</v>
      </c>
      <c r="E20" s="113">
        <f>_xlfn.XLOOKUP($B20,'Duomenys | Data'!$B$10:$B$69,'Duomenys | Data'!D$10:D$69)</f>
        <v>47298.5</v>
      </c>
      <c r="F20" s="114">
        <f t="shared" si="1"/>
        <v>45352.3</v>
      </c>
      <c r="G20" s="113">
        <f>_xlfn.XLOOKUP($B20,'Duomenys | Data'!$B$10:$B$69,'Duomenys | Data'!E$10:E$69)</f>
        <v>39763.599999999999</v>
      </c>
      <c r="H20" s="113">
        <f>_xlfn.XLOOKUP($B20,'Duomenys | Data'!$B$10:$B$69,'Duomenys | Data'!F$10:F$69)</f>
        <v>5503.4</v>
      </c>
      <c r="I20" s="113">
        <f>_xlfn.XLOOKUP($B20,'Duomenys | Data'!$B$10:$B$69,'Duomenys | Data'!G$10:G$69)</f>
        <v>0</v>
      </c>
      <c r="J20" s="113">
        <f>_xlfn.XLOOKUP($B20,'Duomenys | Data'!$B$10:$B$69,'Duomenys | Data'!H$10:H$69)</f>
        <v>85.3</v>
      </c>
      <c r="K20" s="115">
        <f t="shared" si="2"/>
        <v>1946.1999999999971</v>
      </c>
      <c r="L20" s="113">
        <f>_xlfn.XLOOKUP($B20,'Duomenys | Data'!$B$10:$B$69,'Duomenys | Data'!I$10:I$69)</f>
        <v>81.100000000000023</v>
      </c>
      <c r="M20" s="113">
        <f>_xlfn.XLOOKUP($B20,'Duomenys | Data'!$B$10:$B$69,'Duomenys | Data'!$T$10:$T$69)</f>
        <v>-770.83100000000013</v>
      </c>
      <c r="N20" s="104">
        <f t="shared" si="3"/>
        <v>1256.4689999999969</v>
      </c>
      <c r="O20" s="116" t="str">
        <f>VLOOKUP(C20,'Lankstumas | Flexibility'!B:N,13,FALSE)</f>
        <v>Taip / Yes</v>
      </c>
      <c r="P20" s="113">
        <f>_xlfn.XLOOKUP($B20,'Duomenys | Data'!$B$10:$B$69,'Duomenys | Data'!J$10:J$69)</f>
        <v>744.1</v>
      </c>
      <c r="Q20" s="113">
        <f>_xlfn.XLOOKUP($B20,'Duomenys | Data'!$B$10:$B$69,'Duomenys | Data'!K$10:K$69)</f>
        <v>0</v>
      </c>
      <c r="R20" s="105">
        <f t="shared" si="6"/>
        <v>2000.5689999999968</v>
      </c>
      <c r="S20" s="115">
        <f t="shared" si="4"/>
        <v>-4.3</v>
      </c>
      <c r="T20" s="115" t="str">
        <f t="shared" si="5"/>
        <v>-</v>
      </c>
      <c r="U20" s="117" t="str">
        <f t="shared" si="7"/>
        <v>Taip / Yes</v>
      </c>
      <c r="V20" s="221"/>
      <c r="W20" s="221"/>
      <c r="X20"/>
      <c r="Y20"/>
      <c r="Z20"/>
      <c r="AA20"/>
    </row>
    <row r="21" spans="1:263" x14ac:dyDescent="0.3">
      <c r="B21" s="110">
        <v>13</v>
      </c>
      <c r="C21" s="111" t="s">
        <v>17</v>
      </c>
      <c r="D21" s="112">
        <f>F21/$E$75/10</f>
        <v>6.3230965622662366E-2</v>
      </c>
      <c r="E21" s="113">
        <f>_xlfn.XLOOKUP($B21,'Duomenys | Data'!$B$10:$B$69,'Duomenys | Data'!D$10:D$69)</f>
        <v>47630.2</v>
      </c>
      <c r="F21" s="114">
        <f t="shared" si="1"/>
        <v>46659.899999999994</v>
      </c>
      <c r="G21" s="113">
        <f>_xlfn.XLOOKUP($B21,'Duomenys | Data'!$B$10:$B$69,'Duomenys | Data'!E$10:E$69)</f>
        <v>39116.699999999997</v>
      </c>
      <c r="H21" s="113">
        <f>_xlfn.XLOOKUP($B21,'Duomenys | Data'!$B$10:$B$69,'Duomenys | Data'!F$10:F$69)</f>
        <v>7543.2</v>
      </c>
      <c r="I21" s="113">
        <f>_xlfn.XLOOKUP($B21,'Duomenys | Data'!$B$10:$B$69,'Duomenys | Data'!G$10:G$69)</f>
        <v>0</v>
      </c>
      <c r="J21" s="113">
        <f>_xlfn.XLOOKUP($B21,'Duomenys | Data'!$B$10:$B$69,'Duomenys | Data'!H$10:H$69)</f>
        <v>0</v>
      </c>
      <c r="K21" s="115">
        <f t="shared" si="2"/>
        <v>970.30000000000291</v>
      </c>
      <c r="L21" s="113">
        <f>_xlfn.XLOOKUP($B21,'Duomenys | Data'!$B$10:$B$69,'Duomenys | Data'!I$10:I$69)</f>
        <v>46.199999999999989</v>
      </c>
      <c r="M21" s="113">
        <f>_xlfn.XLOOKUP($B21,'Duomenys | Data'!$B$10:$B$69,'Duomenys | Data'!$T$10:$T$69)</f>
        <v>-392.39999999999986</v>
      </c>
      <c r="N21" s="104">
        <f t="shared" si="3"/>
        <v>624.10000000000309</v>
      </c>
      <c r="O21" s="116" t="str">
        <f>VLOOKUP(C21,'Lankstumas | Flexibility'!B:N,13,FALSE)</f>
        <v>Taip / Yes</v>
      </c>
      <c r="P21" s="113">
        <f>_xlfn.XLOOKUP($B21,'Duomenys | Data'!$B$10:$B$69,'Duomenys | Data'!J$10:J$69)</f>
        <v>45.8</v>
      </c>
      <c r="Q21" s="113">
        <f>_xlfn.XLOOKUP($B21,'Duomenys | Data'!$B$10:$B$69,'Duomenys | Data'!K$10:K$69)</f>
        <v>0</v>
      </c>
      <c r="R21" s="105">
        <f t="shared" si="6"/>
        <v>669.90000000000305</v>
      </c>
      <c r="S21" s="115">
        <f t="shared" si="4"/>
        <v>-1.4</v>
      </c>
      <c r="T21" s="115" t="str">
        <f t="shared" si="5"/>
        <v>-</v>
      </c>
      <c r="U21" s="117" t="str">
        <f t="shared" si="7"/>
        <v>Taip / Yes</v>
      </c>
      <c r="V21" s="221"/>
      <c r="W21" s="221"/>
      <c r="X21"/>
      <c r="Y21"/>
      <c r="Z21"/>
      <c r="AA21"/>
    </row>
    <row r="22" spans="1:263" x14ac:dyDescent="0.3">
      <c r="B22" s="110">
        <v>14</v>
      </c>
      <c r="C22" s="111" t="s">
        <v>18</v>
      </c>
      <c r="D22" s="112">
        <f t="shared" si="0"/>
        <v>5.9278005442265372E-2</v>
      </c>
      <c r="E22" s="113">
        <f>_xlfn.XLOOKUP($B22,'Duomenys | Data'!$B$10:$B$69,'Duomenys | Data'!D$10:D$69)</f>
        <v>46703.4</v>
      </c>
      <c r="F22" s="114">
        <f t="shared" si="1"/>
        <v>43742.9</v>
      </c>
      <c r="G22" s="113">
        <f>_xlfn.XLOOKUP($B22,'Duomenys | Data'!$B$10:$B$69,'Duomenys | Data'!E$10:E$69)</f>
        <v>37965.4</v>
      </c>
      <c r="H22" s="113">
        <f>_xlfn.XLOOKUP($B22,'Duomenys | Data'!$B$10:$B$69,'Duomenys | Data'!F$10:F$69)</f>
        <v>5777.5</v>
      </c>
      <c r="I22" s="113">
        <f>_xlfn.XLOOKUP($B22,'Duomenys | Data'!$B$10:$B$69,'Duomenys | Data'!G$10:G$69)</f>
        <v>0</v>
      </c>
      <c r="J22" s="113">
        <f>_xlfn.XLOOKUP($B22,'Duomenys | Data'!$B$10:$B$69,'Duomenys | Data'!H$10:H$69)</f>
        <v>0</v>
      </c>
      <c r="K22" s="115">
        <f t="shared" si="2"/>
        <v>2960.5</v>
      </c>
      <c r="L22" s="113">
        <f>_xlfn.XLOOKUP($B22,'Duomenys | Data'!$B$10:$B$69,'Duomenys | Data'!I$10:I$69)</f>
        <v>84.300000000000011</v>
      </c>
      <c r="M22" s="113">
        <f>_xlfn.XLOOKUP($B22,'Duomenys | Data'!$B$10:$B$69,'Duomenys | Data'!$T$10:$T$69)</f>
        <v>0</v>
      </c>
      <c r="N22" s="104">
        <f t="shared" si="3"/>
        <v>3044.8</v>
      </c>
      <c r="O22" s="116" t="str">
        <f>VLOOKUP(C22,'Lankstumas | Flexibility'!B:N,13,FALSE)</f>
        <v>Taip / Yes</v>
      </c>
      <c r="P22" s="113">
        <f>_xlfn.XLOOKUP($B22,'Duomenys | Data'!$B$10:$B$69,'Duomenys | Data'!J$10:J$69)</f>
        <v>119.6</v>
      </c>
      <c r="Q22" s="113">
        <f>_xlfn.XLOOKUP($B22,'Duomenys | Data'!$B$10:$B$69,'Duomenys | Data'!K$10:K$69)</f>
        <v>0</v>
      </c>
      <c r="R22" s="105">
        <f t="shared" si="6"/>
        <v>3164.4</v>
      </c>
      <c r="S22" s="115">
        <f t="shared" si="4"/>
        <v>-6.8</v>
      </c>
      <c r="T22" s="115" t="str">
        <f t="shared" si="5"/>
        <v>-</v>
      </c>
      <c r="U22" s="117" t="str">
        <f t="shared" si="7"/>
        <v>Taip / Yes</v>
      </c>
      <c r="V22" s="221"/>
      <c r="W22" s="221"/>
      <c r="X22"/>
      <c r="Y22"/>
      <c r="Z22"/>
      <c r="AA22"/>
    </row>
    <row r="23" spans="1:263" x14ac:dyDescent="0.3">
      <c r="B23" s="110">
        <v>15</v>
      </c>
      <c r="C23" s="111" t="s">
        <v>19</v>
      </c>
      <c r="D23" s="112">
        <f t="shared" si="0"/>
        <v>6.7217397903318474E-2</v>
      </c>
      <c r="E23" s="113">
        <f>_xlfn.XLOOKUP($B23,'Duomenys | Data'!$B$10:$B$69,'Duomenys | Data'!D$10:D$69)</f>
        <v>50222.7</v>
      </c>
      <c r="F23" s="114">
        <f t="shared" si="1"/>
        <v>49601.599999999999</v>
      </c>
      <c r="G23" s="113">
        <f>_xlfn.XLOOKUP($B23,'Duomenys | Data'!$B$10:$B$69,'Duomenys | Data'!E$10:E$69)</f>
        <v>45890.2</v>
      </c>
      <c r="H23" s="113">
        <f>_xlfn.XLOOKUP($B23,'Duomenys | Data'!$B$10:$B$69,'Duomenys | Data'!F$10:F$69)</f>
        <v>3616.4</v>
      </c>
      <c r="I23" s="113">
        <f>_xlfn.XLOOKUP($B23,'Duomenys | Data'!$B$10:$B$69,'Duomenys | Data'!G$10:G$69)</f>
        <v>0</v>
      </c>
      <c r="J23" s="113">
        <f>_xlfn.XLOOKUP($B23,'Duomenys | Data'!$B$10:$B$69,'Duomenys | Data'!H$10:H$69)</f>
        <v>95</v>
      </c>
      <c r="K23" s="115">
        <f t="shared" si="2"/>
        <v>621.09999999999854</v>
      </c>
      <c r="L23" s="113">
        <f>_xlfn.XLOOKUP($B23,'Duomenys | Data'!$B$10:$B$69,'Duomenys | Data'!I$10:I$69)</f>
        <v>30.5</v>
      </c>
      <c r="M23" s="113">
        <f>_xlfn.XLOOKUP($B23,'Duomenys | Data'!$B$10:$B$69,'Duomenys | Data'!$T$10:$T$69)</f>
        <v>1077.5</v>
      </c>
      <c r="N23" s="104">
        <f t="shared" si="3"/>
        <v>1729.0999999999985</v>
      </c>
      <c r="O23" s="116" t="str">
        <f>VLOOKUP(C23,'Lankstumas | Flexibility'!B:N,13,FALSE)</f>
        <v>Taip / Yes</v>
      </c>
      <c r="P23" s="113">
        <f>_xlfn.XLOOKUP($B23,'Duomenys | Data'!$B$10:$B$69,'Duomenys | Data'!J$10:J$69)</f>
        <v>369.2</v>
      </c>
      <c r="Q23" s="113">
        <f>_xlfn.XLOOKUP($B23,'Duomenys | Data'!$B$10:$B$69,'Duomenys | Data'!K$10:K$69)</f>
        <v>0</v>
      </c>
      <c r="R23" s="105">
        <f t="shared" si="6"/>
        <v>2098.2999999999984</v>
      </c>
      <c r="S23" s="115">
        <f t="shared" si="4"/>
        <v>-4.0999999999999996</v>
      </c>
      <c r="T23" s="115" t="str">
        <f t="shared" si="5"/>
        <v>-</v>
      </c>
      <c r="U23" s="117" t="str">
        <f t="shared" si="7"/>
        <v>Taip / Yes</v>
      </c>
      <c r="V23" s="221"/>
      <c r="W23" s="221"/>
      <c r="X23"/>
      <c r="Y23"/>
      <c r="Z23"/>
      <c r="AA23"/>
    </row>
    <row r="24" spans="1:263" x14ac:dyDescent="0.3">
      <c r="B24" s="110">
        <v>16</v>
      </c>
      <c r="C24" s="111" t="s">
        <v>20</v>
      </c>
      <c r="D24" s="112">
        <f t="shared" si="0"/>
        <v>7.625201916718162E-2</v>
      </c>
      <c r="E24" s="113">
        <f>_xlfn.XLOOKUP($B24,'Duomenys | Data'!$B$10:$B$69,'Duomenys | Data'!D$10:D$69)</f>
        <v>55718.1</v>
      </c>
      <c r="F24" s="114">
        <f t="shared" si="1"/>
        <v>56268.5</v>
      </c>
      <c r="G24" s="113">
        <f>_xlfn.XLOOKUP($B24,'Duomenys | Data'!$B$10:$B$69,'Duomenys | Data'!E$10:E$69)</f>
        <v>44727.6</v>
      </c>
      <c r="H24" s="113">
        <f>_xlfn.XLOOKUP($B24,'Duomenys | Data'!$B$10:$B$69,'Duomenys | Data'!F$10:F$69)</f>
        <v>11540.9</v>
      </c>
      <c r="I24" s="113">
        <f>_xlfn.XLOOKUP($B24,'Duomenys | Data'!$B$10:$B$69,'Duomenys | Data'!G$10:G$69)</f>
        <v>0</v>
      </c>
      <c r="J24" s="113">
        <f>_xlfn.XLOOKUP($B24,'Duomenys | Data'!$B$10:$B$69,'Duomenys | Data'!H$10:H$69)</f>
        <v>0</v>
      </c>
      <c r="K24" s="115">
        <f t="shared" si="2"/>
        <v>-550.40000000000146</v>
      </c>
      <c r="L24" s="113">
        <f>_xlfn.XLOOKUP($B24,'Duomenys | Data'!$B$10:$B$69,'Duomenys | Data'!I$10:I$69)</f>
        <v>65.100000000000023</v>
      </c>
      <c r="M24" s="113">
        <f>_xlfn.XLOOKUP($B24,'Duomenys | Data'!$B$10:$B$69,'Duomenys | Data'!$T$10:$T$69)</f>
        <v>0</v>
      </c>
      <c r="N24" s="104">
        <f t="shared" si="3"/>
        <v>-485.30000000000143</v>
      </c>
      <c r="O24" s="116" t="str">
        <f>VLOOKUP(C24,'Lankstumas | Flexibility'!B:N,13,FALSE)</f>
        <v>Taip / Yes</v>
      </c>
      <c r="P24" s="113">
        <f>_xlfn.XLOOKUP($B24,'Duomenys | Data'!$B$10:$B$69,'Duomenys | Data'!J$10:J$69)</f>
        <v>607.20000000000005</v>
      </c>
      <c r="Q24" s="113">
        <f>_xlfn.XLOOKUP($B24,'Duomenys | Data'!$B$10:$B$69,'Duomenys | Data'!K$10:K$69)</f>
        <v>0</v>
      </c>
      <c r="R24" s="105">
        <f t="shared" si="6"/>
        <v>121.89999999999861</v>
      </c>
      <c r="S24" s="115">
        <f t="shared" si="4"/>
        <v>-0.2</v>
      </c>
      <c r="T24" s="115" t="str">
        <f t="shared" si="5"/>
        <v>-</v>
      </c>
      <c r="U24" s="117" t="str">
        <f t="shared" si="7"/>
        <v>Taip / Yes</v>
      </c>
      <c r="V24" s="221"/>
      <c r="W24" s="221"/>
      <c r="X24"/>
      <c r="Y24"/>
      <c r="Z24"/>
      <c r="AA24"/>
    </row>
    <row r="25" spans="1:263" x14ac:dyDescent="0.3">
      <c r="B25" s="110">
        <v>17</v>
      </c>
      <c r="C25" s="111" t="s">
        <v>21</v>
      </c>
      <c r="D25" s="112">
        <f t="shared" si="0"/>
        <v>4.0036290803438818E-2</v>
      </c>
      <c r="E25" s="113">
        <f>_xlfn.XLOOKUP($B25,'Duomenys | Data'!$B$10:$B$69,'Duomenys | Data'!D$10:D$69)</f>
        <v>30141.200000000001</v>
      </c>
      <c r="F25" s="114">
        <f t="shared" si="1"/>
        <v>29543.9</v>
      </c>
      <c r="G25" s="113">
        <f>_xlfn.XLOOKUP($B25,'Duomenys | Data'!$B$10:$B$69,'Duomenys | Data'!E$10:E$69)</f>
        <v>27893.200000000001</v>
      </c>
      <c r="H25" s="113">
        <f>_xlfn.XLOOKUP($B25,'Duomenys | Data'!$B$10:$B$69,'Duomenys | Data'!F$10:F$69)</f>
        <v>1466.2</v>
      </c>
      <c r="I25" s="113">
        <f>_xlfn.XLOOKUP($B25,'Duomenys | Data'!$B$10:$B$69,'Duomenys | Data'!G$10:G$69)</f>
        <v>0</v>
      </c>
      <c r="J25" s="113">
        <f>_xlfn.XLOOKUP($B25,'Duomenys | Data'!$B$10:$B$69,'Duomenys | Data'!H$10:H$69)</f>
        <v>184.5</v>
      </c>
      <c r="K25" s="115">
        <f t="shared" si="2"/>
        <v>597.29999999999927</v>
      </c>
      <c r="L25" s="113">
        <f>_xlfn.XLOOKUP($B25,'Duomenys | Data'!$B$10:$B$69,'Duomenys | Data'!I$10:I$69)</f>
        <v>33.899999999999977</v>
      </c>
      <c r="M25" s="113">
        <f>_xlfn.XLOOKUP($B25,'Duomenys | Data'!$B$10:$B$69,'Duomenys | Data'!$T$10:$T$69)</f>
        <v>-14</v>
      </c>
      <c r="N25" s="104">
        <f t="shared" si="3"/>
        <v>617.19999999999925</v>
      </c>
      <c r="O25" s="116" t="str">
        <f>VLOOKUP(C25,'Lankstumas | Flexibility'!B:N,13,FALSE)</f>
        <v>Taip / Yes</v>
      </c>
      <c r="P25" s="113">
        <f>_xlfn.XLOOKUP($B25,'Duomenys | Data'!$B$10:$B$69,'Duomenys | Data'!J$10:J$69)</f>
        <v>0</v>
      </c>
      <c r="Q25" s="113">
        <f>_xlfn.XLOOKUP($B25,'Duomenys | Data'!$B$10:$B$69,'Duomenys | Data'!K$10:K$69)</f>
        <v>0</v>
      </c>
      <c r="R25" s="105">
        <f t="shared" si="6"/>
        <v>617.19999999999925</v>
      </c>
      <c r="S25" s="115">
        <f t="shared" si="4"/>
        <v>-2</v>
      </c>
      <c r="T25" s="115" t="str">
        <f t="shared" si="5"/>
        <v>-</v>
      </c>
      <c r="U25" s="117" t="str">
        <f t="shared" si="7"/>
        <v>Taip / Yes</v>
      </c>
      <c r="V25" s="221"/>
      <c r="W25" s="221"/>
      <c r="X25"/>
      <c r="Y25"/>
      <c r="Z25"/>
      <c r="AA25"/>
    </row>
    <row r="26" spans="1:263" x14ac:dyDescent="0.3">
      <c r="B26" s="110">
        <v>18</v>
      </c>
      <c r="C26" s="111" t="s">
        <v>22</v>
      </c>
      <c r="D26" s="112">
        <f t="shared" si="0"/>
        <v>0.11988296961221148</v>
      </c>
      <c r="E26" s="113">
        <f>_xlfn.XLOOKUP($B26,'Duomenys | Data'!$B$10:$B$69,'Duomenys | Data'!D$10:D$69)</f>
        <v>92133.5</v>
      </c>
      <c r="F26" s="114">
        <f t="shared" si="1"/>
        <v>88465</v>
      </c>
      <c r="G26" s="113">
        <f>_xlfn.XLOOKUP($B26,'Duomenys | Data'!$B$10:$B$69,'Duomenys | Data'!E$10:E$69)</f>
        <v>75730</v>
      </c>
      <c r="H26" s="113">
        <f>_xlfn.XLOOKUP($B26,'Duomenys | Data'!$B$10:$B$69,'Duomenys | Data'!F$10:F$69)</f>
        <v>12074.2</v>
      </c>
      <c r="I26" s="113">
        <f>_xlfn.XLOOKUP($B26,'Duomenys | Data'!$B$10:$B$69,'Duomenys | Data'!G$10:G$69)</f>
        <v>0</v>
      </c>
      <c r="J26" s="113">
        <f>_xlfn.XLOOKUP($B26,'Duomenys | Data'!$B$10:$B$69,'Duomenys | Data'!H$10:H$69)</f>
        <v>660.8</v>
      </c>
      <c r="K26" s="115">
        <f t="shared" si="2"/>
        <v>3668.5</v>
      </c>
      <c r="L26" s="113">
        <f>_xlfn.XLOOKUP($B26,'Duomenys | Data'!$B$10:$B$69,'Duomenys | Data'!I$10:I$69)</f>
        <v>0.79999999999995453</v>
      </c>
      <c r="M26" s="113">
        <f>_xlfn.XLOOKUP($B26,'Duomenys | Data'!$B$10:$B$69,'Duomenys | Data'!$T$10:$T$69)</f>
        <v>-1581.4</v>
      </c>
      <c r="N26" s="104">
        <f t="shared" si="3"/>
        <v>2087.9</v>
      </c>
      <c r="O26" s="116" t="str">
        <f>VLOOKUP(C26,'Lankstumas | Flexibility'!B:N,13,FALSE)</f>
        <v>Taip / Yes</v>
      </c>
      <c r="P26" s="113">
        <f>_xlfn.XLOOKUP($B26,'Duomenys | Data'!$B$10:$B$69,'Duomenys | Data'!J$10:J$69)</f>
        <v>922.4</v>
      </c>
      <c r="Q26" s="113">
        <f>_xlfn.XLOOKUP($B26,'Duomenys | Data'!$B$10:$B$69,'Duomenys | Data'!K$10:K$69)</f>
        <v>0</v>
      </c>
      <c r="R26" s="105">
        <f t="shared" si="6"/>
        <v>3010.3</v>
      </c>
      <c r="S26" s="115">
        <f t="shared" si="4"/>
        <v>-3.3</v>
      </c>
      <c r="T26" s="115" t="str">
        <f t="shared" si="5"/>
        <v>-</v>
      </c>
      <c r="U26" s="117" t="str">
        <f t="shared" si="7"/>
        <v>Taip / Yes</v>
      </c>
      <c r="V26" s="221"/>
      <c r="W26" s="221"/>
      <c r="X26"/>
      <c r="Y26"/>
      <c r="Z26"/>
      <c r="AA26"/>
    </row>
    <row r="27" spans="1:263" x14ac:dyDescent="0.3">
      <c r="B27" s="110">
        <v>19</v>
      </c>
      <c r="C27" s="111" t="s">
        <v>23</v>
      </c>
      <c r="D27" s="112">
        <f t="shared" si="0"/>
        <v>6.1104470896889661E-2</v>
      </c>
      <c r="E27" s="113">
        <f>_xlfn.XLOOKUP($B27,'Duomenys | Data'!$B$10:$B$69,'Duomenys | Data'!D$10:D$69)</f>
        <v>45857.5</v>
      </c>
      <c r="F27" s="114">
        <f t="shared" si="1"/>
        <v>45090.7</v>
      </c>
      <c r="G27" s="113">
        <f>_xlfn.XLOOKUP($B27,'Duomenys | Data'!$B$10:$B$69,'Duomenys | Data'!E$10:E$69)</f>
        <v>42097</v>
      </c>
      <c r="H27" s="113">
        <f>_xlfn.XLOOKUP($B27,'Duomenys | Data'!$B$10:$B$69,'Duomenys | Data'!F$10:F$69)</f>
        <v>2839.1</v>
      </c>
      <c r="I27" s="113">
        <f>_xlfn.XLOOKUP($B27,'Duomenys | Data'!$B$10:$B$69,'Duomenys | Data'!G$10:G$69)</f>
        <v>0</v>
      </c>
      <c r="J27" s="113">
        <f>_xlfn.XLOOKUP($B27,'Duomenys | Data'!$B$10:$B$69,'Duomenys | Data'!H$10:H$69)</f>
        <v>154.6</v>
      </c>
      <c r="K27" s="115">
        <f t="shared" si="2"/>
        <v>766.80000000000291</v>
      </c>
      <c r="L27" s="113">
        <f>_xlfn.XLOOKUP($B27,'Duomenys | Data'!$B$10:$B$69,'Duomenys | Data'!I$10:I$69)</f>
        <v>-251.19999999999982</v>
      </c>
      <c r="M27" s="113">
        <f>_xlfn.XLOOKUP($B27,'Duomenys | Data'!$B$10:$B$69,'Duomenys | Data'!$T$10:$T$69)</f>
        <v>0</v>
      </c>
      <c r="N27" s="104">
        <f t="shared" si="3"/>
        <v>515.60000000000309</v>
      </c>
      <c r="O27" s="116" t="str">
        <f>VLOOKUP(C27,'Lankstumas | Flexibility'!B:N,13,FALSE)</f>
        <v>Taip / Yes</v>
      </c>
      <c r="P27" s="113">
        <f>_xlfn.XLOOKUP($B27,'Duomenys | Data'!$B$10:$B$69,'Duomenys | Data'!J$10:J$69)</f>
        <v>242</v>
      </c>
      <c r="Q27" s="113">
        <f>_xlfn.XLOOKUP($B27,'Duomenys | Data'!$B$10:$B$69,'Duomenys | Data'!K$10:K$69)</f>
        <v>0</v>
      </c>
      <c r="R27" s="105">
        <f t="shared" si="6"/>
        <v>757.60000000000309</v>
      </c>
      <c r="S27" s="115">
        <f t="shared" si="4"/>
        <v>-1.7</v>
      </c>
      <c r="T27" s="115" t="str">
        <f t="shared" si="5"/>
        <v>-</v>
      </c>
      <c r="U27" s="117" t="str">
        <f t="shared" si="7"/>
        <v>Taip / Yes</v>
      </c>
      <c r="V27" s="221"/>
      <c r="W27" s="221"/>
      <c r="X27"/>
      <c r="Y27"/>
      <c r="Z27"/>
      <c r="AA27"/>
    </row>
    <row r="28" spans="1:263" x14ac:dyDescent="0.3">
      <c r="B28" s="110">
        <v>20</v>
      </c>
      <c r="C28" s="111" t="s">
        <v>24</v>
      </c>
      <c r="D28" s="112">
        <f t="shared" si="0"/>
        <v>7.0049923569779168E-2</v>
      </c>
      <c r="E28" s="113">
        <f>_xlfn.XLOOKUP($B28,'Duomenys | Data'!$B$10:$B$69,'Duomenys | Data'!D$10:D$69)</f>
        <v>52164.7</v>
      </c>
      <c r="F28" s="114">
        <f t="shared" si="1"/>
        <v>51691.8</v>
      </c>
      <c r="G28" s="113">
        <f>_xlfn.XLOOKUP($B28,'Duomenys | Data'!$B$10:$B$69,'Duomenys | Data'!E$10:E$69)</f>
        <v>47315.3</v>
      </c>
      <c r="H28" s="113">
        <f>_xlfn.XLOOKUP($B28,'Duomenys | Data'!$B$10:$B$69,'Duomenys | Data'!F$10:F$69)</f>
        <v>4158.3999999999996</v>
      </c>
      <c r="I28" s="113">
        <f>_xlfn.XLOOKUP($B28,'Duomenys | Data'!$B$10:$B$69,'Duomenys | Data'!G$10:G$69)</f>
        <v>0</v>
      </c>
      <c r="J28" s="113">
        <f>_xlfn.XLOOKUP($B28,'Duomenys | Data'!$B$10:$B$69,'Duomenys | Data'!H$10:H$69)</f>
        <v>218.1</v>
      </c>
      <c r="K28" s="115">
        <f t="shared" si="2"/>
        <v>472.89999999999418</v>
      </c>
      <c r="L28" s="113">
        <f>_xlfn.XLOOKUP($B28,'Duomenys | Data'!$B$10:$B$69,'Duomenys | Data'!I$10:I$69)</f>
        <v>46.600000000000023</v>
      </c>
      <c r="M28" s="113">
        <f>_xlfn.XLOOKUP($B28,'Duomenys | Data'!$B$10:$B$69,'Duomenys | Data'!$T$10:$T$69)</f>
        <v>-399</v>
      </c>
      <c r="N28" s="104">
        <f t="shared" si="3"/>
        <v>120.4999999999942</v>
      </c>
      <c r="O28" s="116" t="str">
        <f>VLOOKUP(C28,'Lankstumas | Flexibility'!B:N,13,FALSE)</f>
        <v>Taip / Yes</v>
      </c>
      <c r="P28" s="113">
        <f>_xlfn.XLOOKUP($B28,'Duomenys | Data'!$B$10:$B$69,'Duomenys | Data'!J$10:J$69)</f>
        <v>0</v>
      </c>
      <c r="Q28" s="113">
        <f>_xlfn.XLOOKUP($B28,'Duomenys | Data'!$B$10:$B$69,'Duomenys | Data'!K$10:K$69)</f>
        <v>174.59999999999991</v>
      </c>
      <c r="R28" s="105">
        <f t="shared" si="6"/>
        <v>295.09999999999411</v>
      </c>
      <c r="S28" s="115">
        <f t="shared" si="4"/>
        <v>-0.6</v>
      </c>
      <c r="T28" s="115" t="str">
        <f t="shared" si="5"/>
        <v>-</v>
      </c>
      <c r="U28" s="117" t="str">
        <f t="shared" si="7"/>
        <v>Taip / Yes</v>
      </c>
      <c r="V28" s="221"/>
      <c r="W28" s="221"/>
      <c r="X28"/>
      <c r="Y28"/>
      <c r="Z28"/>
      <c r="AA28"/>
    </row>
    <row r="29" spans="1:263" x14ac:dyDescent="0.3">
      <c r="B29" s="110">
        <v>21</v>
      </c>
      <c r="C29" s="111" t="s">
        <v>25</v>
      </c>
      <c r="D29" s="112">
        <f t="shared" si="0"/>
        <v>8.1239362105788096E-2</v>
      </c>
      <c r="E29" s="113">
        <f>_xlfn.XLOOKUP($B29,'Duomenys | Data'!$B$10:$B$69,'Duomenys | Data'!D$10:D$69)</f>
        <v>59636.800000000003</v>
      </c>
      <c r="F29" s="114">
        <f t="shared" si="1"/>
        <v>59948.799999999996</v>
      </c>
      <c r="G29" s="113">
        <f>_xlfn.XLOOKUP($B29,'Duomenys | Data'!$B$10:$B$69,'Duomenys | Data'!E$10:E$69)</f>
        <v>53774.6</v>
      </c>
      <c r="H29" s="113">
        <f>_xlfn.XLOOKUP($B29,'Duomenys | Data'!$B$10:$B$69,'Duomenys | Data'!F$10:F$69)</f>
        <v>6174.2</v>
      </c>
      <c r="I29" s="113">
        <f>_xlfn.XLOOKUP($B29,'Duomenys | Data'!$B$10:$B$69,'Duomenys | Data'!G$10:G$69)</f>
        <v>0</v>
      </c>
      <c r="J29" s="113">
        <f>_xlfn.XLOOKUP($B29,'Duomenys | Data'!$B$10:$B$69,'Duomenys | Data'!H$10:H$69)</f>
        <v>0</v>
      </c>
      <c r="K29" s="115">
        <f t="shared" si="2"/>
        <v>-311.99999999999272</v>
      </c>
      <c r="L29" s="113">
        <f>_xlfn.XLOOKUP($B29,'Duomenys | Data'!$B$10:$B$69,'Duomenys | Data'!I$10:I$69)</f>
        <v>-105.60000000000002</v>
      </c>
      <c r="M29" s="113">
        <f>_xlfn.XLOOKUP($B29,'Duomenys | Data'!$B$10:$B$69,'Duomenys | Data'!$T$10:$T$69)</f>
        <v>0</v>
      </c>
      <c r="N29" s="104">
        <f t="shared" si="3"/>
        <v>-417.59999999999275</v>
      </c>
      <c r="O29" s="116" t="str">
        <f>VLOOKUP(C29,'Lankstumas | Flexibility'!B:N,13,FALSE)</f>
        <v>Taip / Yes</v>
      </c>
      <c r="P29" s="113">
        <f>_xlfn.XLOOKUP($B29,'Duomenys | Data'!$B$10:$B$69,'Duomenys | Data'!J$10:J$69)</f>
        <v>0</v>
      </c>
      <c r="Q29" s="113">
        <f>_xlfn.XLOOKUP($B29,'Duomenys | Data'!$B$10:$B$69,'Duomenys | Data'!K$10:K$69)</f>
        <v>954.10000000000036</v>
      </c>
      <c r="R29" s="105">
        <f t="shared" si="6"/>
        <v>536.50000000000762</v>
      </c>
      <c r="S29" s="115">
        <f t="shared" si="4"/>
        <v>-0.9</v>
      </c>
      <c r="T29" s="115" t="str">
        <f t="shared" si="5"/>
        <v>-</v>
      </c>
      <c r="U29" s="117" t="str">
        <f t="shared" si="7"/>
        <v>Taip / Yes</v>
      </c>
      <c r="V29" s="221"/>
      <c r="W29" s="221"/>
      <c r="X29"/>
      <c r="Y29"/>
      <c r="Z29"/>
      <c r="AA29"/>
    </row>
    <row r="30" spans="1:263" x14ac:dyDescent="0.3">
      <c r="B30" s="110">
        <v>22</v>
      </c>
      <c r="C30" s="111" t="s">
        <v>26</v>
      </c>
      <c r="D30" s="112">
        <f t="shared" si="0"/>
        <v>0.29971243806983877</v>
      </c>
      <c r="E30" s="113">
        <f>_xlfn.XLOOKUP($B30,'Duomenys | Data'!$B$10:$B$69,'Duomenys | Data'!D$10:D$69)</f>
        <v>217299.6</v>
      </c>
      <c r="F30" s="114">
        <f t="shared" si="1"/>
        <v>221166.2</v>
      </c>
      <c r="G30" s="113">
        <f>_xlfn.XLOOKUP($B30,'Duomenys | Data'!$B$10:$B$69,'Duomenys | Data'!E$10:E$69)</f>
        <v>181235.5</v>
      </c>
      <c r="H30" s="113">
        <f>_xlfn.XLOOKUP($B30,'Duomenys | Data'!$B$10:$B$69,'Duomenys | Data'!F$10:F$69)</f>
        <v>39930.699999999997</v>
      </c>
      <c r="I30" s="113">
        <f>_xlfn.XLOOKUP($B30,'Duomenys | Data'!$B$10:$B$69,'Duomenys | Data'!G$10:G$69)</f>
        <v>0</v>
      </c>
      <c r="J30" s="113">
        <f>_xlfn.XLOOKUP($B30,'Duomenys | Data'!$B$10:$B$69,'Duomenys | Data'!H$10:H$69)</f>
        <v>0</v>
      </c>
      <c r="K30" s="115">
        <f t="shared" si="2"/>
        <v>-3866.6000000000058</v>
      </c>
      <c r="L30" s="113">
        <f>_xlfn.XLOOKUP($B30,'Duomenys | Data'!$B$10:$B$69,'Duomenys | Data'!I$10:I$69)</f>
        <v>-757.19999999999982</v>
      </c>
      <c r="M30" s="113">
        <f>_xlfn.XLOOKUP($B30,'Duomenys | Data'!$B$10:$B$69,'Duomenys | Data'!$T$10:$T$69)</f>
        <v>1268.0999999999995</v>
      </c>
      <c r="N30" s="104">
        <f t="shared" si="3"/>
        <v>-3355.7000000000062</v>
      </c>
      <c r="O30" s="116" t="str">
        <f>VLOOKUP(C30,'Lankstumas | Flexibility'!B:N,13,FALSE)</f>
        <v>Taip / Yes</v>
      </c>
      <c r="P30" s="113">
        <f>_xlfn.XLOOKUP($B30,'Duomenys | Data'!$B$10:$B$69,'Duomenys | Data'!J$10:J$69)</f>
        <v>5762.8</v>
      </c>
      <c r="Q30" s="113">
        <f>_xlfn.XLOOKUP($B30,'Duomenys | Data'!$B$10:$B$69,'Duomenys | Data'!K$10:K$69)</f>
        <v>0</v>
      </c>
      <c r="R30" s="105">
        <f t="shared" si="6"/>
        <v>2407.099999999994</v>
      </c>
      <c r="S30" s="115">
        <f t="shared" si="4"/>
        <v>-1.1000000000000001</v>
      </c>
      <c r="T30" s="115" t="str">
        <f t="shared" si="5"/>
        <v>-</v>
      </c>
      <c r="U30" s="117" t="str">
        <f t="shared" si="7"/>
        <v>Taip / Yes</v>
      </c>
      <c r="V30" s="221"/>
      <c r="W30" s="221"/>
      <c r="X30"/>
      <c r="Y30"/>
      <c r="Z30"/>
      <c r="AA30"/>
    </row>
    <row r="31" spans="1:263" s="38" customFormat="1" x14ac:dyDescent="0.3">
      <c r="A31" s="8"/>
      <c r="B31" s="110">
        <v>23</v>
      </c>
      <c r="C31" s="111" t="s">
        <v>27</v>
      </c>
      <c r="D31" s="112">
        <f t="shared" si="0"/>
        <v>0.13521021021021024</v>
      </c>
      <c r="E31" s="113">
        <f>_xlfn.XLOOKUP($B31,'Duomenys | Data'!$B$10:$B$69,'Duomenys | Data'!D$10:D$69)</f>
        <v>99238.6</v>
      </c>
      <c r="F31" s="114">
        <f t="shared" si="1"/>
        <v>99775.400000000009</v>
      </c>
      <c r="G31" s="113">
        <f>_xlfn.XLOOKUP($B31,'Duomenys | Data'!$B$10:$B$69,'Duomenys | Data'!E$10:E$69)</f>
        <v>92253.1</v>
      </c>
      <c r="H31" s="113">
        <f>_xlfn.XLOOKUP($B31,'Duomenys | Data'!$B$10:$B$69,'Duomenys | Data'!F$10:F$69)</f>
        <v>7429.3</v>
      </c>
      <c r="I31" s="113">
        <f>_xlfn.XLOOKUP($B31,'Duomenys | Data'!$B$10:$B$69,'Duomenys | Data'!G$10:G$69)</f>
        <v>0</v>
      </c>
      <c r="J31" s="113">
        <f>_xlfn.XLOOKUP($B31,'Duomenys | Data'!$B$10:$B$69,'Duomenys | Data'!H$10:H$69)</f>
        <v>93</v>
      </c>
      <c r="K31" s="115">
        <f t="shared" si="2"/>
        <v>-536.80000000000291</v>
      </c>
      <c r="L31" s="113">
        <f>_xlfn.XLOOKUP($B31,'Duomenys | Data'!$B$10:$B$69,'Duomenys | Data'!I$10:I$69)</f>
        <v>-384.89999999999986</v>
      </c>
      <c r="M31" s="113">
        <f>_xlfn.XLOOKUP($B31,'Duomenys | Data'!$B$10:$B$69,'Duomenys | Data'!$T$10:$T$69)</f>
        <v>-1025.3999999999996</v>
      </c>
      <c r="N31" s="104">
        <f t="shared" si="3"/>
        <v>-1947.1000000000024</v>
      </c>
      <c r="O31" s="116" t="str">
        <f>VLOOKUP(C31,'Lankstumas | Flexibility'!B:N,13,FALSE)</f>
        <v>Taip / Yes</v>
      </c>
      <c r="P31" s="113">
        <f>_xlfn.XLOOKUP($B31,'Duomenys | Data'!$B$10:$B$69,'Duomenys | Data'!J$10:J$69)</f>
        <v>1078.2</v>
      </c>
      <c r="Q31" s="113">
        <f>_xlfn.XLOOKUP($B31,'Duomenys | Data'!$B$10:$B$69,'Duomenys | Data'!K$10:K$69)</f>
        <v>0</v>
      </c>
      <c r="R31" s="105">
        <f t="shared" si="6"/>
        <v>-868.90000000000236</v>
      </c>
      <c r="S31" s="115">
        <f t="shared" si="4"/>
        <v>0.9</v>
      </c>
      <c r="T31" s="115" t="str">
        <f t="shared" si="5"/>
        <v>-</v>
      </c>
      <c r="U31" s="117" t="str">
        <f t="shared" si="7"/>
        <v>Taip / Yes</v>
      </c>
      <c r="V31" s="221"/>
      <c r="W31" s="221"/>
      <c r="X31"/>
      <c r="Y31"/>
      <c r="Z31"/>
      <c r="AA31"/>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row>
    <row r="32" spans="1:263" x14ac:dyDescent="0.3">
      <c r="B32" s="110">
        <v>24</v>
      </c>
      <c r="C32" s="111" t="s">
        <v>28</v>
      </c>
      <c r="D32" s="112">
        <f t="shared" si="0"/>
        <v>7.7503631790635394E-2</v>
      </c>
      <c r="E32" s="113">
        <f>_xlfn.XLOOKUP($B32,'Duomenys | Data'!$B$10:$B$69,'Duomenys | Data'!D$10:D$69)</f>
        <v>58480.1</v>
      </c>
      <c r="F32" s="114">
        <f t="shared" si="1"/>
        <v>57192.1</v>
      </c>
      <c r="G32" s="113">
        <f>_xlfn.XLOOKUP($B32,'Duomenys | Data'!$B$10:$B$69,'Duomenys | Data'!E$10:E$69)</f>
        <v>51869.4</v>
      </c>
      <c r="H32" s="113">
        <f>_xlfn.XLOOKUP($B32,'Duomenys | Data'!$B$10:$B$69,'Duomenys | Data'!F$10:F$69)</f>
        <v>5081.1000000000004</v>
      </c>
      <c r="I32" s="113">
        <f>_xlfn.XLOOKUP($B32,'Duomenys | Data'!$B$10:$B$69,'Duomenys | Data'!G$10:G$69)</f>
        <v>0</v>
      </c>
      <c r="J32" s="113">
        <f>_xlfn.XLOOKUP($B32,'Duomenys | Data'!$B$10:$B$69,'Duomenys | Data'!H$10:H$69)</f>
        <v>241.6</v>
      </c>
      <c r="K32" s="115">
        <f t="shared" si="2"/>
        <v>1288</v>
      </c>
      <c r="L32" s="113">
        <f>_xlfn.XLOOKUP($B32,'Duomenys | Data'!$B$10:$B$69,'Duomenys | Data'!I$10:I$69)</f>
        <v>236.70000000000005</v>
      </c>
      <c r="M32" s="113">
        <f>_xlfn.XLOOKUP($B32,'Duomenys | Data'!$B$10:$B$69,'Duomenys | Data'!$T$10:$T$69)</f>
        <v>-22.799999999999955</v>
      </c>
      <c r="N32" s="104">
        <f t="shared" si="3"/>
        <v>1501.9</v>
      </c>
      <c r="O32" s="116" t="str">
        <f>VLOOKUP(C32,'Lankstumas | Flexibility'!B:N,13,FALSE)</f>
        <v>Taip / Yes</v>
      </c>
      <c r="P32" s="113">
        <f>_xlfn.XLOOKUP($B32,'Duomenys | Data'!$B$10:$B$69,'Duomenys | Data'!J$10:J$69)</f>
        <v>0</v>
      </c>
      <c r="Q32" s="113">
        <f>_xlfn.XLOOKUP($B32,'Duomenys | Data'!$B$10:$B$69,'Duomenys | Data'!K$10:K$69)</f>
        <v>0</v>
      </c>
      <c r="R32" s="105">
        <f t="shared" si="6"/>
        <v>1501.9</v>
      </c>
      <c r="S32" s="115">
        <f t="shared" si="4"/>
        <v>-2.6</v>
      </c>
      <c r="T32" s="115" t="str">
        <f t="shared" si="5"/>
        <v>-</v>
      </c>
      <c r="U32" s="117" t="str">
        <f t="shared" si="7"/>
        <v>Taip / Yes</v>
      </c>
      <c r="V32" s="221"/>
      <c r="W32" s="221"/>
      <c r="X32"/>
      <c r="Y32"/>
      <c r="Z32"/>
      <c r="AA32"/>
    </row>
    <row r="33" spans="2:27" ht="15.75" customHeight="1" x14ac:dyDescent="0.3">
      <c r="B33" s="110">
        <v>25</v>
      </c>
      <c r="C33" s="111" t="s">
        <v>29</v>
      </c>
      <c r="D33" s="112">
        <f t="shared" si="0"/>
        <v>0.19195870057783415</v>
      </c>
      <c r="E33" s="113">
        <f>_xlfn.XLOOKUP($B33,'Duomenys | Data'!$B$10:$B$69,'Duomenys | Data'!D$10:D$69)</f>
        <v>138119.6</v>
      </c>
      <c r="F33" s="114">
        <f t="shared" si="1"/>
        <v>141651.70000000001</v>
      </c>
      <c r="G33" s="113">
        <f>_xlfn.XLOOKUP($B33,'Duomenys | Data'!$B$10:$B$69,'Duomenys | Data'!E$10:E$69)</f>
        <v>111104.5</v>
      </c>
      <c r="H33" s="113">
        <f>_xlfn.XLOOKUP($B33,'Duomenys | Data'!$B$10:$B$69,'Duomenys | Data'!F$10:F$69)</f>
        <v>30547.200000000001</v>
      </c>
      <c r="I33" s="113">
        <f>_xlfn.XLOOKUP($B33,'Duomenys | Data'!$B$10:$B$69,'Duomenys | Data'!G$10:G$69)</f>
        <v>0</v>
      </c>
      <c r="J33" s="113">
        <f>_xlfn.XLOOKUP($B33,'Duomenys | Data'!$B$10:$B$69,'Duomenys | Data'!H$10:H$69)</f>
        <v>0</v>
      </c>
      <c r="K33" s="115">
        <f t="shared" si="2"/>
        <v>-3532.1000000000058</v>
      </c>
      <c r="L33" s="113">
        <f>_xlfn.XLOOKUP($B33,'Duomenys | Data'!$B$10:$B$69,'Duomenys | Data'!I$10:I$69)</f>
        <v>68.5</v>
      </c>
      <c r="M33" s="113">
        <f>_xlfn.XLOOKUP($B33,'Duomenys | Data'!$B$10:$B$69,'Duomenys | Data'!$T$10:$T$69)</f>
        <v>0</v>
      </c>
      <c r="N33" s="104">
        <f t="shared" si="3"/>
        <v>-3463.6000000000058</v>
      </c>
      <c r="O33" s="116" t="str">
        <f>VLOOKUP(C33,'Lankstumas | Flexibility'!B:N,13,FALSE)</f>
        <v>Taip / Yes</v>
      </c>
      <c r="P33" s="113">
        <f>_xlfn.XLOOKUP($B33,'Duomenys | Data'!$B$10:$B$69,'Duomenys | Data'!J$10:J$69)</f>
        <v>52.6</v>
      </c>
      <c r="Q33" s="113">
        <f>_xlfn.XLOOKUP($B33,'Duomenys | Data'!$B$10:$B$69,'Duomenys | Data'!K$10:K$69)</f>
        <v>2173.5</v>
      </c>
      <c r="R33" s="105">
        <f t="shared" si="6"/>
        <v>-1237.5000000000059</v>
      </c>
      <c r="S33" s="115">
        <f t="shared" si="4"/>
        <v>0.9</v>
      </c>
      <c r="T33" s="115" t="str">
        <f t="shared" si="5"/>
        <v>-</v>
      </c>
      <c r="U33" s="117" t="str">
        <f t="shared" si="7"/>
        <v>Taip / Yes</v>
      </c>
      <c r="V33" s="221"/>
      <c r="W33" s="221"/>
      <c r="X33"/>
      <c r="Y33"/>
      <c r="Z33"/>
      <c r="AA33"/>
    </row>
    <row r="34" spans="2:27" x14ac:dyDescent="0.3">
      <c r="B34" s="110">
        <v>26</v>
      </c>
      <c r="C34" s="111" t="s">
        <v>30</v>
      </c>
      <c r="D34" s="112">
        <f t="shared" si="0"/>
        <v>0.10393886666449843</v>
      </c>
      <c r="E34" s="113">
        <f>_xlfn.XLOOKUP($B34,'Duomenys | Data'!$B$10:$B$69,'Duomenys | Data'!D$10:D$69)</f>
        <v>75649.5</v>
      </c>
      <c r="F34" s="114">
        <f t="shared" si="1"/>
        <v>76699.399999999994</v>
      </c>
      <c r="G34" s="113">
        <f>_xlfn.XLOOKUP($B34,'Duomenys | Data'!$B$10:$B$69,'Duomenys | Data'!E$10:E$69)</f>
        <v>64673</v>
      </c>
      <c r="H34" s="113">
        <f>_xlfn.XLOOKUP($B34,'Duomenys | Data'!$B$10:$B$69,'Duomenys | Data'!F$10:F$69)</f>
        <v>11247.2</v>
      </c>
      <c r="I34" s="113">
        <f>_xlfn.XLOOKUP($B34,'Duomenys | Data'!$B$10:$B$69,'Duomenys | Data'!G$10:G$69)</f>
        <v>0</v>
      </c>
      <c r="J34" s="113">
        <f>_xlfn.XLOOKUP($B34,'Duomenys | Data'!$B$10:$B$69,'Duomenys | Data'!H$10:H$69)</f>
        <v>779.2</v>
      </c>
      <c r="K34" s="115">
        <f t="shared" si="2"/>
        <v>-1049.8999999999942</v>
      </c>
      <c r="L34" s="113">
        <f>_xlfn.XLOOKUP($B34,'Duomenys | Data'!$B$10:$B$69,'Duomenys | Data'!I$10:I$69)</f>
        <v>185</v>
      </c>
      <c r="M34" s="113">
        <f>_xlfn.XLOOKUP($B34,'Duomenys | Data'!$B$10:$B$69,'Duomenys | Data'!$T$10:$T$69)</f>
        <v>476.5</v>
      </c>
      <c r="N34" s="104">
        <f t="shared" si="3"/>
        <v>-388.39999999999418</v>
      </c>
      <c r="O34" s="116" t="str">
        <f>VLOOKUP(C34,'Lankstumas | Flexibility'!B:N,13,FALSE)</f>
        <v>Taip / Yes</v>
      </c>
      <c r="P34" s="113">
        <f>_xlfn.XLOOKUP($B34,'Duomenys | Data'!$B$10:$B$69,'Duomenys | Data'!J$10:J$69)</f>
        <v>627.79999999999995</v>
      </c>
      <c r="Q34" s="113">
        <f>_xlfn.XLOOKUP($B34,'Duomenys | Data'!$B$10:$B$69,'Duomenys | Data'!K$10:K$69)</f>
        <v>380.29999999999927</v>
      </c>
      <c r="R34" s="105">
        <f t="shared" si="6"/>
        <v>619.70000000000505</v>
      </c>
      <c r="S34" s="115">
        <f t="shared" si="4"/>
        <v>-0.8</v>
      </c>
      <c r="T34" s="115" t="str">
        <f t="shared" si="5"/>
        <v>-</v>
      </c>
      <c r="U34" s="117" t="str">
        <f t="shared" si="7"/>
        <v>Taip / Yes</v>
      </c>
      <c r="V34" s="221"/>
      <c r="W34" s="221"/>
      <c r="X34"/>
      <c r="Y34"/>
      <c r="Z34"/>
      <c r="AA34"/>
    </row>
    <row r="35" spans="2:27" x14ac:dyDescent="0.3">
      <c r="B35" s="110">
        <v>27</v>
      </c>
      <c r="C35" s="111" t="s">
        <v>31</v>
      </c>
      <c r="D35" s="112">
        <f t="shared" si="0"/>
        <v>4.661091597012175E-2</v>
      </c>
      <c r="E35" s="113">
        <f>_xlfn.XLOOKUP($B35,'Duomenys | Data'!$B$10:$B$69,'Duomenys | Data'!D$10:D$69)</f>
        <v>35736.6</v>
      </c>
      <c r="F35" s="114">
        <f t="shared" si="1"/>
        <v>34395.5</v>
      </c>
      <c r="G35" s="113">
        <f>_xlfn.XLOOKUP($B35,'Duomenys | Data'!$B$10:$B$69,'Duomenys | Data'!E$10:E$69)</f>
        <v>32532.3</v>
      </c>
      <c r="H35" s="113">
        <f>_xlfn.XLOOKUP($B35,'Duomenys | Data'!$B$10:$B$69,'Duomenys | Data'!F$10:F$69)</f>
        <v>1863.2</v>
      </c>
      <c r="I35" s="113">
        <f>_xlfn.XLOOKUP($B35,'Duomenys | Data'!$B$10:$B$69,'Duomenys | Data'!G$10:G$69)</f>
        <v>0</v>
      </c>
      <c r="J35" s="113">
        <f>_xlfn.XLOOKUP($B35,'Duomenys | Data'!$B$10:$B$69,'Duomenys | Data'!H$10:H$69)</f>
        <v>0</v>
      </c>
      <c r="K35" s="115">
        <f t="shared" si="2"/>
        <v>1341.0999999999985</v>
      </c>
      <c r="L35" s="113">
        <f>_xlfn.XLOOKUP($B35,'Duomenys | Data'!$B$10:$B$69,'Duomenys | Data'!I$10:I$69)</f>
        <v>38.399999999999977</v>
      </c>
      <c r="M35" s="113">
        <f>_xlfn.XLOOKUP($B35,'Duomenys | Data'!$B$10:$B$69,'Duomenys | Data'!$T$10:$T$69)</f>
        <v>-339.70000000000005</v>
      </c>
      <c r="N35" s="104">
        <f t="shared" si="3"/>
        <v>1039.7999999999986</v>
      </c>
      <c r="O35" s="116" t="str">
        <f>VLOOKUP(C35,'Lankstumas | Flexibility'!B:N,13,FALSE)</f>
        <v>Taip / Yes</v>
      </c>
      <c r="P35" s="113">
        <f>_xlfn.XLOOKUP($B35,'Duomenys | Data'!$B$10:$B$69,'Duomenys | Data'!J$10:J$69)</f>
        <v>34.1</v>
      </c>
      <c r="Q35" s="113">
        <f>_xlfn.XLOOKUP($B35,'Duomenys | Data'!$B$10:$B$69,'Duomenys | Data'!K$10:K$69)</f>
        <v>0</v>
      </c>
      <c r="R35" s="105">
        <f t="shared" si="6"/>
        <v>1073.8999999999985</v>
      </c>
      <c r="S35" s="115">
        <f t="shared" si="4"/>
        <v>-3</v>
      </c>
      <c r="T35" s="115" t="str">
        <f t="shared" si="5"/>
        <v>-</v>
      </c>
      <c r="U35" s="117" t="str">
        <f t="shared" si="7"/>
        <v>Taip / Yes</v>
      </c>
      <c r="V35" s="221"/>
      <c r="W35" s="221"/>
      <c r="X35"/>
      <c r="Y35"/>
      <c r="Z35"/>
      <c r="AA35"/>
    </row>
    <row r="36" spans="2:27" x14ac:dyDescent="0.3">
      <c r="B36" s="110">
        <v>28</v>
      </c>
      <c r="C36" s="111" t="s">
        <v>32</v>
      </c>
      <c r="D36" s="112">
        <f t="shared" si="0"/>
        <v>5.971964744527921E-2</v>
      </c>
      <c r="E36" s="113">
        <f>_xlfn.XLOOKUP($B36,'Duomenys | Data'!$B$10:$B$69,'Duomenys | Data'!D$10:D$69)</f>
        <v>39311.4</v>
      </c>
      <c r="F36" s="114">
        <f t="shared" si="1"/>
        <v>44068.800000000003</v>
      </c>
      <c r="G36" s="113">
        <f>_xlfn.XLOOKUP($B36,'Duomenys | Data'!$B$10:$B$69,'Duomenys | Data'!E$10:E$69)</f>
        <v>36833.300000000003</v>
      </c>
      <c r="H36" s="113">
        <f>_xlfn.XLOOKUP($B36,'Duomenys | Data'!$B$10:$B$69,'Duomenys | Data'!F$10:F$69)</f>
        <v>7235.5</v>
      </c>
      <c r="I36" s="113">
        <f>_xlfn.XLOOKUP($B36,'Duomenys | Data'!$B$10:$B$69,'Duomenys | Data'!G$10:G$69)</f>
        <v>0</v>
      </c>
      <c r="J36" s="113">
        <f>_xlfn.XLOOKUP($B36,'Duomenys | Data'!$B$10:$B$69,'Duomenys | Data'!H$10:H$69)</f>
        <v>0</v>
      </c>
      <c r="K36" s="115">
        <f t="shared" si="2"/>
        <v>-4757.4000000000015</v>
      </c>
      <c r="L36" s="113">
        <f>_xlfn.XLOOKUP($B36,'Duomenys | Data'!$B$10:$B$69,'Duomenys | Data'!I$10:I$69)</f>
        <v>-34.5</v>
      </c>
      <c r="M36" s="113">
        <f>_xlfn.XLOOKUP($B36,'Duomenys | Data'!$B$10:$B$69,'Duomenys | Data'!$T$10:$T$69)</f>
        <v>0</v>
      </c>
      <c r="N36" s="104">
        <f t="shared" si="3"/>
        <v>-4791.9000000000015</v>
      </c>
      <c r="O36" s="116" t="str">
        <f>VLOOKUP(C36,'Lankstumas | Flexibility'!B:N,13,FALSE)</f>
        <v>Taip / Yes</v>
      </c>
      <c r="P36" s="113">
        <f>_xlfn.XLOOKUP($B36,'Duomenys | Data'!$B$10:$B$69,'Duomenys | Data'!J$10:J$69)</f>
        <v>4351.7</v>
      </c>
      <c r="Q36" s="113">
        <f>_xlfn.XLOOKUP($B36,'Duomenys | Data'!$B$10:$B$69,'Duomenys | Data'!K$10:K$69)</f>
        <v>510.09999999999991</v>
      </c>
      <c r="R36" s="105">
        <f t="shared" si="6"/>
        <v>69.899999999997817</v>
      </c>
      <c r="S36" s="115">
        <f t="shared" si="4"/>
        <v>-0.2</v>
      </c>
      <c r="T36" s="115" t="str">
        <f t="shared" si="5"/>
        <v>-</v>
      </c>
      <c r="U36" s="117" t="str">
        <f t="shared" si="7"/>
        <v>Taip / Yes</v>
      </c>
      <c r="V36" s="221"/>
      <c r="W36" s="221"/>
      <c r="X36"/>
      <c r="Y36"/>
      <c r="Z36"/>
      <c r="AA36"/>
    </row>
    <row r="37" spans="2:27" x14ac:dyDescent="0.3">
      <c r="B37" s="110">
        <v>30</v>
      </c>
      <c r="C37" s="111" t="s">
        <v>33</v>
      </c>
      <c r="D37" s="112">
        <f t="shared" si="0"/>
        <v>0.14800766470441559</v>
      </c>
      <c r="E37" s="113">
        <f>_xlfn.XLOOKUP($B37,'Duomenys | Data'!$B$10:$B$69,'Duomenys | Data'!D$10:D$69)</f>
        <v>110088.6</v>
      </c>
      <c r="F37" s="114">
        <f t="shared" si="1"/>
        <v>109219</v>
      </c>
      <c r="G37" s="113">
        <f>_xlfn.XLOOKUP($B37,'Duomenys | Data'!$B$10:$B$69,'Duomenys | Data'!E$10:E$69)</f>
        <v>102835.4</v>
      </c>
      <c r="H37" s="113">
        <f>_xlfn.XLOOKUP($B37,'Duomenys | Data'!$B$10:$B$69,'Duomenys | Data'!F$10:F$69)</f>
        <v>6383.6</v>
      </c>
      <c r="I37" s="113">
        <f>_xlfn.XLOOKUP($B37,'Duomenys | Data'!$B$10:$B$69,'Duomenys | Data'!G$10:G$69)</f>
        <v>0</v>
      </c>
      <c r="J37" s="113">
        <f>_xlfn.XLOOKUP($B37,'Duomenys | Data'!$B$10:$B$69,'Duomenys | Data'!H$10:H$69)</f>
        <v>0</v>
      </c>
      <c r="K37" s="115">
        <f t="shared" si="2"/>
        <v>869.60000000000582</v>
      </c>
      <c r="L37" s="113">
        <f>_xlfn.XLOOKUP($B37,'Duomenys | Data'!$B$10:$B$69,'Duomenys | Data'!I$10:I$69)</f>
        <v>-183.19999999999982</v>
      </c>
      <c r="M37" s="113">
        <f>_xlfn.XLOOKUP($B37,'Duomenys | Data'!$B$10:$B$69,'Duomenys | Data'!$T$10:$T$69)</f>
        <v>-240.29999999999995</v>
      </c>
      <c r="N37" s="104">
        <f t="shared" si="3"/>
        <v>446.10000000000605</v>
      </c>
      <c r="O37" s="116" t="str">
        <f>VLOOKUP(C37,'Lankstumas | Flexibility'!B:N,13,FALSE)</f>
        <v>Taip / Yes</v>
      </c>
      <c r="P37" s="113">
        <f>_xlfn.XLOOKUP($B37,'Duomenys | Data'!$B$10:$B$69,'Duomenys | Data'!J$10:J$69)</f>
        <v>253.5</v>
      </c>
      <c r="Q37" s="113">
        <f>_xlfn.XLOOKUP($B37,'Duomenys | Data'!$B$10:$B$69,'Duomenys | Data'!K$10:K$69)</f>
        <v>0</v>
      </c>
      <c r="R37" s="105">
        <f t="shared" si="6"/>
        <v>699.60000000000605</v>
      </c>
      <c r="S37" s="115">
        <f t="shared" si="4"/>
        <v>-0.6</v>
      </c>
      <c r="T37" s="115" t="str">
        <f t="shared" si="5"/>
        <v>-</v>
      </c>
      <c r="U37" s="117" t="str">
        <f t="shared" si="7"/>
        <v>Taip / Yes</v>
      </c>
      <c r="V37" s="221"/>
      <c r="W37" s="221"/>
      <c r="X37"/>
      <c r="Y37"/>
      <c r="Z37"/>
      <c r="AA37"/>
    </row>
    <row r="38" spans="2:27" x14ac:dyDescent="0.3">
      <c r="B38" s="110">
        <v>31</v>
      </c>
      <c r="C38" s="111" t="s">
        <v>34</v>
      </c>
      <c r="D38" s="112">
        <f t="shared" si="0"/>
        <v>5.0858484838629245E-2</v>
      </c>
      <c r="E38" s="113">
        <f>_xlfn.XLOOKUP($B38,'Duomenys | Data'!$B$10:$B$69,'Duomenys | Data'!D$10:D$69)</f>
        <v>37154.800000000003</v>
      </c>
      <c r="F38" s="114">
        <f t="shared" si="1"/>
        <v>37529.9</v>
      </c>
      <c r="G38" s="113">
        <f>_xlfn.XLOOKUP($B38,'Duomenys | Data'!$B$10:$B$69,'Duomenys | Data'!E$10:E$69)</f>
        <v>32527.5</v>
      </c>
      <c r="H38" s="113">
        <f>_xlfn.XLOOKUP($B38,'Duomenys | Data'!$B$10:$B$69,'Duomenys | Data'!F$10:F$69)</f>
        <v>4673.3999999999996</v>
      </c>
      <c r="I38" s="113">
        <f>_xlfn.XLOOKUP($B38,'Duomenys | Data'!$B$10:$B$69,'Duomenys | Data'!G$10:G$69)</f>
        <v>0</v>
      </c>
      <c r="J38" s="113">
        <f>_xlfn.XLOOKUP($B38,'Duomenys | Data'!$B$10:$B$69,'Duomenys | Data'!H$10:H$69)</f>
        <v>329</v>
      </c>
      <c r="K38" s="115">
        <f t="shared" si="2"/>
        <v>-375.09999999999854</v>
      </c>
      <c r="L38" s="113">
        <f>_xlfn.XLOOKUP($B38,'Duomenys | Data'!$B$10:$B$69,'Duomenys | Data'!I$10:I$69)</f>
        <v>206.3</v>
      </c>
      <c r="M38" s="113">
        <f>_xlfn.XLOOKUP($B38,'Duomenys | Data'!$B$10:$B$69,'Duomenys | Data'!$T$10:$T$69)</f>
        <v>5.5</v>
      </c>
      <c r="N38" s="104">
        <f t="shared" si="3"/>
        <v>-163.29999999999853</v>
      </c>
      <c r="O38" s="116" t="str">
        <f>VLOOKUP(C38,'Lankstumas | Flexibility'!B:N,13,FALSE)</f>
        <v>Taip / Yes</v>
      </c>
      <c r="P38" s="113">
        <f>_xlfn.XLOOKUP($B38,'Duomenys | Data'!$B$10:$B$69,'Duomenys | Data'!J$10:J$69)</f>
        <v>266.39999999999998</v>
      </c>
      <c r="Q38" s="113">
        <f>_xlfn.XLOOKUP($B38,'Duomenys | Data'!$B$10:$B$69,'Duomenys | Data'!K$10:K$69)</f>
        <v>0</v>
      </c>
      <c r="R38" s="105">
        <f t="shared" si="6"/>
        <v>103.10000000000144</v>
      </c>
      <c r="S38" s="115">
        <f t="shared" si="4"/>
        <v>-0.3</v>
      </c>
      <c r="T38" s="115" t="str">
        <f t="shared" si="5"/>
        <v>-</v>
      </c>
      <c r="U38" s="117" t="str">
        <f t="shared" si="7"/>
        <v>Taip / Yes</v>
      </c>
      <c r="V38" s="221"/>
      <c r="W38" s="221"/>
      <c r="X38"/>
      <c r="Y38"/>
      <c r="Z38"/>
      <c r="AA38"/>
    </row>
    <row r="39" spans="2:27" x14ac:dyDescent="0.3">
      <c r="B39" s="110">
        <v>32</v>
      </c>
      <c r="C39" s="111" t="s">
        <v>35</v>
      </c>
      <c r="D39" s="112">
        <f t="shared" si="0"/>
        <v>5.8265305016207539E-2</v>
      </c>
      <c r="E39" s="113">
        <f>_xlfn.XLOOKUP($B39,'Duomenys | Data'!$B$10:$B$69,'Duomenys | Data'!D$10:D$69)</f>
        <v>42813.8</v>
      </c>
      <c r="F39" s="114">
        <f t="shared" si="1"/>
        <v>42995.6</v>
      </c>
      <c r="G39" s="113">
        <f>_xlfn.XLOOKUP($B39,'Duomenys | Data'!$B$10:$B$69,'Duomenys | Data'!E$10:E$69)</f>
        <v>39455.5</v>
      </c>
      <c r="H39" s="113">
        <f>_xlfn.XLOOKUP($B39,'Duomenys | Data'!$B$10:$B$69,'Duomenys | Data'!F$10:F$69)</f>
        <v>3522.7</v>
      </c>
      <c r="I39" s="113">
        <f>_xlfn.XLOOKUP($B39,'Duomenys | Data'!$B$10:$B$69,'Duomenys | Data'!G$10:G$69)</f>
        <v>42.9</v>
      </c>
      <c r="J39" s="113">
        <f>_xlfn.XLOOKUP($B39,'Duomenys | Data'!$B$10:$B$69,'Duomenys | Data'!H$10:H$69)</f>
        <v>60.3</v>
      </c>
      <c r="K39" s="115">
        <f t="shared" si="2"/>
        <v>-181.79999999999563</v>
      </c>
      <c r="L39" s="113">
        <f>_xlfn.XLOOKUP($B39,'Duomenys | Data'!$B$10:$B$69,'Duomenys | Data'!I$10:I$69)</f>
        <v>168.89999999999998</v>
      </c>
      <c r="M39" s="113">
        <f>_xlfn.XLOOKUP($B39,'Duomenys | Data'!$B$10:$B$69,'Duomenys | Data'!$T$10:$T$69)</f>
        <v>-94.899999999999977</v>
      </c>
      <c r="N39" s="104">
        <f t="shared" si="3"/>
        <v>-107.79999999999563</v>
      </c>
      <c r="O39" s="116" t="str">
        <f>VLOOKUP(C39,'Lankstumas | Flexibility'!B:N,13,FALSE)</f>
        <v>Taip / Yes</v>
      </c>
      <c r="P39" s="113">
        <f>_xlfn.XLOOKUP($B39,'Duomenys | Data'!$B$10:$B$69,'Duomenys | Data'!J$10:J$69)</f>
        <v>0</v>
      </c>
      <c r="Q39" s="113">
        <f>_xlfn.XLOOKUP($B39,'Duomenys | Data'!$B$10:$B$69,'Duomenys | Data'!K$10:K$69)</f>
        <v>0</v>
      </c>
      <c r="R39" s="105">
        <f t="shared" si="6"/>
        <v>-107.79999999999563</v>
      </c>
      <c r="S39" s="115">
        <f t="shared" si="4"/>
        <v>0.3</v>
      </c>
      <c r="T39" s="115" t="str">
        <f t="shared" si="5"/>
        <v>-</v>
      </c>
      <c r="U39" s="117" t="str">
        <f t="shared" si="7"/>
        <v>Taip / Yes</v>
      </c>
      <c r="V39" s="221"/>
      <c r="W39" s="221"/>
      <c r="X39"/>
      <c r="Y39"/>
      <c r="Z39"/>
      <c r="AA39"/>
    </row>
    <row r="40" spans="2:27" x14ac:dyDescent="0.3">
      <c r="B40" s="110">
        <v>33</v>
      </c>
      <c r="C40" s="111" t="s">
        <v>36</v>
      </c>
      <c r="D40" s="112">
        <f t="shared" si="0"/>
        <v>9.1706372437419359E-2</v>
      </c>
      <c r="E40" s="113">
        <f>_xlfn.XLOOKUP($B40,'Duomenys | Data'!$B$10:$B$69,'Duomenys | Data'!D$10:D$69)</f>
        <v>67850.8</v>
      </c>
      <c r="F40" s="114">
        <f t="shared" si="1"/>
        <v>67672.7</v>
      </c>
      <c r="G40" s="113">
        <f>_xlfn.XLOOKUP($B40,'Duomenys | Data'!$B$10:$B$69,'Duomenys | Data'!E$10:E$69)</f>
        <v>60172.6</v>
      </c>
      <c r="H40" s="113">
        <f>_xlfn.XLOOKUP($B40,'Duomenys | Data'!$B$10:$B$69,'Duomenys | Data'!F$10:F$69)</f>
        <v>7305.9</v>
      </c>
      <c r="I40" s="113">
        <f>_xlfn.XLOOKUP($B40,'Duomenys | Data'!$B$10:$B$69,'Duomenys | Data'!G$10:G$69)</f>
        <v>0</v>
      </c>
      <c r="J40" s="113">
        <f>_xlfn.XLOOKUP($B40,'Duomenys | Data'!$B$10:$B$69,'Duomenys | Data'!H$10:H$69)</f>
        <v>194.2</v>
      </c>
      <c r="K40" s="115">
        <f t="shared" si="2"/>
        <v>178.10000000000582</v>
      </c>
      <c r="L40" s="113">
        <f>_xlfn.XLOOKUP($B40,'Duomenys | Data'!$B$10:$B$69,'Duomenys | Data'!I$10:I$69)</f>
        <v>-116.20000000000005</v>
      </c>
      <c r="M40" s="113">
        <f>_xlfn.XLOOKUP($B40,'Duomenys | Data'!$B$10:$B$69,'Duomenys | Data'!$T$10:$T$69)</f>
        <v>0</v>
      </c>
      <c r="N40" s="104">
        <f t="shared" si="3"/>
        <v>61.900000000005775</v>
      </c>
      <c r="O40" s="116" t="str">
        <f>VLOOKUP(C40,'Lankstumas | Flexibility'!B:N,13,FALSE)</f>
        <v>Taip / Yes</v>
      </c>
      <c r="P40" s="113">
        <f>_xlfn.XLOOKUP($B40,'Duomenys | Data'!$B$10:$B$69,'Duomenys | Data'!J$10:J$69)</f>
        <v>1595.5</v>
      </c>
      <c r="Q40" s="113">
        <f>_xlfn.XLOOKUP($B40,'Duomenys | Data'!$B$10:$B$69,'Duomenys | Data'!K$10:K$69)</f>
        <v>0</v>
      </c>
      <c r="R40" s="105">
        <f t="shared" si="6"/>
        <v>1657.4000000000058</v>
      </c>
      <c r="S40" s="115">
        <f t="shared" si="4"/>
        <v>-2.4</v>
      </c>
      <c r="T40" s="115" t="str">
        <f t="shared" si="5"/>
        <v>-</v>
      </c>
      <c r="U40" s="117" t="str">
        <f t="shared" si="7"/>
        <v>Taip / Yes</v>
      </c>
      <c r="V40" s="221"/>
      <c r="W40" s="221"/>
      <c r="X40"/>
      <c r="Y40"/>
      <c r="Z40"/>
      <c r="AA40"/>
    </row>
    <row r="41" spans="2:27" x14ac:dyDescent="0.3">
      <c r="B41" s="110">
        <v>34</v>
      </c>
      <c r="C41" s="111" t="s">
        <v>37</v>
      </c>
      <c r="D41" s="112">
        <f t="shared" si="0"/>
        <v>6.9526837306620709E-2</v>
      </c>
      <c r="E41" s="113">
        <f>_xlfn.XLOOKUP($B41,'Duomenys | Data'!$B$10:$B$69,'Duomenys | Data'!D$10:D$69)</f>
        <v>52290.9</v>
      </c>
      <c r="F41" s="114">
        <f t="shared" si="1"/>
        <v>51305.8</v>
      </c>
      <c r="G41" s="113">
        <f>_xlfn.XLOOKUP($B41,'Duomenys | Data'!$B$10:$B$69,'Duomenys | Data'!E$10:E$69)</f>
        <v>47200</v>
      </c>
      <c r="H41" s="113">
        <f>_xlfn.XLOOKUP($B41,'Duomenys | Data'!$B$10:$B$69,'Duomenys | Data'!F$10:F$69)</f>
        <v>4104.3</v>
      </c>
      <c r="I41" s="113">
        <f>_xlfn.XLOOKUP($B41,'Duomenys | Data'!$B$10:$B$69,'Duomenys | Data'!G$10:G$69)</f>
        <v>0</v>
      </c>
      <c r="J41" s="113">
        <f>_xlfn.XLOOKUP($B41,'Duomenys | Data'!$B$10:$B$69,'Duomenys | Data'!H$10:H$69)</f>
        <v>1.5</v>
      </c>
      <c r="K41" s="115">
        <f t="shared" si="2"/>
        <v>985.09999999999854</v>
      </c>
      <c r="L41" s="113">
        <f>_xlfn.XLOOKUP($B41,'Duomenys | Data'!$B$10:$B$69,'Duomenys | Data'!I$10:I$69)</f>
        <v>-131.00000000000006</v>
      </c>
      <c r="M41" s="113">
        <f>_xlfn.XLOOKUP($B41,'Duomenys | Data'!$B$10:$B$69,'Duomenys | Data'!$T$10:$T$69)</f>
        <v>-81.099999999999909</v>
      </c>
      <c r="N41" s="104">
        <f t="shared" si="3"/>
        <v>772.99999999999864</v>
      </c>
      <c r="O41" s="116" t="str">
        <f>VLOOKUP(C41,'Lankstumas | Flexibility'!B:N,13,FALSE)</f>
        <v>Taip / Yes</v>
      </c>
      <c r="P41" s="113">
        <f>_xlfn.XLOOKUP($B41,'Duomenys | Data'!$B$10:$B$69,'Duomenys | Data'!J$10:J$69)</f>
        <v>0</v>
      </c>
      <c r="Q41" s="113">
        <f>_xlfn.XLOOKUP($B41,'Duomenys | Data'!$B$10:$B$69,'Duomenys | Data'!K$10:K$69)</f>
        <v>0</v>
      </c>
      <c r="R41" s="105">
        <f t="shared" si="6"/>
        <v>772.99999999999864</v>
      </c>
      <c r="S41" s="115">
        <f t="shared" si="4"/>
        <v>-1.5</v>
      </c>
      <c r="T41" s="115" t="str">
        <f t="shared" si="5"/>
        <v>-</v>
      </c>
      <c r="U41" s="117" t="str">
        <f t="shared" si="7"/>
        <v>Taip / Yes</v>
      </c>
      <c r="V41" s="221"/>
      <c r="W41" s="221"/>
      <c r="X41"/>
      <c r="Y41"/>
      <c r="Z41"/>
      <c r="AA41"/>
    </row>
    <row r="42" spans="2:27" x14ac:dyDescent="0.3">
      <c r="B42" s="110">
        <v>35</v>
      </c>
      <c r="C42" s="111" t="s">
        <v>38</v>
      </c>
      <c r="D42" s="112">
        <f t="shared" si="0"/>
        <v>0.10036588935505904</v>
      </c>
      <c r="E42" s="113">
        <f>_xlfn.XLOOKUP($B42,'Duomenys | Data'!$B$10:$B$69,'Duomenys | Data'!D$10:D$69)</f>
        <v>72154.399999999994</v>
      </c>
      <c r="F42" s="114">
        <f t="shared" si="1"/>
        <v>74062.8</v>
      </c>
      <c r="G42" s="113">
        <f>_xlfn.XLOOKUP($B42,'Duomenys | Data'!$B$10:$B$69,'Duomenys | Data'!E$10:E$69)</f>
        <v>64211.1</v>
      </c>
      <c r="H42" s="113">
        <f>_xlfn.XLOOKUP($B42,'Duomenys | Data'!$B$10:$B$69,'Duomenys | Data'!F$10:F$69)</f>
        <v>9606.7000000000007</v>
      </c>
      <c r="I42" s="113">
        <f>_xlfn.XLOOKUP($B42,'Duomenys | Data'!$B$10:$B$69,'Duomenys | Data'!G$10:G$69)</f>
        <v>0</v>
      </c>
      <c r="J42" s="113">
        <f>_xlfn.XLOOKUP($B42,'Duomenys | Data'!$B$10:$B$69,'Duomenys | Data'!H$10:H$69)</f>
        <v>245</v>
      </c>
      <c r="K42" s="115">
        <f t="shared" si="2"/>
        <v>-1908.4000000000087</v>
      </c>
      <c r="L42" s="113">
        <f>_xlfn.XLOOKUP($B42,'Duomenys | Data'!$B$10:$B$69,'Duomenys | Data'!I$10:I$69)</f>
        <v>136.60000000000002</v>
      </c>
      <c r="M42" s="113">
        <f>_xlfn.XLOOKUP($B42,'Duomenys | Data'!$B$10:$B$69,'Duomenys | Data'!$T$10:$T$69)</f>
        <v>-199.09999999999991</v>
      </c>
      <c r="N42" s="104">
        <f t="shared" si="3"/>
        <v>-1970.9000000000087</v>
      </c>
      <c r="O42" s="116" t="str">
        <f>VLOOKUP(C42,'Lankstumas | Flexibility'!B:N,13,FALSE)</f>
        <v>Taip / Yes</v>
      </c>
      <c r="P42" s="113">
        <f>_xlfn.XLOOKUP($B42,'Duomenys | Data'!$B$10:$B$69,'Duomenys | Data'!J$10:J$69)</f>
        <v>30</v>
      </c>
      <c r="Q42" s="113">
        <f>_xlfn.XLOOKUP($B42,'Duomenys | Data'!$B$10:$B$69,'Duomenys | Data'!K$10:K$69)</f>
        <v>1021</v>
      </c>
      <c r="R42" s="105">
        <f t="shared" si="6"/>
        <v>-919.90000000000873</v>
      </c>
      <c r="S42" s="115">
        <f t="shared" si="4"/>
        <v>1.3</v>
      </c>
      <c r="T42" s="115" t="str">
        <f t="shared" si="5"/>
        <v>-</v>
      </c>
      <c r="U42" s="117" t="str">
        <f t="shared" si="7"/>
        <v>Taip / Yes</v>
      </c>
      <c r="V42" s="221"/>
      <c r="W42" s="221"/>
      <c r="X42"/>
      <c r="Y42"/>
      <c r="Z42"/>
      <c r="AA42"/>
    </row>
    <row r="43" spans="2:27" x14ac:dyDescent="0.3">
      <c r="B43" s="110">
        <v>36</v>
      </c>
      <c r="C43" s="111" t="s">
        <v>39</v>
      </c>
      <c r="D43" s="112">
        <f t="shared" si="0"/>
        <v>7.5412641883761011E-2</v>
      </c>
      <c r="E43" s="113">
        <f>_xlfn.XLOOKUP($B43,'Duomenys | Data'!$B$10:$B$69,'Duomenys | Data'!D$10:D$69)</f>
        <v>55197.5</v>
      </c>
      <c r="F43" s="114">
        <f t="shared" si="1"/>
        <v>55649.1</v>
      </c>
      <c r="G43" s="113">
        <f>_xlfn.XLOOKUP($B43,'Duomenys | Data'!$B$10:$B$69,'Duomenys | Data'!E$10:E$69)</f>
        <v>50875.199999999997</v>
      </c>
      <c r="H43" s="113">
        <f>_xlfn.XLOOKUP($B43,'Duomenys | Data'!$B$10:$B$69,'Duomenys | Data'!F$10:F$69)</f>
        <v>4773.8999999999996</v>
      </c>
      <c r="I43" s="113">
        <f>_xlfn.XLOOKUP($B43,'Duomenys | Data'!$B$10:$B$69,'Duomenys | Data'!G$10:G$69)</f>
        <v>0</v>
      </c>
      <c r="J43" s="113">
        <f>_xlfn.XLOOKUP($B43,'Duomenys | Data'!$B$10:$B$69,'Duomenys | Data'!H$10:H$69)</f>
        <v>0</v>
      </c>
      <c r="K43" s="115">
        <f t="shared" si="2"/>
        <v>-451.59999999999854</v>
      </c>
      <c r="L43" s="113">
        <f>_xlfn.XLOOKUP($B43,'Duomenys | Data'!$B$10:$B$69,'Duomenys | Data'!I$10:I$69)</f>
        <v>-172.79999999999995</v>
      </c>
      <c r="M43" s="113">
        <f>_xlfn.XLOOKUP($B43,'Duomenys | Data'!$B$10:$B$69,'Duomenys | Data'!$T$10:$T$69)</f>
        <v>-118.60000000000002</v>
      </c>
      <c r="N43" s="104">
        <f t="shared" si="3"/>
        <v>-742.99999999999852</v>
      </c>
      <c r="O43" s="116" t="str">
        <f>VLOOKUP(C43,'Lankstumas | Flexibility'!B:N,13,FALSE)</f>
        <v>Taip / Yes</v>
      </c>
      <c r="P43" s="113">
        <f>_xlfn.XLOOKUP($B43,'Duomenys | Data'!$B$10:$B$69,'Duomenys | Data'!J$10:J$69)</f>
        <v>0</v>
      </c>
      <c r="Q43" s="113">
        <f>_xlfn.XLOOKUP($B43,'Duomenys | Data'!$B$10:$B$69,'Duomenys | Data'!K$10:K$69)</f>
        <v>0</v>
      </c>
      <c r="R43" s="105">
        <f t="shared" si="6"/>
        <v>-742.99999999999852</v>
      </c>
      <c r="S43" s="115">
        <f t="shared" si="4"/>
        <v>1.3</v>
      </c>
      <c r="T43" s="115" t="str">
        <f t="shared" si="5"/>
        <v>-</v>
      </c>
      <c r="U43" s="117" t="str">
        <f t="shared" si="7"/>
        <v>Taip / Yes</v>
      </c>
      <c r="V43" s="221"/>
      <c r="W43" s="221"/>
      <c r="X43"/>
      <c r="Y43"/>
      <c r="Z43"/>
      <c r="AA43"/>
    </row>
    <row r="44" spans="2:27" x14ac:dyDescent="0.3">
      <c r="B44" s="110">
        <v>37</v>
      </c>
      <c r="C44" s="111" t="s">
        <v>40</v>
      </c>
      <c r="D44" s="112">
        <f t="shared" si="0"/>
        <v>0.10269999241118374</v>
      </c>
      <c r="E44" s="113">
        <f>_xlfn.XLOOKUP($B44,'Duomenys | Data'!$B$10:$B$69,'Duomenys | Data'!D$10:D$69)</f>
        <v>74243.600000000006</v>
      </c>
      <c r="F44" s="114">
        <f t="shared" si="1"/>
        <v>75785.2</v>
      </c>
      <c r="G44" s="113">
        <f>_xlfn.XLOOKUP($B44,'Duomenys | Data'!$B$10:$B$69,'Duomenys | Data'!E$10:E$69)</f>
        <v>70382.8</v>
      </c>
      <c r="H44" s="113">
        <f>_xlfn.XLOOKUP($B44,'Duomenys | Data'!$B$10:$B$69,'Duomenys | Data'!F$10:F$69)</f>
        <v>5402.4</v>
      </c>
      <c r="I44" s="113">
        <f>_xlfn.XLOOKUP($B44,'Duomenys | Data'!$B$10:$B$69,'Duomenys | Data'!G$10:G$69)</f>
        <v>0</v>
      </c>
      <c r="J44" s="113">
        <f>_xlfn.XLOOKUP($B44,'Duomenys | Data'!$B$10:$B$69,'Duomenys | Data'!H$10:H$69)</f>
        <v>0</v>
      </c>
      <c r="K44" s="115">
        <f t="shared" si="2"/>
        <v>-1541.5999999999913</v>
      </c>
      <c r="L44" s="113">
        <f>_xlfn.XLOOKUP($B44,'Duomenys | Data'!$B$10:$B$69,'Duomenys | Data'!I$10:I$69)</f>
        <v>-432.60000000000014</v>
      </c>
      <c r="M44" s="113">
        <f>_xlfn.XLOOKUP($B44,'Duomenys | Data'!$B$10:$B$69,'Duomenys | Data'!$T$10:$T$69)</f>
        <v>0.5</v>
      </c>
      <c r="N44" s="104">
        <f t="shared" si="3"/>
        <v>-1973.6999999999914</v>
      </c>
      <c r="O44" s="116" t="str">
        <f>VLOOKUP(C44,'Lankstumas | Flexibility'!B:N,13,FALSE)</f>
        <v>Taip / Yes</v>
      </c>
      <c r="P44" s="113">
        <f>_xlfn.XLOOKUP($B44,'Duomenys | Data'!$B$10:$B$69,'Duomenys | Data'!J$10:J$69)</f>
        <v>0</v>
      </c>
      <c r="Q44" s="113">
        <f>_xlfn.XLOOKUP($B44,'Duomenys | Data'!$B$10:$B$69,'Duomenys | Data'!K$10:K$69)</f>
        <v>2218.7000000000003</v>
      </c>
      <c r="R44" s="105">
        <f t="shared" si="6"/>
        <v>245.00000000000887</v>
      </c>
      <c r="S44" s="115">
        <f t="shared" si="4"/>
        <v>-0.3</v>
      </c>
      <c r="T44" s="115" t="str">
        <f t="shared" si="5"/>
        <v>-</v>
      </c>
      <c r="U44" s="117" t="str">
        <f t="shared" si="7"/>
        <v>Taip / Yes</v>
      </c>
      <c r="V44" s="221"/>
      <c r="W44" s="221"/>
      <c r="X44"/>
      <c r="Y44"/>
      <c r="Z44"/>
      <c r="AA44"/>
    </row>
    <row r="45" spans="2:27" x14ac:dyDescent="0.3">
      <c r="B45" s="110">
        <v>38</v>
      </c>
      <c r="C45" s="111" t="s">
        <v>41</v>
      </c>
      <c r="D45" s="112">
        <f t="shared" ref="D45:D68" si="8">F45/$E$75/10</f>
        <v>8.8831701737838914E-2</v>
      </c>
      <c r="E45" s="113">
        <f>_xlfn.XLOOKUP($B45,'Duomenys | Data'!$B$10:$B$69,'Duomenys | Data'!D$10:D$69)</f>
        <v>65636.399999999994</v>
      </c>
      <c r="F45" s="114">
        <f t="shared" si="1"/>
        <v>65551.399999999994</v>
      </c>
      <c r="G45" s="113">
        <f>_xlfn.XLOOKUP($B45,'Duomenys | Data'!$B$10:$B$69,'Duomenys | Data'!E$10:E$69)</f>
        <v>58719</v>
      </c>
      <c r="H45" s="113">
        <f>_xlfn.XLOOKUP($B45,'Duomenys | Data'!$B$10:$B$69,'Duomenys | Data'!F$10:F$69)</f>
        <v>5743.5</v>
      </c>
      <c r="I45" s="113">
        <f>_xlfn.XLOOKUP($B45,'Duomenys | Data'!$B$10:$B$69,'Duomenys | Data'!G$10:G$69)</f>
        <v>0</v>
      </c>
      <c r="J45" s="113">
        <f>_xlfn.XLOOKUP($B45,'Duomenys | Data'!$B$10:$B$69,'Duomenys | Data'!H$10:H$69)</f>
        <v>1088.9000000000001</v>
      </c>
      <c r="K45" s="115">
        <f t="shared" si="2"/>
        <v>85</v>
      </c>
      <c r="L45" s="113">
        <f>_xlfn.XLOOKUP($B45,'Duomenys | Data'!$B$10:$B$69,'Duomenys | Data'!I$10:I$69)</f>
        <v>-3.1000000000001364</v>
      </c>
      <c r="M45" s="113">
        <f>_xlfn.XLOOKUP($B45,'Duomenys | Data'!$B$10:$B$69,'Duomenys | Data'!$T$10:$T$69)</f>
        <v>0</v>
      </c>
      <c r="N45" s="104">
        <f t="shared" si="3"/>
        <v>81.899999999999864</v>
      </c>
      <c r="O45" s="116" t="str">
        <f>VLOOKUP(C45,'Lankstumas | Flexibility'!B:N,13,FALSE)</f>
        <v>Taip / Yes</v>
      </c>
      <c r="P45" s="113">
        <f>_xlfn.XLOOKUP($B45,'Duomenys | Data'!$B$10:$B$69,'Duomenys | Data'!J$10:J$69)</f>
        <v>1745</v>
      </c>
      <c r="Q45" s="113">
        <f>_xlfn.XLOOKUP($B45,'Duomenys | Data'!$B$10:$B$69,'Duomenys | Data'!K$10:K$69)</f>
        <v>0</v>
      </c>
      <c r="R45" s="105">
        <f t="shared" si="6"/>
        <v>1826.8999999999999</v>
      </c>
      <c r="S45" s="115">
        <f t="shared" si="4"/>
        <v>-2.8</v>
      </c>
      <c r="T45" s="115" t="str">
        <f t="shared" si="5"/>
        <v>-</v>
      </c>
      <c r="U45" s="117" t="str">
        <f t="shared" si="7"/>
        <v>Taip / Yes</v>
      </c>
      <c r="V45" s="221"/>
      <c r="W45" s="221"/>
      <c r="X45"/>
      <c r="Y45"/>
      <c r="Z45"/>
      <c r="AA45"/>
    </row>
    <row r="46" spans="2:27" x14ac:dyDescent="0.3">
      <c r="B46" s="110">
        <v>39</v>
      </c>
      <c r="C46" s="111" t="s">
        <v>42</v>
      </c>
      <c r="D46" s="112">
        <f t="shared" si="8"/>
        <v>8.4060504547869161E-2</v>
      </c>
      <c r="E46" s="113">
        <f>_xlfn.XLOOKUP($B46,'Duomenys | Data'!$B$10:$B$69,'Duomenys | Data'!D$10:D$69)</f>
        <v>61533.1</v>
      </c>
      <c r="F46" s="114">
        <f t="shared" si="1"/>
        <v>62030.6</v>
      </c>
      <c r="G46" s="113">
        <f>_xlfn.XLOOKUP($B46,'Duomenys | Data'!$B$10:$B$69,'Duomenys | Data'!E$10:E$69)</f>
        <v>56333.9</v>
      </c>
      <c r="H46" s="113">
        <f>_xlfn.XLOOKUP($B46,'Duomenys | Data'!$B$10:$B$69,'Duomenys | Data'!F$10:F$69)</f>
        <v>5696.7</v>
      </c>
      <c r="I46" s="113">
        <f>_xlfn.XLOOKUP($B46,'Duomenys | Data'!$B$10:$B$69,'Duomenys | Data'!G$10:G$69)</f>
        <v>0</v>
      </c>
      <c r="J46" s="113">
        <f>_xlfn.XLOOKUP($B46,'Duomenys | Data'!$B$10:$B$69,'Duomenys | Data'!H$10:H$69)</f>
        <v>0</v>
      </c>
      <c r="K46" s="115">
        <f t="shared" si="2"/>
        <v>-497.5</v>
      </c>
      <c r="L46" s="113">
        <f>_xlfn.XLOOKUP($B46,'Duomenys | Data'!$B$10:$B$69,'Duomenys | Data'!I$10:I$69)</f>
        <v>36.5</v>
      </c>
      <c r="M46" s="113">
        <f>_xlfn.XLOOKUP($B46,'Duomenys | Data'!$B$10:$B$69,'Duomenys | Data'!$T$10:$T$69)</f>
        <v>0</v>
      </c>
      <c r="N46" s="104">
        <f t="shared" si="3"/>
        <v>-461</v>
      </c>
      <c r="O46" s="116" t="str">
        <f>VLOOKUP(C46,'Lankstumas | Flexibility'!B:N,13,FALSE)</f>
        <v>Taip / Yes</v>
      </c>
      <c r="P46" s="113">
        <f>_xlfn.XLOOKUP($B46,'Duomenys | Data'!$B$10:$B$69,'Duomenys | Data'!J$10:J$69)</f>
        <v>1536.5</v>
      </c>
      <c r="Q46" s="113">
        <f>_xlfn.XLOOKUP($B46,'Duomenys | Data'!$B$10:$B$69,'Duomenys | Data'!K$10:K$69)</f>
        <v>0</v>
      </c>
      <c r="R46" s="105">
        <f t="shared" si="6"/>
        <v>1075.5</v>
      </c>
      <c r="S46" s="115">
        <f t="shared" si="4"/>
        <v>-1.7</v>
      </c>
      <c r="T46" s="115" t="str">
        <f t="shared" si="5"/>
        <v>-</v>
      </c>
      <c r="U46" s="117" t="str">
        <f t="shared" si="7"/>
        <v>Taip / Yes</v>
      </c>
      <c r="V46" s="221"/>
      <c r="W46" s="221"/>
      <c r="X46"/>
      <c r="Y46"/>
      <c r="Z46"/>
      <c r="AA46"/>
    </row>
    <row r="47" spans="2:27" x14ac:dyDescent="0.3">
      <c r="B47" s="110">
        <v>40</v>
      </c>
      <c r="C47" s="111" t="s">
        <v>43</v>
      </c>
      <c r="D47" s="112">
        <f t="shared" si="8"/>
        <v>4.1825083205949624E-2</v>
      </c>
      <c r="E47" s="113">
        <f>_xlfn.XLOOKUP($B47,'Duomenys | Data'!$B$10:$B$69,'Duomenys | Data'!D$10:D$69)</f>
        <v>31487.4</v>
      </c>
      <c r="F47" s="114">
        <f t="shared" si="1"/>
        <v>30863.899999999998</v>
      </c>
      <c r="G47" s="113">
        <f>_xlfn.XLOOKUP($B47,'Duomenys | Data'!$B$10:$B$69,'Duomenys | Data'!E$10:E$69)</f>
        <v>27912.1</v>
      </c>
      <c r="H47" s="113">
        <f>_xlfn.XLOOKUP($B47,'Duomenys | Data'!$B$10:$B$69,'Duomenys | Data'!F$10:F$69)</f>
        <v>2585.8000000000002</v>
      </c>
      <c r="I47" s="113">
        <f>_xlfn.XLOOKUP($B47,'Duomenys | Data'!$B$10:$B$69,'Duomenys | Data'!G$10:G$69)</f>
        <v>0</v>
      </c>
      <c r="J47" s="113">
        <f>_xlfn.XLOOKUP($B47,'Duomenys | Data'!$B$10:$B$69,'Duomenys | Data'!H$10:H$69)</f>
        <v>366</v>
      </c>
      <c r="K47" s="115">
        <f t="shared" si="2"/>
        <v>623.50000000000364</v>
      </c>
      <c r="L47" s="113">
        <f>_xlfn.XLOOKUP($B47,'Duomenys | Data'!$B$10:$B$69,'Duomenys | Data'!I$10:I$69)</f>
        <v>-76.699999999999989</v>
      </c>
      <c r="M47" s="113">
        <f>_xlfn.XLOOKUP($B47,'Duomenys | Data'!$B$10:$B$69,'Duomenys | Data'!$T$10:$T$69)</f>
        <v>-79.5</v>
      </c>
      <c r="N47" s="104">
        <f t="shared" si="3"/>
        <v>467.30000000000359</v>
      </c>
      <c r="O47" s="116" t="str">
        <f>VLOOKUP(C47,'Lankstumas | Flexibility'!B:N,13,FALSE)</f>
        <v>Taip / Yes</v>
      </c>
      <c r="P47" s="113">
        <f>_xlfn.XLOOKUP($B47,'Duomenys | Data'!$B$10:$B$69,'Duomenys | Data'!J$10:J$69)</f>
        <v>0</v>
      </c>
      <c r="Q47" s="113">
        <f>_xlfn.XLOOKUP($B47,'Duomenys | Data'!$B$10:$B$69,'Duomenys | Data'!K$10:K$69)</f>
        <v>0</v>
      </c>
      <c r="R47" s="105">
        <f t="shared" si="6"/>
        <v>467.30000000000359</v>
      </c>
      <c r="S47" s="115">
        <f t="shared" si="4"/>
        <v>-1.5</v>
      </c>
      <c r="T47" s="115" t="str">
        <f t="shared" si="5"/>
        <v>-</v>
      </c>
      <c r="U47" s="117" t="str">
        <f t="shared" si="7"/>
        <v>Taip / Yes</v>
      </c>
      <c r="V47" s="221"/>
      <c r="W47" s="221"/>
      <c r="X47"/>
      <c r="Y47"/>
      <c r="Z47"/>
      <c r="AA47"/>
    </row>
    <row r="48" spans="2:27" x14ac:dyDescent="0.3">
      <c r="B48" s="110">
        <v>41</v>
      </c>
      <c r="C48" s="111" t="s">
        <v>44</v>
      </c>
      <c r="D48" s="112">
        <f t="shared" si="8"/>
        <v>7.992066976724016E-2</v>
      </c>
      <c r="E48" s="113">
        <f>_xlfn.XLOOKUP($B48,'Duomenys | Data'!$B$10:$B$69,'Duomenys | Data'!D$10:D$69)</f>
        <v>59875.3</v>
      </c>
      <c r="F48" s="114">
        <f t="shared" si="1"/>
        <v>58975.7</v>
      </c>
      <c r="G48" s="113">
        <f>_xlfn.XLOOKUP($B48,'Duomenys | Data'!$B$10:$B$69,'Duomenys | Data'!E$10:E$69)</f>
        <v>51224.9</v>
      </c>
      <c r="H48" s="113">
        <f>_xlfn.XLOOKUP($B48,'Duomenys | Data'!$B$10:$B$69,'Duomenys | Data'!F$10:F$69)</f>
        <v>7750.7</v>
      </c>
      <c r="I48" s="113">
        <f>_xlfn.XLOOKUP($B48,'Duomenys | Data'!$B$10:$B$69,'Duomenys | Data'!G$10:G$69)</f>
        <v>0</v>
      </c>
      <c r="J48" s="113">
        <f>_xlfn.XLOOKUP($B48,'Duomenys | Data'!$B$10:$B$69,'Duomenys | Data'!H$10:H$69)</f>
        <v>0.1</v>
      </c>
      <c r="K48" s="115">
        <f t="shared" si="2"/>
        <v>899.60000000000582</v>
      </c>
      <c r="L48" s="113">
        <f>_xlfn.XLOOKUP($B48,'Duomenys | Data'!$B$10:$B$69,'Duomenys | Data'!I$10:I$69)</f>
        <v>30.399999999999977</v>
      </c>
      <c r="M48" s="113">
        <f>_xlfn.XLOOKUP($B48,'Duomenys | Data'!$B$10:$B$69,'Duomenys | Data'!$T$10:$T$69)</f>
        <v>0</v>
      </c>
      <c r="N48" s="104">
        <f t="shared" si="3"/>
        <v>930.0000000000058</v>
      </c>
      <c r="O48" s="116" t="str">
        <f>VLOOKUP(C48,'Lankstumas | Flexibility'!B:N,13,FALSE)</f>
        <v>Taip / Yes</v>
      </c>
      <c r="P48" s="113">
        <f>_xlfn.XLOOKUP($B48,'Duomenys | Data'!$B$10:$B$69,'Duomenys | Data'!J$10:J$69)</f>
        <v>103.1</v>
      </c>
      <c r="Q48" s="113">
        <f>_xlfn.XLOOKUP($B48,'Duomenys | Data'!$B$10:$B$69,'Duomenys | Data'!K$10:K$69)</f>
        <v>0</v>
      </c>
      <c r="R48" s="105">
        <f t="shared" si="6"/>
        <v>1033.1000000000058</v>
      </c>
      <c r="S48" s="115">
        <f t="shared" si="4"/>
        <v>-1.7</v>
      </c>
      <c r="T48" s="115" t="str">
        <f t="shared" si="5"/>
        <v>-</v>
      </c>
      <c r="U48" s="117" t="str">
        <f t="shared" si="7"/>
        <v>Taip / Yes</v>
      </c>
      <c r="V48" s="221"/>
      <c r="W48" s="221"/>
      <c r="X48"/>
      <c r="Y48"/>
      <c r="Z48"/>
      <c r="AA48"/>
    </row>
    <row r="49" spans="2:27" x14ac:dyDescent="0.3">
      <c r="B49" s="110">
        <v>42</v>
      </c>
      <c r="C49" s="111" t="s">
        <v>45</v>
      </c>
      <c r="D49" s="112">
        <f t="shared" si="8"/>
        <v>9.3683801129649497E-2</v>
      </c>
      <c r="E49" s="113">
        <f>_xlfn.XLOOKUP($B49,'Duomenys | Data'!$B$10:$B$69,'Duomenys | Data'!D$10:D$69)</f>
        <v>70613.3</v>
      </c>
      <c r="F49" s="114">
        <f t="shared" si="1"/>
        <v>69131.899999999994</v>
      </c>
      <c r="G49" s="113">
        <f>_xlfn.XLOOKUP($B49,'Duomenys | Data'!$B$10:$B$69,'Duomenys | Data'!E$10:E$69)</f>
        <v>58112.6</v>
      </c>
      <c r="H49" s="113">
        <f>_xlfn.XLOOKUP($B49,'Duomenys | Data'!$B$10:$B$69,'Duomenys | Data'!F$10:F$69)</f>
        <v>10542.8</v>
      </c>
      <c r="I49" s="113">
        <f>_xlfn.XLOOKUP($B49,'Duomenys | Data'!$B$10:$B$69,'Duomenys | Data'!G$10:G$69)</f>
        <v>0</v>
      </c>
      <c r="J49" s="113">
        <f>_xlfn.XLOOKUP($B49,'Duomenys | Data'!$B$10:$B$69,'Duomenys | Data'!H$10:H$69)</f>
        <v>476.5</v>
      </c>
      <c r="K49" s="115">
        <f t="shared" si="2"/>
        <v>1481.4000000000087</v>
      </c>
      <c r="L49" s="113">
        <f>_xlfn.XLOOKUP($B49,'Duomenys | Data'!$B$10:$B$69,'Duomenys | Data'!I$10:I$69)</f>
        <v>-44.5</v>
      </c>
      <c r="M49" s="113">
        <f>_xlfn.XLOOKUP($B49,'Duomenys | Data'!$B$10:$B$69,'Duomenys | Data'!$T$10:$T$69)</f>
        <v>0</v>
      </c>
      <c r="N49" s="104">
        <f t="shared" si="3"/>
        <v>1436.9000000000087</v>
      </c>
      <c r="O49" s="116" t="str">
        <f>VLOOKUP(C49,'Lankstumas | Flexibility'!B:N,13,FALSE)</f>
        <v>Taip / Yes</v>
      </c>
      <c r="P49" s="113">
        <f>_xlfn.XLOOKUP($B49,'Duomenys | Data'!$B$10:$B$69,'Duomenys | Data'!J$10:J$69)</f>
        <v>564.29999999999995</v>
      </c>
      <c r="Q49" s="113">
        <f>_xlfn.XLOOKUP($B49,'Duomenys | Data'!$B$10:$B$69,'Duomenys | Data'!K$10:K$69)</f>
        <v>0</v>
      </c>
      <c r="R49" s="105">
        <f t="shared" si="6"/>
        <v>2001.2000000000087</v>
      </c>
      <c r="S49" s="115">
        <f t="shared" si="4"/>
        <v>-2.8</v>
      </c>
      <c r="T49" s="115" t="str">
        <f t="shared" si="5"/>
        <v>-</v>
      </c>
      <c r="U49" s="117" t="str">
        <f t="shared" si="7"/>
        <v>Taip / Yes</v>
      </c>
      <c r="V49" s="221"/>
      <c r="W49" s="221"/>
      <c r="X49"/>
      <c r="Y49"/>
      <c r="Z49"/>
      <c r="AA49"/>
    </row>
    <row r="50" spans="2:27" x14ac:dyDescent="0.3">
      <c r="B50" s="110">
        <v>43</v>
      </c>
      <c r="C50" s="111" t="s">
        <v>46</v>
      </c>
      <c r="D50" s="112">
        <f t="shared" si="8"/>
        <v>0.10893149467156689</v>
      </c>
      <c r="E50" s="113">
        <f>_xlfn.XLOOKUP($B50,'Duomenys | Data'!$B$10:$B$69,'Duomenys | Data'!D$10:D$69)</f>
        <v>80043</v>
      </c>
      <c r="F50" s="114">
        <f t="shared" si="1"/>
        <v>80383.600000000006</v>
      </c>
      <c r="G50" s="113">
        <f>_xlfn.XLOOKUP($B50,'Duomenys | Data'!$B$10:$B$69,'Duomenys | Data'!E$10:E$69)</f>
        <v>71935.100000000006</v>
      </c>
      <c r="H50" s="113">
        <f>_xlfn.XLOOKUP($B50,'Duomenys | Data'!$B$10:$B$69,'Duomenys | Data'!F$10:F$69)</f>
        <v>6988.7</v>
      </c>
      <c r="I50" s="113">
        <f>_xlfn.XLOOKUP($B50,'Duomenys | Data'!$B$10:$B$69,'Duomenys | Data'!G$10:G$69)</f>
        <v>0</v>
      </c>
      <c r="J50" s="113">
        <f>_xlfn.XLOOKUP($B50,'Duomenys | Data'!$B$10:$B$69,'Duomenys | Data'!H$10:H$69)</f>
        <v>1459.8</v>
      </c>
      <c r="K50" s="115">
        <f t="shared" si="2"/>
        <v>-340.60000000000582</v>
      </c>
      <c r="L50" s="113">
        <f>_xlfn.XLOOKUP($B50,'Duomenys | Data'!$B$10:$B$69,'Duomenys | Data'!I$10:I$69)</f>
        <v>-159</v>
      </c>
      <c r="M50" s="113">
        <f>_xlfn.XLOOKUP($B50,'Duomenys | Data'!$B$10:$B$69,'Duomenys | Data'!$T$10:$T$69)</f>
        <v>0</v>
      </c>
      <c r="N50" s="104">
        <f t="shared" si="3"/>
        <v>-499.60000000000582</v>
      </c>
      <c r="O50" s="116" t="str">
        <f>VLOOKUP(C50,'Lankstumas | Flexibility'!B:N,13,FALSE)</f>
        <v>Taip / Yes</v>
      </c>
      <c r="P50" s="113">
        <f>_xlfn.XLOOKUP($B50,'Duomenys | Data'!$B$10:$B$69,'Duomenys | Data'!J$10:J$69)</f>
        <v>1560.5</v>
      </c>
      <c r="Q50" s="113">
        <f>_xlfn.XLOOKUP($B50,'Duomenys | Data'!$B$10:$B$69,'Duomenys | Data'!K$10:K$69)</f>
        <v>1124</v>
      </c>
      <c r="R50" s="105">
        <f t="shared" si="6"/>
        <v>2184.8999999999942</v>
      </c>
      <c r="S50" s="115">
        <f t="shared" si="4"/>
        <v>-2.7</v>
      </c>
      <c r="T50" s="115" t="str">
        <f t="shared" si="5"/>
        <v>-</v>
      </c>
      <c r="U50" s="117" t="str">
        <f t="shared" si="7"/>
        <v>Taip / Yes</v>
      </c>
      <c r="V50" s="221"/>
      <c r="W50" s="221"/>
      <c r="X50"/>
      <c r="Y50"/>
      <c r="Z50"/>
      <c r="AA50"/>
    </row>
    <row r="51" spans="2:27" x14ac:dyDescent="0.3">
      <c r="B51" s="110">
        <v>44</v>
      </c>
      <c r="C51" s="111" t="s">
        <v>47</v>
      </c>
      <c r="D51" s="112">
        <f t="shared" si="8"/>
        <v>6.3729930291302139E-2</v>
      </c>
      <c r="E51" s="113">
        <f>_xlfn.XLOOKUP($B51,'Duomenys | Data'!$B$10:$B$69,'Duomenys | Data'!D$10:D$69)</f>
        <v>48483.9</v>
      </c>
      <c r="F51" s="114">
        <f t="shared" si="1"/>
        <v>47028.100000000006</v>
      </c>
      <c r="G51" s="113">
        <f>_xlfn.XLOOKUP($B51,'Duomenys | Data'!$B$10:$B$69,'Duomenys | Data'!E$10:E$69)</f>
        <v>41417.599999999999</v>
      </c>
      <c r="H51" s="113">
        <f>_xlfn.XLOOKUP($B51,'Duomenys | Data'!$B$10:$B$69,'Duomenys | Data'!F$10:F$69)</f>
        <v>5346.3</v>
      </c>
      <c r="I51" s="113">
        <f>_xlfn.XLOOKUP($B51,'Duomenys | Data'!$B$10:$B$69,'Duomenys | Data'!G$10:G$69)</f>
        <v>12.6</v>
      </c>
      <c r="J51" s="113">
        <f>_xlfn.XLOOKUP($B51,'Duomenys | Data'!$B$10:$B$69,'Duomenys | Data'!H$10:H$69)</f>
        <v>276.8</v>
      </c>
      <c r="K51" s="115">
        <f t="shared" si="2"/>
        <v>1455.7999999999956</v>
      </c>
      <c r="L51" s="113">
        <f>_xlfn.XLOOKUP($B51,'Duomenys | Data'!$B$10:$B$69,'Duomenys | Data'!I$10:I$69)</f>
        <v>108</v>
      </c>
      <c r="M51" s="113">
        <f>_xlfn.XLOOKUP($B51,'Duomenys | Data'!$B$10:$B$69,'Duomenys | Data'!$T$10:$T$69)</f>
        <v>0</v>
      </c>
      <c r="N51" s="104">
        <f t="shared" si="3"/>
        <v>1563.7999999999956</v>
      </c>
      <c r="O51" s="116" t="str">
        <f>VLOOKUP(C51,'Lankstumas | Flexibility'!B:N,13,FALSE)</f>
        <v>Taip / Yes</v>
      </c>
      <c r="P51" s="113">
        <f>_xlfn.XLOOKUP($B51,'Duomenys | Data'!$B$10:$B$69,'Duomenys | Data'!J$10:J$69)</f>
        <v>0</v>
      </c>
      <c r="Q51" s="113">
        <f>_xlfn.XLOOKUP($B51,'Duomenys | Data'!$B$10:$B$69,'Duomenys | Data'!K$10:K$69)</f>
        <v>0</v>
      </c>
      <c r="R51" s="105">
        <f t="shared" si="6"/>
        <v>1563.7999999999956</v>
      </c>
      <c r="S51" s="115">
        <f t="shared" si="4"/>
        <v>-3.2</v>
      </c>
      <c r="T51" s="115" t="str">
        <f t="shared" si="5"/>
        <v>-</v>
      </c>
      <c r="U51" s="117" t="str">
        <f t="shared" si="7"/>
        <v>Taip / Yes</v>
      </c>
      <c r="V51" s="221"/>
      <c r="W51" s="221"/>
      <c r="X51"/>
      <c r="Y51"/>
      <c r="Z51"/>
      <c r="AA51"/>
    </row>
    <row r="52" spans="2:27" x14ac:dyDescent="0.3">
      <c r="B52" s="110">
        <v>45</v>
      </c>
      <c r="C52" s="111" t="s">
        <v>48</v>
      </c>
      <c r="D52" s="112">
        <f t="shared" si="8"/>
        <v>0.11458258800316561</v>
      </c>
      <c r="E52" s="113">
        <f>_xlfn.XLOOKUP($B52,'Duomenys | Data'!$B$10:$B$69,'Duomenys | Data'!D$10:D$69)</f>
        <v>85857.600000000006</v>
      </c>
      <c r="F52" s="114">
        <f t="shared" si="1"/>
        <v>84553.7</v>
      </c>
      <c r="G52" s="113">
        <f>_xlfn.XLOOKUP($B52,'Duomenys | Data'!$B$10:$B$69,'Duomenys | Data'!E$10:E$69)</f>
        <v>74119.3</v>
      </c>
      <c r="H52" s="113">
        <f>_xlfn.XLOOKUP($B52,'Duomenys | Data'!$B$10:$B$69,'Duomenys | Data'!F$10:F$69)</f>
        <v>10434.4</v>
      </c>
      <c r="I52" s="113">
        <f>_xlfn.XLOOKUP($B52,'Duomenys | Data'!$B$10:$B$69,'Duomenys | Data'!G$10:G$69)</f>
        <v>0</v>
      </c>
      <c r="J52" s="113">
        <f>_xlfn.XLOOKUP($B52,'Duomenys | Data'!$B$10:$B$69,'Duomenys | Data'!H$10:H$69)</f>
        <v>0</v>
      </c>
      <c r="K52" s="115">
        <f t="shared" si="2"/>
        <v>1303.9000000000087</v>
      </c>
      <c r="L52" s="113">
        <f>_xlfn.XLOOKUP($B52,'Duomenys | Data'!$B$10:$B$69,'Duomenys | Data'!I$10:I$69)</f>
        <v>352.5</v>
      </c>
      <c r="M52" s="113">
        <f>_xlfn.XLOOKUP($B52,'Duomenys | Data'!$B$10:$B$69,'Duomenys | Data'!$T$10:$T$69)</f>
        <v>0</v>
      </c>
      <c r="N52" s="104">
        <f t="shared" si="3"/>
        <v>1656.4000000000087</v>
      </c>
      <c r="O52" s="116" t="str">
        <f>VLOOKUP(C52,'Lankstumas | Flexibility'!B:N,13,FALSE)</f>
        <v>Taip / Yes</v>
      </c>
      <c r="P52" s="113">
        <f>_xlfn.XLOOKUP($B52,'Duomenys | Data'!$B$10:$B$69,'Duomenys | Data'!J$10:J$69)</f>
        <v>946</v>
      </c>
      <c r="Q52" s="113">
        <f>_xlfn.XLOOKUP($B52,'Duomenys | Data'!$B$10:$B$69,'Duomenys | Data'!K$10:K$69)</f>
        <v>0</v>
      </c>
      <c r="R52" s="105">
        <f t="shared" si="6"/>
        <v>2602.4000000000087</v>
      </c>
      <c r="S52" s="115">
        <f t="shared" si="4"/>
        <v>-3</v>
      </c>
      <c r="T52" s="115" t="str">
        <f t="shared" si="5"/>
        <v>-</v>
      </c>
      <c r="U52" s="117" t="str">
        <f t="shared" si="7"/>
        <v>Taip / Yes</v>
      </c>
      <c r="V52" s="221"/>
      <c r="W52" s="221"/>
      <c r="X52"/>
      <c r="Y52"/>
      <c r="Z52"/>
      <c r="AA52"/>
    </row>
    <row r="53" spans="2:27" x14ac:dyDescent="0.3">
      <c r="B53" s="110">
        <v>46</v>
      </c>
      <c r="C53" s="111" t="s">
        <v>49</v>
      </c>
      <c r="D53" s="112">
        <f t="shared" si="8"/>
        <v>4.2949041098860594E-2</v>
      </c>
      <c r="E53" s="113">
        <f>_xlfn.XLOOKUP($B53,'Duomenys | Data'!$B$10:$B$69,'Duomenys | Data'!D$10:D$69)</f>
        <v>32785.699999999997</v>
      </c>
      <c r="F53" s="114">
        <f t="shared" si="1"/>
        <v>31693.300000000003</v>
      </c>
      <c r="G53" s="113">
        <f>_xlfn.XLOOKUP($B53,'Duomenys | Data'!$B$10:$B$69,'Duomenys | Data'!E$10:E$69)</f>
        <v>25690.2</v>
      </c>
      <c r="H53" s="113">
        <f>_xlfn.XLOOKUP($B53,'Duomenys | Data'!$B$10:$B$69,'Duomenys | Data'!F$10:F$69)</f>
        <v>5917.1</v>
      </c>
      <c r="I53" s="113">
        <f>_xlfn.XLOOKUP($B53,'Duomenys | Data'!$B$10:$B$69,'Duomenys | Data'!G$10:G$69)</f>
        <v>0</v>
      </c>
      <c r="J53" s="113">
        <f>_xlfn.XLOOKUP($B53,'Duomenys | Data'!$B$10:$B$69,'Duomenys | Data'!H$10:H$69)</f>
        <v>86</v>
      </c>
      <c r="K53" s="115">
        <f t="shared" si="2"/>
        <v>1092.3999999999942</v>
      </c>
      <c r="L53" s="113">
        <f>_xlfn.XLOOKUP($B53,'Duomenys | Data'!$B$10:$B$69,'Duomenys | Data'!I$10:I$69)</f>
        <v>-36.499999999999972</v>
      </c>
      <c r="M53" s="113">
        <f>_xlfn.XLOOKUP($B53,'Duomenys | Data'!$B$10:$B$69,'Duomenys | Data'!$T$10:$T$69)</f>
        <v>-290.80000000000007</v>
      </c>
      <c r="N53" s="104">
        <f t="shared" si="3"/>
        <v>765.09999999999411</v>
      </c>
      <c r="O53" s="116" t="str">
        <f>VLOOKUP(C53,'Lankstumas | Flexibility'!B:N,13,FALSE)</f>
        <v>Taip / Yes</v>
      </c>
      <c r="P53" s="113">
        <f>_xlfn.XLOOKUP($B53,'Duomenys | Data'!$B$10:$B$69,'Duomenys | Data'!J$10:J$69)</f>
        <v>1600.8</v>
      </c>
      <c r="Q53" s="113">
        <f>_xlfn.XLOOKUP($B53,'Duomenys | Data'!$B$10:$B$69,'Duomenys | Data'!K$10:K$69)</f>
        <v>0</v>
      </c>
      <c r="R53" s="105">
        <f t="shared" si="6"/>
        <v>2365.8999999999942</v>
      </c>
      <c r="S53" s="115">
        <f t="shared" si="4"/>
        <v>-7.3</v>
      </c>
      <c r="T53" s="115" t="str">
        <f t="shared" si="5"/>
        <v>-</v>
      </c>
      <c r="U53" s="117" t="str">
        <f t="shared" si="7"/>
        <v>Taip / Yes</v>
      </c>
      <c r="V53" s="221"/>
      <c r="W53" s="221"/>
      <c r="X53"/>
      <c r="Y53"/>
      <c r="Z53"/>
      <c r="AA53"/>
    </row>
    <row r="54" spans="2:27" x14ac:dyDescent="0.3">
      <c r="B54" s="110">
        <v>47</v>
      </c>
      <c r="C54" s="111" t="s">
        <v>50</v>
      </c>
      <c r="D54" s="112">
        <f t="shared" si="8"/>
        <v>7.2344727398879011E-2</v>
      </c>
      <c r="E54" s="113">
        <f>_xlfn.XLOOKUP($B54,'Duomenys | Data'!$B$10:$B$69,'Duomenys | Data'!D$10:D$69)</f>
        <v>53830.400000000001</v>
      </c>
      <c r="F54" s="114">
        <f t="shared" si="1"/>
        <v>53385.2</v>
      </c>
      <c r="G54" s="113">
        <f>_xlfn.XLOOKUP($B54,'Duomenys | Data'!$B$10:$B$69,'Duomenys | Data'!E$10:E$69)</f>
        <v>43389.8</v>
      </c>
      <c r="H54" s="113">
        <f>_xlfn.XLOOKUP($B54,'Duomenys | Data'!$B$10:$B$69,'Duomenys | Data'!F$10:F$69)</f>
        <v>9163.2000000000007</v>
      </c>
      <c r="I54" s="113">
        <f>_xlfn.XLOOKUP($B54,'Duomenys | Data'!$B$10:$B$69,'Duomenys | Data'!G$10:G$69)</f>
        <v>0</v>
      </c>
      <c r="J54" s="113">
        <f>_xlfn.XLOOKUP($B54,'Duomenys | Data'!$B$10:$B$69,'Duomenys | Data'!H$10:H$69)</f>
        <v>832.2</v>
      </c>
      <c r="K54" s="115">
        <f t="shared" si="2"/>
        <v>445.20000000000437</v>
      </c>
      <c r="L54" s="113">
        <f>_xlfn.XLOOKUP($B54,'Duomenys | Data'!$B$10:$B$69,'Duomenys | Data'!I$10:I$69)</f>
        <v>868.69999999999982</v>
      </c>
      <c r="M54" s="113">
        <f>_xlfn.XLOOKUP($B54,'Duomenys | Data'!$B$10:$B$69,'Duomenys | Data'!$T$10:$T$69)</f>
        <v>-107.79999999999995</v>
      </c>
      <c r="N54" s="104">
        <f t="shared" si="3"/>
        <v>1206.1000000000042</v>
      </c>
      <c r="O54" s="116" t="str">
        <f>VLOOKUP(C54,'Lankstumas | Flexibility'!B:N,13,FALSE)</f>
        <v>Taip / Yes</v>
      </c>
      <c r="P54" s="113">
        <f>_xlfn.XLOOKUP($B54,'Duomenys | Data'!$B$10:$B$69,'Duomenys | Data'!J$10:J$69)</f>
        <v>80.2</v>
      </c>
      <c r="Q54" s="113">
        <f>_xlfn.XLOOKUP($B54,'Duomenys | Data'!$B$10:$B$69,'Duomenys | Data'!K$10:K$69)</f>
        <v>0</v>
      </c>
      <c r="R54" s="105">
        <f t="shared" si="6"/>
        <v>1286.3000000000043</v>
      </c>
      <c r="S54" s="115">
        <f t="shared" si="4"/>
        <v>-2.4</v>
      </c>
      <c r="T54" s="115" t="str">
        <f t="shared" si="5"/>
        <v>-</v>
      </c>
      <c r="U54" s="117" t="str">
        <f t="shared" si="7"/>
        <v>Taip / Yes</v>
      </c>
      <c r="V54" s="221"/>
      <c r="W54" s="221"/>
      <c r="X54"/>
      <c r="Y54"/>
      <c r="Z54"/>
      <c r="AA54"/>
    </row>
    <row r="55" spans="2:27" x14ac:dyDescent="0.3">
      <c r="B55" s="110">
        <v>48</v>
      </c>
      <c r="C55" s="111" t="s">
        <v>51</v>
      </c>
      <c r="D55" s="112">
        <f t="shared" si="8"/>
        <v>0.12163585065209614</v>
      </c>
      <c r="E55" s="113">
        <f>_xlfn.XLOOKUP($B55,'Duomenys | Data'!$B$10:$B$69,'Duomenys | Data'!D$10:D$69)</f>
        <v>88719.7</v>
      </c>
      <c r="F55" s="114">
        <f t="shared" si="1"/>
        <v>89758.5</v>
      </c>
      <c r="G55" s="113">
        <f>_xlfn.XLOOKUP($B55,'Duomenys | Data'!$B$10:$B$69,'Duomenys | Data'!E$10:E$69)</f>
        <v>68953.100000000006</v>
      </c>
      <c r="H55" s="113">
        <f>_xlfn.XLOOKUP($B55,'Duomenys | Data'!$B$10:$B$69,'Duomenys | Data'!F$10:F$69)</f>
        <v>20805.400000000001</v>
      </c>
      <c r="I55" s="113">
        <f>_xlfn.XLOOKUP($B55,'Duomenys | Data'!$B$10:$B$69,'Duomenys | Data'!G$10:G$69)</f>
        <v>0</v>
      </c>
      <c r="J55" s="113">
        <f>_xlfn.XLOOKUP($B55,'Duomenys | Data'!$B$10:$B$69,'Duomenys | Data'!H$10:H$69)</f>
        <v>0</v>
      </c>
      <c r="K55" s="115">
        <f t="shared" si="2"/>
        <v>-1038.8000000000029</v>
      </c>
      <c r="L55" s="113">
        <f>_xlfn.XLOOKUP($B55,'Duomenys | Data'!$B$10:$B$69,'Duomenys | Data'!I$10:I$69)</f>
        <v>48.400000000000034</v>
      </c>
      <c r="M55" s="113">
        <f>_xlfn.XLOOKUP($B55,'Duomenys | Data'!$B$10:$B$69,'Duomenys | Data'!$T$10:$T$69)</f>
        <v>-570.29999999999927</v>
      </c>
      <c r="N55" s="104">
        <f t="shared" si="3"/>
        <v>-1560.7000000000021</v>
      </c>
      <c r="O55" s="116" t="str">
        <f>VLOOKUP(C55,'Lankstumas | Flexibility'!B:N,13,FALSE)</f>
        <v>Taip / Yes</v>
      </c>
      <c r="P55" s="113">
        <f>_xlfn.XLOOKUP($B55,'Duomenys | Data'!$B$10:$B$69,'Duomenys | Data'!J$10:J$69)</f>
        <v>734</v>
      </c>
      <c r="Q55" s="113">
        <f>_xlfn.XLOOKUP($B55,'Duomenys | Data'!$B$10:$B$69,'Duomenys | Data'!K$10:K$69)</f>
        <v>0</v>
      </c>
      <c r="R55" s="105">
        <f t="shared" si="6"/>
        <v>-826.70000000000209</v>
      </c>
      <c r="S55" s="115">
        <f t="shared" si="4"/>
        <v>0.9</v>
      </c>
      <c r="T55" s="115" t="str">
        <f t="shared" si="5"/>
        <v>-</v>
      </c>
      <c r="U55" s="117" t="str">
        <f t="shared" si="7"/>
        <v>Taip / Yes</v>
      </c>
      <c r="V55" s="221"/>
      <c r="W55" s="221"/>
      <c r="X55"/>
      <c r="Y55"/>
      <c r="Z55"/>
      <c r="AA55"/>
    </row>
    <row r="56" spans="2:27" x14ac:dyDescent="0.3">
      <c r="B56" s="110">
        <v>49</v>
      </c>
      <c r="C56" s="111" t="s">
        <v>52</v>
      </c>
      <c r="D56" s="112">
        <f t="shared" si="8"/>
        <v>0.10688156568120466</v>
      </c>
      <c r="E56" s="113">
        <f>_xlfn.XLOOKUP($B56,'Duomenys | Data'!$B$10:$B$69,'Duomenys | Data'!D$10:D$69)</f>
        <v>80275.7</v>
      </c>
      <c r="F56" s="114">
        <f t="shared" si="1"/>
        <v>78870.899999999994</v>
      </c>
      <c r="G56" s="113">
        <f>_xlfn.XLOOKUP($B56,'Duomenys | Data'!$B$10:$B$69,'Duomenys | Data'!E$10:E$69)</f>
        <v>72298.7</v>
      </c>
      <c r="H56" s="113">
        <f>_xlfn.XLOOKUP($B56,'Duomenys | Data'!$B$10:$B$69,'Duomenys | Data'!F$10:F$69)</f>
        <v>6572.2</v>
      </c>
      <c r="I56" s="113">
        <f>_xlfn.XLOOKUP($B56,'Duomenys | Data'!$B$10:$B$69,'Duomenys | Data'!G$10:G$69)</f>
        <v>0</v>
      </c>
      <c r="J56" s="113">
        <f>_xlfn.XLOOKUP($B56,'Duomenys | Data'!$B$10:$B$69,'Duomenys | Data'!H$10:H$69)</f>
        <v>0</v>
      </c>
      <c r="K56" s="115">
        <f t="shared" si="2"/>
        <v>1404.8000000000029</v>
      </c>
      <c r="L56" s="113">
        <f>_xlfn.XLOOKUP($B56,'Duomenys | Data'!$B$10:$B$69,'Duomenys | Data'!I$10:I$69)</f>
        <v>-152.89999999999998</v>
      </c>
      <c r="M56" s="113">
        <f>_xlfn.XLOOKUP($B56,'Duomenys | Data'!$B$10:$B$69,'Duomenys | Data'!$T$10:$T$69)</f>
        <v>0</v>
      </c>
      <c r="N56" s="104">
        <f t="shared" si="3"/>
        <v>1251.9000000000028</v>
      </c>
      <c r="O56" s="116" t="str">
        <f>VLOOKUP(C56,'Lankstumas | Flexibility'!B:N,13,FALSE)</f>
        <v>Taip / Yes</v>
      </c>
      <c r="P56" s="113">
        <f>_xlfn.XLOOKUP($B56,'Duomenys | Data'!$B$10:$B$69,'Duomenys | Data'!J$10:J$69)</f>
        <v>143.4</v>
      </c>
      <c r="Q56" s="113">
        <f>_xlfn.XLOOKUP($B56,'Duomenys | Data'!$B$10:$B$69,'Duomenys | Data'!K$10:K$69)</f>
        <v>688.60000000000036</v>
      </c>
      <c r="R56" s="105">
        <f t="shared" si="6"/>
        <v>2083.9000000000033</v>
      </c>
      <c r="S56" s="115">
        <f t="shared" si="4"/>
        <v>-2.6</v>
      </c>
      <c r="T56" s="115" t="str">
        <f t="shared" si="5"/>
        <v>-</v>
      </c>
      <c r="U56" s="117" t="str">
        <f t="shared" si="7"/>
        <v>Taip / Yes</v>
      </c>
      <c r="V56" s="221"/>
      <c r="W56" s="221"/>
      <c r="X56"/>
      <c r="Y56"/>
      <c r="Z56"/>
      <c r="AA56"/>
    </row>
    <row r="57" spans="2:27" x14ac:dyDescent="0.3">
      <c r="B57" s="110">
        <v>50</v>
      </c>
      <c r="C57" s="111" t="s">
        <v>53</v>
      </c>
      <c r="D57" s="112">
        <f t="shared" si="8"/>
        <v>0.11036916880779697</v>
      </c>
      <c r="E57" s="113">
        <f>_xlfn.XLOOKUP($B57,'Duomenys | Data'!$B$10:$B$69,'Duomenys | Data'!D$10:D$69)</f>
        <v>84221.4</v>
      </c>
      <c r="F57" s="114">
        <f t="shared" si="1"/>
        <v>81444.5</v>
      </c>
      <c r="G57" s="113">
        <f>_xlfn.XLOOKUP($B57,'Duomenys | Data'!$B$10:$B$69,'Duomenys | Data'!E$10:E$69)</f>
        <v>69957.2</v>
      </c>
      <c r="H57" s="113">
        <f>_xlfn.XLOOKUP($B57,'Duomenys | Data'!$B$10:$B$69,'Duomenys | Data'!F$10:F$69)</f>
        <v>11439.1</v>
      </c>
      <c r="I57" s="113">
        <f>_xlfn.XLOOKUP($B57,'Duomenys | Data'!$B$10:$B$69,'Duomenys | Data'!G$10:G$69)</f>
        <v>0</v>
      </c>
      <c r="J57" s="113">
        <f>_xlfn.XLOOKUP($B57,'Duomenys | Data'!$B$10:$B$69,'Duomenys | Data'!H$10:H$69)</f>
        <v>48.2</v>
      </c>
      <c r="K57" s="115">
        <f t="shared" si="2"/>
        <v>2776.8999999999942</v>
      </c>
      <c r="L57" s="113">
        <f>_xlfn.XLOOKUP($B57,'Duomenys | Data'!$B$10:$B$69,'Duomenys | Data'!I$10:I$69)</f>
        <v>-29.5</v>
      </c>
      <c r="M57" s="113">
        <f>_xlfn.XLOOKUP($B57,'Duomenys | Data'!$B$10:$B$69,'Duomenys | Data'!$T$10:$T$69)</f>
        <v>-385.20000000000005</v>
      </c>
      <c r="N57" s="104">
        <f t="shared" si="3"/>
        <v>2362.1999999999944</v>
      </c>
      <c r="O57" s="116" t="str">
        <f>VLOOKUP(C57,'Lankstumas | Flexibility'!B:N,13,FALSE)</f>
        <v>Taip / Yes</v>
      </c>
      <c r="P57" s="113">
        <f>_xlfn.XLOOKUP($B57,'Duomenys | Data'!$B$10:$B$69,'Duomenys | Data'!J$10:J$69)</f>
        <v>1977.8</v>
      </c>
      <c r="Q57" s="113">
        <f>_xlfn.XLOOKUP($B57,'Duomenys | Data'!$B$10:$B$69,'Duomenys | Data'!K$10:K$69)</f>
        <v>0</v>
      </c>
      <c r="R57" s="105">
        <f t="shared" si="6"/>
        <v>4339.9999999999945</v>
      </c>
      <c r="S57" s="115">
        <f t="shared" si="4"/>
        <v>-5.2</v>
      </c>
      <c r="T57" s="115" t="str">
        <f t="shared" si="5"/>
        <v>-</v>
      </c>
      <c r="U57" s="117" t="str">
        <f t="shared" si="7"/>
        <v>Taip / Yes</v>
      </c>
      <c r="V57" s="221"/>
      <c r="W57" s="221"/>
      <c r="X57"/>
      <c r="Y57"/>
      <c r="Z57"/>
      <c r="AA57"/>
    </row>
    <row r="58" spans="2:27" x14ac:dyDescent="0.3">
      <c r="B58" s="110">
        <v>51</v>
      </c>
      <c r="C58" s="111" t="s">
        <v>54</v>
      </c>
      <c r="D58" s="112">
        <f t="shared" si="8"/>
        <v>0.10777257401806137</v>
      </c>
      <c r="E58" s="113">
        <f>_xlfn.XLOOKUP($B58,'Duomenys | Data'!$B$10:$B$69,'Duomenys | Data'!D$10:D$69)</f>
        <v>79574.2</v>
      </c>
      <c r="F58" s="114">
        <f t="shared" si="1"/>
        <v>79528.399999999994</v>
      </c>
      <c r="G58" s="113">
        <f>_xlfn.XLOOKUP($B58,'Duomenys | Data'!$B$10:$B$69,'Duomenys | Data'!E$10:E$69)</f>
        <v>65429.4</v>
      </c>
      <c r="H58" s="113">
        <f>_xlfn.XLOOKUP($B58,'Duomenys | Data'!$B$10:$B$69,'Duomenys | Data'!F$10:F$69)</f>
        <v>14074.5</v>
      </c>
      <c r="I58" s="113">
        <f>_xlfn.XLOOKUP($B58,'Duomenys | Data'!$B$10:$B$69,'Duomenys | Data'!G$10:G$69)</f>
        <v>42.9</v>
      </c>
      <c r="J58" s="113">
        <f>_xlfn.XLOOKUP($B58,'Duomenys | Data'!$B$10:$B$69,'Duomenys | Data'!H$10:H$69)</f>
        <v>67.400000000000006</v>
      </c>
      <c r="K58" s="115">
        <f t="shared" si="2"/>
        <v>45.80000000000291</v>
      </c>
      <c r="L58" s="113">
        <f>_xlfn.XLOOKUP($B58,'Duomenys | Data'!$B$10:$B$69,'Duomenys | Data'!I$10:I$69)</f>
        <v>135.89999999999998</v>
      </c>
      <c r="M58" s="113">
        <f>_xlfn.XLOOKUP($B58,'Duomenys | Data'!$B$10:$B$69,'Duomenys | Data'!$T$10:$T$69)</f>
        <v>-341.09999999999991</v>
      </c>
      <c r="N58" s="104">
        <f t="shared" si="3"/>
        <v>-159.39999999999702</v>
      </c>
      <c r="O58" s="116" t="str">
        <f>VLOOKUP(C58,'Lankstumas | Flexibility'!B:N,13,FALSE)</f>
        <v>Taip / Yes</v>
      </c>
      <c r="P58" s="113">
        <f>_xlfn.XLOOKUP($B58,'Duomenys | Data'!$B$10:$B$69,'Duomenys | Data'!J$10:J$69)</f>
        <v>94.4</v>
      </c>
      <c r="Q58" s="113">
        <f>_xlfn.XLOOKUP($B58,'Duomenys | Data'!$B$10:$B$69,'Duomenys | Data'!K$10:K$69)</f>
        <v>0</v>
      </c>
      <c r="R58" s="105">
        <f t="shared" si="6"/>
        <v>-64.999999999997016</v>
      </c>
      <c r="S58" s="115">
        <f t="shared" si="4"/>
        <v>0.1</v>
      </c>
      <c r="T58" s="115" t="str">
        <f t="shared" si="5"/>
        <v>-</v>
      </c>
      <c r="U58" s="117" t="str">
        <f t="shared" si="7"/>
        <v>Taip / Yes</v>
      </c>
      <c r="V58" s="221"/>
      <c r="W58" s="221"/>
      <c r="X58"/>
      <c r="Y58"/>
      <c r="Z58"/>
      <c r="AA58"/>
    </row>
    <row r="59" spans="2:27" x14ac:dyDescent="0.3">
      <c r="B59" s="110">
        <v>52</v>
      </c>
      <c r="C59" s="111" t="s">
        <v>55</v>
      </c>
      <c r="D59" s="112">
        <f t="shared" si="8"/>
        <v>9.7759673030431135E-2</v>
      </c>
      <c r="E59" s="113">
        <f>_xlfn.XLOOKUP($B59,'Duomenys | Data'!$B$10:$B$69,'Duomenys | Data'!D$10:D$69)</f>
        <v>74480</v>
      </c>
      <c r="F59" s="114">
        <f t="shared" si="1"/>
        <v>72139.599999999991</v>
      </c>
      <c r="G59" s="113">
        <f>_xlfn.XLOOKUP($B59,'Duomenys | Data'!$B$10:$B$69,'Duomenys | Data'!E$10:E$69)</f>
        <v>65268</v>
      </c>
      <c r="H59" s="113">
        <f>_xlfn.XLOOKUP($B59,'Duomenys | Data'!$B$10:$B$69,'Duomenys | Data'!F$10:F$69)</f>
        <v>6903.9</v>
      </c>
      <c r="I59" s="113">
        <f>_xlfn.XLOOKUP($B59,'Duomenys | Data'!$B$10:$B$69,'Duomenys | Data'!G$10:G$69)</f>
        <v>32.299999999999997</v>
      </c>
      <c r="J59" s="113">
        <f>_xlfn.XLOOKUP($B59,'Duomenys | Data'!$B$10:$B$69,'Duomenys | Data'!H$10:H$69)</f>
        <v>0</v>
      </c>
      <c r="K59" s="115">
        <f t="shared" si="2"/>
        <v>2340.4000000000087</v>
      </c>
      <c r="L59" s="113">
        <f>_xlfn.XLOOKUP($B59,'Duomenys | Data'!$B$10:$B$69,'Duomenys | Data'!I$10:I$69)</f>
        <v>-3.1999999999999886</v>
      </c>
      <c r="M59" s="113">
        <f>_xlfn.XLOOKUP($B59,'Duomenys | Data'!$B$10:$B$69,'Duomenys | Data'!$T$10:$T$69)</f>
        <v>-331.09999999999991</v>
      </c>
      <c r="N59" s="104">
        <f t="shared" si="3"/>
        <v>2006.100000000009</v>
      </c>
      <c r="O59" s="116" t="str">
        <f>VLOOKUP(C59,'Lankstumas | Flexibility'!B:N,13,FALSE)</f>
        <v>Taip / Yes</v>
      </c>
      <c r="P59" s="113">
        <f>_xlfn.XLOOKUP($B59,'Duomenys | Data'!$B$10:$B$69,'Duomenys | Data'!J$10:J$69)</f>
        <v>125</v>
      </c>
      <c r="Q59" s="113">
        <f>_xlfn.XLOOKUP($B59,'Duomenys | Data'!$B$10:$B$69,'Duomenys | Data'!K$10:K$69)</f>
        <v>0</v>
      </c>
      <c r="R59" s="105">
        <f t="shared" si="6"/>
        <v>2131.100000000009</v>
      </c>
      <c r="S59" s="115">
        <f t="shared" si="4"/>
        <v>-2.9</v>
      </c>
      <c r="T59" s="115" t="str">
        <f t="shared" si="5"/>
        <v>-</v>
      </c>
      <c r="U59" s="117" t="str">
        <f t="shared" si="7"/>
        <v>Taip / Yes</v>
      </c>
      <c r="V59" s="221"/>
      <c r="W59" s="221"/>
      <c r="X59"/>
      <c r="Y59"/>
      <c r="Z59"/>
      <c r="AA59"/>
    </row>
    <row r="60" spans="2:27" x14ac:dyDescent="0.3">
      <c r="B60" s="110">
        <v>53</v>
      </c>
      <c r="C60" s="111" t="s">
        <v>56</v>
      </c>
      <c r="D60" s="112">
        <f t="shared" si="8"/>
        <v>6.4711191335740076E-2</v>
      </c>
      <c r="E60" s="113">
        <f>_xlfn.XLOOKUP($B60,'Duomenys | Data'!$B$10:$B$69,'Duomenys | Data'!D$10:D$69)</f>
        <v>49121.5</v>
      </c>
      <c r="F60" s="114">
        <f t="shared" si="1"/>
        <v>47752.2</v>
      </c>
      <c r="G60" s="113">
        <f>_xlfn.XLOOKUP($B60,'Duomenys | Data'!$B$10:$B$69,'Duomenys | Data'!E$10:E$69)</f>
        <v>41320.1</v>
      </c>
      <c r="H60" s="113">
        <f>_xlfn.XLOOKUP($B60,'Duomenys | Data'!$B$10:$B$69,'Duomenys | Data'!F$10:F$69)</f>
        <v>6432.1</v>
      </c>
      <c r="I60" s="113">
        <f>_xlfn.XLOOKUP($B60,'Duomenys | Data'!$B$10:$B$69,'Duomenys | Data'!G$10:G$69)</f>
        <v>0</v>
      </c>
      <c r="J60" s="113">
        <f>_xlfn.XLOOKUP($B60,'Duomenys | Data'!$B$10:$B$69,'Duomenys | Data'!H$10:H$69)</f>
        <v>0</v>
      </c>
      <c r="K60" s="115">
        <f t="shared" si="2"/>
        <v>1369.3000000000029</v>
      </c>
      <c r="L60" s="113">
        <f>_xlfn.XLOOKUP($B60,'Duomenys | Data'!$B$10:$B$69,'Duomenys | Data'!I$10:I$69)</f>
        <v>0.89999999999997726</v>
      </c>
      <c r="M60" s="113">
        <f>_xlfn.XLOOKUP($B60,'Duomenys | Data'!$B$10:$B$69,'Duomenys | Data'!$T$10:$T$69)</f>
        <v>0</v>
      </c>
      <c r="N60" s="104">
        <f t="shared" si="3"/>
        <v>1370.200000000003</v>
      </c>
      <c r="O60" s="116" t="str">
        <f>VLOOKUP(C60,'Lankstumas | Flexibility'!B:N,13,FALSE)</f>
        <v>Taip / Yes</v>
      </c>
      <c r="P60" s="113">
        <f>_xlfn.XLOOKUP($B60,'Duomenys | Data'!$B$10:$B$69,'Duomenys | Data'!J$10:J$69)</f>
        <v>133.69999999999999</v>
      </c>
      <c r="Q60" s="113">
        <f>_xlfn.XLOOKUP($B60,'Duomenys | Data'!$B$10:$B$69,'Duomenys | Data'!K$10:K$69)</f>
        <v>4706.9000000000005</v>
      </c>
      <c r="R60" s="105">
        <f t="shared" si="6"/>
        <v>6210.8000000000029</v>
      </c>
      <c r="S60" s="115">
        <f t="shared" si="4"/>
        <v>-12.6</v>
      </c>
      <c r="T60" s="115" t="str">
        <f t="shared" si="5"/>
        <v>-</v>
      </c>
      <c r="U60" s="117" t="str">
        <f t="shared" si="7"/>
        <v>Taip / Yes</v>
      </c>
      <c r="V60" s="221"/>
      <c r="W60" s="221"/>
      <c r="X60"/>
      <c r="Y60"/>
      <c r="Z60"/>
      <c r="AA60"/>
    </row>
    <row r="61" spans="2:27" x14ac:dyDescent="0.3">
      <c r="B61" s="110">
        <v>54</v>
      </c>
      <c r="C61" s="111" t="s">
        <v>57</v>
      </c>
      <c r="D61" s="112">
        <f t="shared" si="8"/>
        <v>9.7339984388720852E-2</v>
      </c>
      <c r="E61" s="113">
        <f>_xlfn.XLOOKUP($B61,'Duomenys | Data'!$B$10:$B$69,'Duomenys | Data'!D$10:D$69)</f>
        <v>71616.600000000006</v>
      </c>
      <c r="F61" s="114">
        <f t="shared" si="1"/>
        <v>71829.900000000009</v>
      </c>
      <c r="G61" s="113">
        <f>_xlfn.XLOOKUP($B61,'Duomenys | Data'!$B$10:$B$69,'Duomenys | Data'!E$10:E$69)</f>
        <v>67575.100000000006</v>
      </c>
      <c r="H61" s="113">
        <f>_xlfn.XLOOKUP($B61,'Duomenys | Data'!$B$10:$B$69,'Duomenys | Data'!F$10:F$69)</f>
        <v>4254.8</v>
      </c>
      <c r="I61" s="113">
        <f>_xlfn.XLOOKUP($B61,'Duomenys | Data'!$B$10:$B$69,'Duomenys | Data'!G$10:G$69)</f>
        <v>0</v>
      </c>
      <c r="J61" s="113">
        <f>_xlfn.XLOOKUP($B61,'Duomenys | Data'!$B$10:$B$69,'Duomenys | Data'!H$10:H$69)</f>
        <v>0</v>
      </c>
      <c r="K61" s="115">
        <f t="shared" si="2"/>
        <v>-213.30000000000291</v>
      </c>
      <c r="L61" s="113">
        <f>_xlfn.XLOOKUP($B61,'Duomenys | Data'!$B$10:$B$69,'Duomenys | Data'!I$10:I$69)</f>
        <v>-13.799999999999955</v>
      </c>
      <c r="M61" s="113">
        <f>_xlfn.XLOOKUP($B61,'Duomenys | Data'!$B$10:$B$69,'Duomenys | Data'!$T$10:$T$69)</f>
        <v>0</v>
      </c>
      <c r="N61" s="104">
        <f t="shared" si="3"/>
        <v>-227.10000000000286</v>
      </c>
      <c r="O61" s="116" t="str">
        <f>VLOOKUP(C61,'Lankstumas | Flexibility'!B:N,13,FALSE)</f>
        <v>Taip / Yes</v>
      </c>
      <c r="P61" s="113">
        <f>_xlfn.XLOOKUP($B61,'Duomenys | Data'!$B$10:$B$69,'Duomenys | Data'!J$10:J$69)</f>
        <v>0</v>
      </c>
      <c r="Q61" s="113">
        <f>_xlfn.XLOOKUP($B61,'Duomenys | Data'!$B$10:$B$69,'Duomenys | Data'!K$10:K$69)</f>
        <v>765.59999999999991</v>
      </c>
      <c r="R61" s="105">
        <f t="shared" si="6"/>
        <v>538.49999999999704</v>
      </c>
      <c r="S61" s="115">
        <f t="shared" si="4"/>
        <v>-0.8</v>
      </c>
      <c r="T61" s="115" t="str">
        <f t="shared" si="5"/>
        <v>-</v>
      </c>
      <c r="U61" s="117" t="str">
        <f t="shared" si="7"/>
        <v>Taip / Yes</v>
      </c>
      <c r="V61" s="221"/>
      <c r="W61" s="221"/>
      <c r="X61"/>
      <c r="Y61"/>
      <c r="Z61"/>
      <c r="AA61"/>
    </row>
    <row r="62" spans="2:27" x14ac:dyDescent="0.3">
      <c r="B62" s="110">
        <v>55</v>
      </c>
      <c r="C62" s="111" t="s">
        <v>58</v>
      </c>
      <c r="D62" s="112">
        <f>F62/$E$75/10</f>
        <v>0.29438617317678684</v>
      </c>
      <c r="E62" s="113">
        <f>_xlfn.XLOOKUP($B62,'Duomenys | Data'!$B$10:$B$69,'Duomenys | Data'!D$10:D$69)</f>
        <v>221199.6</v>
      </c>
      <c r="F62" s="114">
        <f t="shared" si="1"/>
        <v>217235.8</v>
      </c>
      <c r="G62" s="113">
        <f>_xlfn.XLOOKUP($B62,'Duomenys | Data'!$B$10:$B$69,'Duomenys | Data'!E$10:E$69)</f>
        <v>174904.5</v>
      </c>
      <c r="H62" s="113">
        <f>_xlfn.XLOOKUP($B62,'Duomenys | Data'!$B$10:$B$69,'Duomenys | Data'!F$10:F$69)</f>
        <v>42331.3</v>
      </c>
      <c r="I62" s="113">
        <f>_xlfn.XLOOKUP($B62,'Duomenys | Data'!$B$10:$B$69,'Duomenys | Data'!G$10:G$69)</f>
        <v>0</v>
      </c>
      <c r="J62" s="113">
        <f>_xlfn.XLOOKUP($B62,'Duomenys | Data'!$B$10:$B$69,'Duomenys | Data'!H$10:H$69)</f>
        <v>0</v>
      </c>
      <c r="K62" s="115">
        <f t="shared" si="2"/>
        <v>3963.8000000000175</v>
      </c>
      <c r="L62" s="113">
        <f>_xlfn.XLOOKUP($B62,'Duomenys | Data'!$B$10:$B$69,'Duomenys | Data'!I$10:I$69)</f>
        <v>190.20000000000005</v>
      </c>
      <c r="M62" s="113">
        <f>_xlfn.XLOOKUP($B62,'Duomenys | Data'!$B$10:$B$69,'Duomenys | Data'!$T$10:$T$69)</f>
        <v>-6534.6</v>
      </c>
      <c r="N62" s="104">
        <f t="shared" si="3"/>
        <v>-2380.5999999999831</v>
      </c>
      <c r="O62" s="116" t="str">
        <f>VLOOKUP(C62,'Lankstumas | Flexibility'!B:N,13,FALSE)</f>
        <v>Taip / Yes</v>
      </c>
      <c r="P62" s="113">
        <f>_xlfn.XLOOKUP($B62,'Duomenys | Data'!$B$10:$B$69,'Duomenys | Data'!J$10:J$69)</f>
        <v>5453.3</v>
      </c>
      <c r="Q62" s="113">
        <f>_xlfn.XLOOKUP($B62,'Duomenys | Data'!$B$10:$B$69,'Duomenys | Data'!K$10:K$69)</f>
        <v>0</v>
      </c>
      <c r="R62" s="105">
        <f t="shared" si="6"/>
        <v>3072.7000000000171</v>
      </c>
      <c r="S62" s="115">
        <f t="shared" si="4"/>
        <v>-1.4</v>
      </c>
      <c r="T62" s="115" t="str">
        <f t="shared" si="5"/>
        <v>-</v>
      </c>
      <c r="U62" s="117" t="str">
        <f t="shared" si="7"/>
        <v>Taip / Yes</v>
      </c>
      <c r="V62" s="221"/>
      <c r="W62" s="221"/>
      <c r="X62"/>
      <c r="Y62"/>
      <c r="Z62"/>
      <c r="AA62"/>
    </row>
    <row r="63" spans="2:27" x14ac:dyDescent="0.3">
      <c r="B63" s="110">
        <v>56</v>
      </c>
      <c r="C63" s="111" t="s">
        <v>59</v>
      </c>
      <c r="D63" s="112">
        <f t="shared" si="8"/>
        <v>4.5919385089060169E-2</v>
      </c>
      <c r="E63" s="113">
        <f>_xlfn.XLOOKUP($B63,'Duomenys | Data'!$B$10:$B$69,'Duomenys | Data'!D$10:D$69)</f>
        <v>34350.300000000003</v>
      </c>
      <c r="F63" s="114">
        <f t="shared" si="1"/>
        <v>33885.199999999997</v>
      </c>
      <c r="G63" s="113">
        <f>_xlfn.XLOOKUP($B63,'Duomenys | Data'!$B$10:$B$69,'Duomenys | Data'!E$10:E$69)</f>
        <v>30737.8</v>
      </c>
      <c r="H63" s="113">
        <f>_xlfn.XLOOKUP($B63,'Duomenys | Data'!$B$10:$B$69,'Duomenys | Data'!F$10:F$69)</f>
        <v>3147.4</v>
      </c>
      <c r="I63" s="113">
        <f>_xlfn.XLOOKUP($B63,'Duomenys | Data'!$B$10:$B$69,'Duomenys | Data'!G$10:G$69)</f>
        <v>0</v>
      </c>
      <c r="J63" s="113">
        <f>_xlfn.XLOOKUP($B63,'Duomenys | Data'!$B$10:$B$69,'Duomenys | Data'!H$10:H$69)</f>
        <v>0</v>
      </c>
      <c r="K63" s="115">
        <f t="shared" si="2"/>
        <v>465.10000000000582</v>
      </c>
      <c r="L63" s="113">
        <f>_xlfn.XLOOKUP($B63,'Duomenys | Data'!$B$10:$B$69,'Duomenys | Data'!I$10:I$69)</f>
        <v>59.400000000000034</v>
      </c>
      <c r="M63" s="113">
        <f>_xlfn.XLOOKUP($B63,'Duomenys | Data'!$B$10:$B$69,'Duomenys | Data'!$T$10:$T$69)</f>
        <v>0</v>
      </c>
      <c r="N63" s="104">
        <f t="shared" si="3"/>
        <v>524.50000000000591</v>
      </c>
      <c r="O63" s="116" t="str">
        <f>VLOOKUP(C63,'Lankstumas | Flexibility'!B:N,13,FALSE)</f>
        <v>Taip / Yes</v>
      </c>
      <c r="P63" s="113">
        <f>_xlfn.XLOOKUP($B63,'Duomenys | Data'!$B$10:$B$69,'Duomenys | Data'!J$10:J$69)</f>
        <v>139.19999999999999</v>
      </c>
      <c r="Q63" s="113">
        <f>_xlfn.XLOOKUP($B63,'Duomenys | Data'!$B$10:$B$69,'Duomenys | Data'!K$10:K$69)</f>
        <v>0</v>
      </c>
      <c r="R63" s="105">
        <f t="shared" si="6"/>
        <v>663.70000000000596</v>
      </c>
      <c r="S63" s="115">
        <f t="shared" si="4"/>
        <v>-1.9</v>
      </c>
      <c r="T63" s="115" t="str">
        <f t="shared" si="5"/>
        <v>-</v>
      </c>
      <c r="U63" s="117" t="str">
        <f t="shared" si="7"/>
        <v>Taip / Yes</v>
      </c>
      <c r="V63" s="221"/>
      <c r="W63" s="221"/>
      <c r="X63"/>
      <c r="Y63"/>
      <c r="Z63"/>
      <c r="AA63"/>
    </row>
    <row r="64" spans="2:27" x14ac:dyDescent="0.3">
      <c r="B64" s="110">
        <v>57</v>
      </c>
      <c r="C64" s="111" t="s">
        <v>60</v>
      </c>
      <c r="D64" s="112">
        <f>F64/$E$75/10</f>
        <v>7.8164807406684661E-2</v>
      </c>
      <c r="E64" s="113">
        <f>_xlfn.XLOOKUP($B64,'Duomenys | Data'!$B$10:$B$69,'Duomenys | Data'!D$10:D$69)</f>
        <v>55582.3</v>
      </c>
      <c r="F64" s="114">
        <f t="shared" si="1"/>
        <v>57680.000000000007</v>
      </c>
      <c r="G64" s="113">
        <f>_xlfn.XLOOKUP($B64,'Duomenys | Data'!$B$10:$B$69,'Duomenys | Data'!E$10:E$69)</f>
        <v>50676.9</v>
      </c>
      <c r="H64" s="113">
        <f>_xlfn.XLOOKUP($B64,'Duomenys | Data'!$B$10:$B$69,'Duomenys | Data'!F$10:F$69)</f>
        <v>7003</v>
      </c>
      <c r="I64" s="113">
        <f>_xlfn.XLOOKUP($B64,'Duomenys | Data'!$B$10:$B$69,'Duomenys | Data'!G$10:G$69)</f>
        <v>19.2</v>
      </c>
      <c r="J64" s="113">
        <f>_xlfn.XLOOKUP($B64,'Duomenys | Data'!$B$10:$B$69,'Duomenys | Data'!H$10:H$69)</f>
        <v>19.3</v>
      </c>
      <c r="K64" s="115">
        <f t="shared" si="2"/>
        <v>-2097.7000000000044</v>
      </c>
      <c r="L64" s="113">
        <f>_xlfn.XLOOKUP($B64,'Duomenys | Data'!$B$10:$B$69,'Duomenys | Data'!I$10:I$69)</f>
        <v>81.299999999999955</v>
      </c>
      <c r="M64" s="113">
        <f>_xlfn.XLOOKUP($B64,'Duomenys | Data'!$B$10:$B$69,'Duomenys | Data'!$T$10:$T$69)</f>
        <v>4.0000000001327862E-3</v>
      </c>
      <c r="N64" s="220">
        <f>K64+L64+M64</f>
        <v>-2016.3960000000043</v>
      </c>
      <c r="O64" s="116" t="str">
        <f>VLOOKUP(C64,'Lankstumas | Flexibility'!B:N,13,FALSE)</f>
        <v>Taip / Yes</v>
      </c>
      <c r="P64" s="113">
        <f>_xlfn.XLOOKUP($B64,'Duomenys | Data'!$B$10:$B$69,'Duomenys | Data'!J$10:J$69)</f>
        <v>10</v>
      </c>
      <c r="Q64" s="113">
        <f>_xlfn.XLOOKUP($B64,'Duomenys | Data'!$B$10:$B$69,'Duomenys | Data'!K$10:K$69)</f>
        <v>1174.4000000000001</v>
      </c>
      <c r="R64" s="105">
        <f t="shared" si="6"/>
        <v>-831.99600000000419</v>
      </c>
      <c r="S64" s="115">
        <f t="shared" si="4"/>
        <v>1.5</v>
      </c>
      <c r="T64" s="115" t="str">
        <f t="shared" si="5"/>
        <v>-</v>
      </c>
      <c r="U64" s="117" t="str">
        <f t="shared" si="7"/>
        <v>Taip / Yes</v>
      </c>
      <c r="V64" s="221"/>
      <c r="W64" s="221"/>
      <c r="X64"/>
      <c r="Y64"/>
      <c r="Z64"/>
      <c r="AA64"/>
    </row>
    <row r="65" spans="1:27" x14ac:dyDescent="0.3">
      <c r="B65" s="110">
        <v>58</v>
      </c>
      <c r="C65" s="111" t="s">
        <v>61</v>
      </c>
      <c r="D65" s="112">
        <f>F65/$E$75/10</f>
        <v>2.9745313905963727E-2</v>
      </c>
      <c r="E65" s="113">
        <f>_xlfn.XLOOKUP($B65,'Duomenys | Data'!$B$10:$B$69,'Duomenys | Data'!D$10:D$69)</f>
        <v>21962</v>
      </c>
      <c r="F65" s="114">
        <f t="shared" si="1"/>
        <v>21949.9</v>
      </c>
      <c r="G65" s="113">
        <f>_xlfn.XLOOKUP($B65,'Duomenys | Data'!$B$10:$B$69,'Duomenys | Data'!E$10:E$69)</f>
        <v>19769.7</v>
      </c>
      <c r="H65" s="113">
        <f>_xlfn.XLOOKUP($B65,'Duomenys | Data'!$B$10:$B$69,'Duomenys | Data'!F$10:F$69)</f>
        <v>1373.2</v>
      </c>
      <c r="I65" s="113">
        <f>_xlfn.XLOOKUP($B65,'Duomenys | Data'!$B$10:$B$69,'Duomenys | Data'!G$10:G$69)</f>
        <v>0</v>
      </c>
      <c r="J65" s="113">
        <f>_xlfn.XLOOKUP($B65,'Duomenys | Data'!$B$10:$B$69,'Duomenys | Data'!H$10:H$69)</f>
        <v>807</v>
      </c>
      <c r="K65" s="115">
        <f t="shared" si="2"/>
        <v>12.099999999998545</v>
      </c>
      <c r="L65" s="113">
        <f>_xlfn.XLOOKUP($B65,'Duomenys | Data'!$B$10:$B$69,'Duomenys | Data'!I$10:I$69)</f>
        <v>-5.8000000000000114</v>
      </c>
      <c r="M65" s="113">
        <f>_xlfn.XLOOKUP($B65,'Duomenys | Data'!$B$10:$B$69,'Duomenys | Data'!$T$10:$T$69)</f>
        <v>0</v>
      </c>
      <c r="N65" s="104">
        <f t="shared" si="3"/>
        <v>6.2999999999985334</v>
      </c>
      <c r="O65" s="116" t="str">
        <f>VLOOKUP(C65,'Lankstumas | Flexibility'!B:N,13,FALSE)</f>
        <v>Taip / Yes</v>
      </c>
      <c r="P65" s="113">
        <f>_xlfn.XLOOKUP($B65,'Duomenys | Data'!$B$10:$B$69,'Duomenys | Data'!J$10:J$69)</f>
        <v>934.2</v>
      </c>
      <c r="Q65" s="113">
        <f>_xlfn.XLOOKUP($B65,'Duomenys | Data'!$B$10:$B$69,'Duomenys | Data'!K$10:K$69)</f>
        <v>0</v>
      </c>
      <c r="R65" s="105">
        <f t="shared" si="6"/>
        <v>940.49999999999864</v>
      </c>
      <c r="S65" s="115">
        <f t="shared" si="4"/>
        <v>-4.3</v>
      </c>
      <c r="T65" s="115" t="str">
        <f t="shared" si="5"/>
        <v>-</v>
      </c>
      <c r="U65" s="117" t="str">
        <f t="shared" si="7"/>
        <v>Taip / Yes</v>
      </c>
      <c r="V65" s="221"/>
      <c r="W65" s="221"/>
      <c r="X65"/>
      <c r="Y65"/>
      <c r="Z65"/>
      <c r="AA65"/>
    </row>
    <row r="66" spans="1:27" x14ac:dyDescent="0.3">
      <c r="B66" s="110">
        <v>59</v>
      </c>
      <c r="C66" s="111" t="s">
        <v>62</v>
      </c>
      <c r="D66" s="112">
        <f t="shared" si="8"/>
        <v>3.2780704892618244E-2</v>
      </c>
      <c r="E66" s="113">
        <f>_xlfn.XLOOKUP($B66,'Duomenys | Data'!$B$10:$B$69,'Duomenys | Data'!D$10:D$69)</f>
        <v>24293.5</v>
      </c>
      <c r="F66" s="114">
        <f t="shared" si="1"/>
        <v>24189.8</v>
      </c>
      <c r="G66" s="113">
        <f>_xlfn.XLOOKUP($B66,'Duomenys | Data'!$B$10:$B$69,'Duomenys | Data'!E$10:E$69)</f>
        <v>21783.7</v>
      </c>
      <c r="H66" s="113">
        <f>_xlfn.XLOOKUP($B66,'Duomenys | Data'!$B$10:$B$69,'Duomenys | Data'!F$10:F$69)</f>
        <v>2406.1</v>
      </c>
      <c r="I66" s="113">
        <f>_xlfn.XLOOKUP($B66,'Duomenys | Data'!$B$10:$B$69,'Duomenys | Data'!G$10:G$69)</f>
        <v>0</v>
      </c>
      <c r="J66" s="113">
        <f>_xlfn.XLOOKUP($B66,'Duomenys | Data'!$B$10:$B$69,'Duomenys | Data'!H$10:H$69)</f>
        <v>0</v>
      </c>
      <c r="K66" s="115">
        <f t="shared" si="2"/>
        <v>103.70000000000073</v>
      </c>
      <c r="L66" s="113">
        <f>_xlfn.XLOOKUP($B66,'Duomenys | Data'!$B$10:$B$69,'Duomenys | Data'!I$10:I$69)</f>
        <v>11.300000000000011</v>
      </c>
      <c r="M66" s="113">
        <f>_xlfn.XLOOKUP($B66,'Duomenys | Data'!$B$10:$B$69,'Duomenys | Data'!$T$10:$T$69)</f>
        <v>0</v>
      </c>
      <c r="N66" s="104">
        <f t="shared" si="3"/>
        <v>115.00000000000074</v>
      </c>
      <c r="O66" s="116" t="str">
        <f>VLOOKUP(C66,'Lankstumas | Flexibility'!B:N,13,FALSE)</f>
        <v>Taip / Yes</v>
      </c>
      <c r="P66" s="113">
        <f>_xlfn.XLOOKUP($B66,'Duomenys | Data'!$B$10:$B$69,'Duomenys | Data'!J$10:J$69)</f>
        <v>36</v>
      </c>
      <c r="Q66" s="113">
        <f>_xlfn.XLOOKUP($B66,'Duomenys | Data'!$B$10:$B$69,'Duomenys | Data'!K$10:K$69)</f>
        <v>0</v>
      </c>
      <c r="R66" s="105">
        <f t="shared" si="6"/>
        <v>151.00000000000074</v>
      </c>
      <c r="S66" s="115">
        <f t="shared" si="4"/>
        <v>-0.6</v>
      </c>
      <c r="T66" s="115" t="str">
        <f t="shared" si="5"/>
        <v>-</v>
      </c>
      <c r="U66" s="117" t="str">
        <f t="shared" si="7"/>
        <v>Taip / Yes</v>
      </c>
      <c r="V66" s="221"/>
      <c r="W66" s="221"/>
      <c r="X66"/>
      <c r="Y66"/>
      <c r="Z66"/>
      <c r="AA66"/>
    </row>
    <row r="67" spans="1:27" x14ac:dyDescent="0.3">
      <c r="B67" s="110">
        <v>60</v>
      </c>
      <c r="C67" s="111" t="s">
        <v>63</v>
      </c>
      <c r="D67" s="112">
        <f t="shared" si="8"/>
        <v>2.8754566841209438E-2</v>
      </c>
      <c r="E67" s="113">
        <f>_xlfn.XLOOKUP($B67,'Duomenys | Data'!$B$10:$B$69,'Duomenys | Data'!D$10:D$69)</f>
        <v>21240.7</v>
      </c>
      <c r="F67" s="114">
        <f t="shared" si="1"/>
        <v>21218.799999999999</v>
      </c>
      <c r="G67" s="113">
        <f>_xlfn.XLOOKUP($B67,'Duomenys | Data'!$B$10:$B$69,'Duomenys | Data'!E$10:E$69)</f>
        <v>19235.599999999999</v>
      </c>
      <c r="H67" s="113">
        <f>_xlfn.XLOOKUP($B67,'Duomenys | Data'!$B$10:$B$69,'Duomenys | Data'!F$10:F$69)</f>
        <v>1983.2</v>
      </c>
      <c r="I67" s="113">
        <f>_xlfn.XLOOKUP($B67,'Duomenys | Data'!$B$10:$B$69,'Duomenys | Data'!G$10:G$69)</f>
        <v>0</v>
      </c>
      <c r="J67" s="113">
        <f>_xlfn.XLOOKUP($B67,'Duomenys | Data'!$B$10:$B$69,'Duomenys | Data'!H$10:H$69)</f>
        <v>0</v>
      </c>
      <c r="K67" s="115">
        <f t="shared" si="2"/>
        <v>21.900000000001455</v>
      </c>
      <c r="L67" s="113">
        <f>_xlfn.XLOOKUP($B67,'Duomenys | Data'!$B$10:$B$69,'Duomenys | Data'!I$10:I$69)</f>
        <v>85.300000000000011</v>
      </c>
      <c r="M67" s="113">
        <f>_xlfn.XLOOKUP($B67,'Duomenys | Data'!$B$10:$B$69,'Duomenys | Data'!$T$10:$T$69)</f>
        <v>0</v>
      </c>
      <c r="N67" s="104">
        <f t="shared" si="3"/>
        <v>107.20000000000147</v>
      </c>
      <c r="O67" s="116" t="str">
        <f>VLOOKUP(C67,'Lankstumas | Flexibility'!B:N,13,FALSE)</f>
        <v>Taip / Yes</v>
      </c>
      <c r="P67" s="113">
        <f>_xlfn.XLOOKUP($B67,'Duomenys | Data'!$B$10:$B$69,'Duomenys | Data'!J$10:J$69)</f>
        <v>508.7</v>
      </c>
      <c r="Q67" s="113">
        <f>_xlfn.XLOOKUP($B67,'Duomenys | Data'!$B$10:$B$69,'Duomenys | Data'!K$10:K$69)</f>
        <v>0</v>
      </c>
      <c r="R67" s="105">
        <f t="shared" si="6"/>
        <v>615.90000000000146</v>
      </c>
      <c r="S67" s="115">
        <f t="shared" si="4"/>
        <v>-2.9</v>
      </c>
      <c r="T67" s="115" t="str">
        <f t="shared" si="5"/>
        <v>-</v>
      </c>
      <c r="U67" s="117" t="str">
        <f t="shared" si="7"/>
        <v>Taip / Yes</v>
      </c>
      <c r="V67" s="221"/>
      <c r="W67" s="221"/>
      <c r="X67"/>
      <c r="Y67"/>
      <c r="Z67"/>
      <c r="AA67"/>
    </row>
    <row r="68" spans="1:27" x14ac:dyDescent="0.3">
      <c r="B68" s="118">
        <v>61</v>
      </c>
      <c r="C68" s="119" t="s">
        <v>64</v>
      </c>
      <c r="D68" s="120">
        <f t="shared" si="8"/>
        <v>2.2185091228412526E-2</v>
      </c>
      <c r="E68" s="150">
        <f>_xlfn.XLOOKUP($B68,'Duomenys | Data'!$B$10:$B$69,'Duomenys | Data'!D$10:D$69)</f>
        <v>16578.8</v>
      </c>
      <c r="F68" s="122">
        <f t="shared" si="1"/>
        <v>16371</v>
      </c>
      <c r="G68" s="121">
        <f>_xlfn.XLOOKUP($B68,'Duomenys | Data'!$B$10:$B$69,'Duomenys | Data'!E$10:E$69)</f>
        <v>14970.3</v>
      </c>
      <c r="H68" s="121">
        <f>_xlfn.XLOOKUP($B68,'Duomenys | Data'!$B$10:$B$69,'Duomenys | Data'!F$10:F$69)</f>
        <v>1400.7</v>
      </c>
      <c r="I68" s="121">
        <f>_xlfn.XLOOKUP($B68,'Duomenys | Data'!$B$10:$B$69,'Duomenys | Data'!G$10:G$69)</f>
        <v>0</v>
      </c>
      <c r="J68" s="121">
        <f>_xlfn.XLOOKUP($B68,'Duomenys | Data'!$B$10:$B$69,'Duomenys | Data'!H$10:H$69)</f>
        <v>0</v>
      </c>
      <c r="K68" s="123">
        <f t="shared" si="2"/>
        <v>207.79999999999927</v>
      </c>
      <c r="L68" s="121">
        <f>_xlfn.XLOOKUP($B68,'Duomenys | Data'!$B$10:$B$69,'Duomenys | Data'!I$10:I$69)</f>
        <v>-64.799999999999955</v>
      </c>
      <c r="M68" s="113">
        <f>_xlfn.XLOOKUP($B68,'Duomenys | Data'!$B$10:$B$69,'Duomenys | Data'!$T$10:$T$69)</f>
        <v>0</v>
      </c>
      <c r="N68" s="104">
        <f t="shared" si="3"/>
        <v>142.99999999999932</v>
      </c>
      <c r="O68" s="116" t="str">
        <f>VLOOKUP(C68,'Lankstumas | Flexibility'!B:N,13,FALSE)</f>
        <v>Taip / Yes</v>
      </c>
      <c r="P68" s="121">
        <f>_xlfn.XLOOKUP($B68,'Duomenys | Data'!$B$10:$B$69,'Duomenys | Data'!J$10:J$69)</f>
        <v>0</v>
      </c>
      <c r="Q68" s="121">
        <f>_xlfn.XLOOKUP($B68,'Duomenys | Data'!$B$10:$B$69,'Duomenys | Data'!K$10:K$69)</f>
        <v>13.600000000000023</v>
      </c>
      <c r="R68" s="106">
        <f t="shared" si="6"/>
        <v>156.59999999999934</v>
      </c>
      <c r="S68" s="115">
        <f>IF(O68="Taip / Yes",ROUND(((F68-L68-P68-Q68)/(E68+M68)-1)*100,1),ROUND(((F68-L68)/(E68+M68)-1)*100,1))</f>
        <v>-0.9</v>
      </c>
      <c r="T68" s="115" t="str">
        <f t="shared" si="5"/>
        <v>-</v>
      </c>
      <c r="U68" s="124" t="str">
        <f t="shared" si="7"/>
        <v>Taip / Yes</v>
      </c>
      <c r="V68" s="221"/>
      <c r="W68" s="221"/>
      <c r="X68"/>
      <c r="Y68"/>
      <c r="Z68"/>
      <c r="AA68"/>
    </row>
    <row r="69" spans="1:27" s="25" customFormat="1" ht="30.6" customHeight="1" x14ac:dyDescent="0.3">
      <c r="B69" s="13"/>
      <c r="C69" s="13"/>
      <c r="D69" s="13"/>
      <c r="E69" s="13"/>
      <c r="F69" s="13"/>
      <c r="G69" s="13"/>
      <c r="H69" s="13"/>
      <c r="I69" s="13"/>
      <c r="J69" s="13"/>
      <c r="K69" s="13"/>
      <c r="L69" s="13"/>
      <c r="M69" s="13"/>
      <c r="N69" s="13"/>
      <c r="O69" s="13"/>
      <c r="P69" s="13"/>
      <c r="Q69" s="13"/>
      <c r="R69" s="13"/>
      <c r="S69" s="13"/>
      <c r="T69" s="363" t="s">
        <v>216</v>
      </c>
      <c r="U69" s="359">
        <f>COUNTIF($U$13:$U$68,"Ne / No")</f>
        <v>0</v>
      </c>
      <c r="V69" s="221"/>
      <c r="W69" s="221"/>
      <c r="X69"/>
      <c r="Y69"/>
      <c r="Z69"/>
      <c r="AA69"/>
    </row>
    <row r="70" spans="1:27" x14ac:dyDescent="0.3">
      <c r="A70" s="126"/>
      <c r="B70" s="125" t="s">
        <v>225</v>
      </c>
      <c r="C70" s="125"/>
      <c r="D70" s="13"/>
      <c r="E70" s="13"/>
      <c r="F70" s="13"/>
      <c r="G70" s="13"/>
      <c r="H70" s="13"/>
      <c r="I70" s="13"/>
      <c r="J70" s="13"/>
      <c r="K70" s="13"/>
      <c r="L70" s="13"/>
      <c r="M70" s="13"/>
      <c r="N70" s="13"/>
      <c r="O70" s="13"/>
      <c r="P70" s="13"/>
      <c r="Q70" s="13"/>
      <c r="R70" s="13"/>
      <c r="S70" s="13"/>
      <c r="T70" s="364"/>
      <c r="U70" s="360"/>
      <c r="V70" s="221"/>
      <c r="W70" s="221"/>
      <c r="X70"/>
      <c r="Y70"/>
      <c r="Z70"/>
      <c r="AA70"/>
    </row>
    <row r="71" spans="1:27" ht="15" customHeight="1" x14ac:dyDescent="0.3">
      <c r="A71" s="126"/>
      <c r="B71" s="127"/>
      <c r="C71" s="127"/>
      <c r="D71" s="126"/>
      <c r="E71" s="128"/>
      <c r="F71" s="128"/>
      <c r="G71" s="128"/>
      <c r="H71" s="128"/>
      <c r="I71" s="128"/>
      <c r="J71" s="128"/>
      <c r="K71" s="128"/>
      <c r="L71" s="28"/>
      <c r="M71" s="28"/>
      <c r="N71" s="28"/>
      <c r="O71" s="28"/>
      <c r="P71" s="28"/>
      <c r="Q71" s="28"/>
      <c r="R71" s="28"/>
      <c r="S71" s="28"/>
      <c r="T71" s="28"/>
      <c r="U71" s="28"/>
      <c r="V71" s="221"/>
      <c r="W71" s="221"/>
      <c r="X71" s="41"/>
    </row>
    <row r="72" spans="1:27" x14ac:dyDescent="0.3">
      <c r="A72" s="126"/>
      <c r="B72" s="126"/>
      <c r="C72" s="126"/>
      <c r="D72" s="126"/>
      <c r="E72" s="129"/>
      <c r="F72" s="128"/>
      <c r="G72" s="13"/>
      <c r="H72" s="13"/>
      <c r="I72" s="13"/>
      <c r="J72" s="13"/>
      <c r="K72" s="128"/>
      <c r="L72" s="28"/>
      <c r="M72" s="28"/>
      <c r="N72" s="28"/>
      <c r="O72" s="28"/>
      <c r="P72" s="28"/>
      <c r="Q72" s="28"/>
      <c r="R72" s="28"/>
      <c r="S72" s="28"/>
      <c r="T72" s="28"/>
      <c r="U72" s="28"/>
      <c r="X72" s="41"/>
    </row>
    <row r="73" spans="1:27" x14ac:dyDescent="0.3">
      <c r="A73" s="126"/>
      <c r="B73" s="126"/>
      <c r="C73" s="126"/>
      <c r="D73" s="126"/>
      <c r="E73" s="203"/>
      <c r="F73" s="128"/>
      <c r="G73" s="128"/>
      <c r="H73" s="128"/>
      <c r="I73" s="128"/>
      <c r="J73" s="128"/>
      <c r="K73" s="128"/>
      <c r="L73" s="28"/>
      <c r="M73" s="28"/>
      <c r="N73" s="28"/>
      <c r="O73" s="28"/>
      <c r="P73" s="28"/>
      <c r="Q73" s="28"/>
      <c r="R73" s="28"/>
      <c r="S73" s="28"/>
      <c r="T73" s="28"/>
      <c r="U73" s="28"/>
      <c r="X73" s="41"/>
    </row>
    <row r="74" spans="1:27" x14ac:dyDescent="0.3">
      <c r="A74" s="323" t="str">
        <f>'Duomenys | Data'!B74</f>
        <v>2024 m. BVP to meto kainomis, mln. EUR</v>
      </c>
      <c r="B74" s="323"/>
      <c r="C74" s="323"/>
      <c r="D74" s="323"/>
      <c r="E74" s="201">
        <f>+'Duomenys | Data'!H74</f>
        <v>78409.8</v>
      </c>
      <c r="F74" s="350" t="str">
        <f>'Duomenys | Data'!I74</f>
        <v>GDP  2024, mil. EUR</v>
      </c>
      <c r="G74" s="350"/>
      <c r="H74" s="350"/>
      <c r="I74" s="350"/>
      <c r="J74" s="350"/>
      <c r="K74" s="350"/>
      <c r="L74" s="35"/>
      <c r="M74" s="35"/>
      <c r="N74" s="35"/>
      <c r="O74" s="35"/>
      <c r="P74" s="35"/>
      <c r="Q74" s="27"/>
      <c r="R74" s="27"/>
      <c r="S74" s="27"/>
      <c r="T74" s="27"/>
      <c r="X74" s="41"/>
    </row>
    <row r="75" spans="1:27" x14ac:dyDescent="0.3">
      <c r="A75" s="126"/>
      <c r="B75" s="323" t="str">
        <f>'Duomenys | Data'!B75</f>
        <v>2023 m. BVP to meto kainomis, mln. EUR</v>
      </c>
      <c r="C75" s="323"/>
      <c r="D75" s="323"/>
      <c r="E75" s="186">
        <f>+'Duomenys | Data'!H75</f>
        <v>73792.800000000003</v>
      </c>
      <c r="F75" s="350" t="str">
        <f>'Duomenys | Data'!I75</f>
        <v xml:space="preserve">GDP 2023, mil. EUR </v>
      </c>
      <c r="G75" s="350"/>
      <c r="H75" s="350"/>
      <c r="I75" s="350"/>
      <c r="J75" s="350"/>
      <c r="K75" s="350"/>
      <c r="L75" s="35"/>
      <c r="M75" s="35"/>
      <c r="N75" s="35"/>
      <c r="O75" s="35"/>
      <c r="P75" s="35"/>
      <c r="Q75" s="27"/>
      <c r="R75" s="27"/>
      <c r="S75" s="27"/>
      <c r="T75" s="27"/>
      <c r="X75" s="41"/>
    </row>
    <row r="76" spans="1:27" ht="18.600000000000001" customHeight="1" x14ac:dyDescent="0.3">
      <c r="A76" s="311" t="str">
        <f>'Duomenys | Data'!A76</f>
        <v xml:space="preserve">2024 m. atotrūkis nuo potencialo, proc. pot. BVP </v>
      </c>
      <c r="B76" s="311"/>
      <c r="C76" s="311"/>
      <c r="D76" s="311"/>
      <c r="E76" s="204">
        <f>+'Duomenys | Data'!H76</f>
        <v>-2.1</v>
      </c>
      <c r="F76" s="228" t="str">
        <f>'Duomenys | Data'!I76</f>
        <v>Output gap for the year 2024, % pot. GDP</v>
      </c>
      <c r="G76" s="133"/>
      <c r="H76" s="133"/>
      <c r="I76" s="133"/>
      <c r="J76" s="133"/>
      <c r="K76" s="133"/>
      <c r="L76" s="36"/>
      <c r="M76" s="36"/>
      <c r="N76" s="36"/>
      <c r="O76" s="36"/>
      <c r="P76" s="36"/>
      <c r="Q76" s="27"/>
      <c r="R76" s="27"/>
      <c r="S76" s="27"/>
      <c r="T76" s="27"/>
      <c r="X76" s="41"/>
    </row>
    <row r="77" spans="1:27" ht="17.399999999999999" customHeight="1" x14ac:dyDescent="0.3">
      <c r="A77" s="132"/>
      <c r="B77" s="356" t="s">
        <v>268</v>
      </c>
      <c r="C77" s="356"/>
      <c r="D77" s="356"/>
      <c r="E77" s="205"/>
      <c r="F77" s="227" t="s">
        <v>227</v>
      </c>
      <c r="G77" s="133"/>
      <c r="H77" s="133"/>
      <c r="I77" s="133"/>
      <c r="J77" s="133"/>
      <c r="K77" s="133"/>
      <c r="L77" s="36"/>
      <c r="M77" s="36"/>
      <c r="N77" s="36"/>
      <c r="O77" s="36"/>
      <c r="P77" s="36"/>
      <c r="Q77" s="27"/>
      <c r="R77" s="27"/>
      <c r="S77" s="27"/>
      <c r="T77" s="27"/>
      <c r="X77" s="41"/>
    </row>
    <row r="78" spans="1:27" x14ac:dyDescent="0.3">
      <c r="A78" s="126"/>
      <c r="B78" s="134"/>
      <c r="C78" s="134"/>
      <c r="D78" s="134"/>
      <c r="E78" s="126"/>
      <c r="F78" s="126"/>
      <c r="G78" s="126"/>
      <c r="H78" s="126"/>
      <c r="I78" s="126"/>
      <c r="J78" s="126"/>
      <c r="K78" s="126"/>
    </row>
    <row r="79" spans="1:27" x14ac:dyDescent="0.3">
      <c r="A79" s="126"/>
      <c r="B79" s="323" t="s">
        <v>65</v>
      </c>
      <c r="C79" s="323"/>
      <c r="D79" s="323"/>
      <c r="E79" s="126"/>
      <c r="F79" s="131" t="s">
        <v>80</v>
      </c>
      <c r="G79" s="131"/>
      <c r="H79" s="131"/>
      <c r="I79" s="131"/>
      <c r="J79" s="131"/>
      <c r="K79" s="125"/>
      <c r="L79" s="18"/>
      <c r="M79" s="18"/>
      <c r="N79" s="18"/>
      <c r="O79" s="18"/>
      <c r="P79" s="18"/>
      <c r="Q79" s="18"/>
      <c r="R79" s="18"/>
      <c r="S79" s="18"/>
      <c r="T79" s="18"/>
    </row>
    <row r="80" spans="1:27" x14ac:dyDescent="0.3">
      <c r="A80" s="126"/>
      <c r="B80" s="323" t="s">
        <v>81</v>
      </c>
      <c r="C80" s="323"/>
      <c r="D80" s="323"/>
      <c r="E80" s="187"/>
      <c r="F80" s="131" t="s">
        <v>82</v>
      </c>
      <c r="G80" s="131"/>
      <c r="H80" s="131"/>
      <c r="I80" s="131"/>
      <c r="J80" s="131"/>
      <c r="K80" s="125"/>
      <c r="L80" s="18"/>
      <c r="M80" s="18"/>
      <c r="N80" s="18"/>
      <c r="O80" s="18"/>
      <c r="P80" s="18"/>
      <c r="Q80" s="18"/>
      <c r="R80" s="18"/>
      <c r="S80" s="18"/>
      <c r="T80" s="18"/>
    </row>
    <row r="81" spans="1:21" x14ac:dyDescent="0.3">
      <c r="A81" s="126"/>
      <c r="B81" s="323" t="s">
        <v>66</v>
      </c>
      <c r="C81" s="323"/>
      <c r="D81" s="323"/>
      <c r="E81" s="188"/>
      <c r="F81" s="131" t="s">
        <v>83</v>
      </c>
      <c r="G81" s="131"/>
      <c r="H81" s="131"/>
      <c r="I81" s="131"/>
      <c r="J81" s="131"/>
      <c r="K81" s="125"/>
      <c r="L81" s="18"/>
      <c r="M81" s="18"/>
      <c r="N81" s="18"/>
      <c r="O81" s="18"/>
      <c r="P81" s="18"/>
      <c r="Q81" s="18"/>
      <c r="R81" s="18"/>
      <c r="S81" s="18"/>
      <c r="T81" s="18"/>
    </row>
    <row r="82" spans="1:21" ht="15" thickBot="1" x14ac:dyDescent="0.35">
      <c r="B82" s="96"/>
      <c r="C82" s="96"/>
      <c r="D82" s="96"/>
      <c r="E82" s="96"/>
      <c r="F82" s="96"/>
      <c r="G82" s="96"/>
      <c r="H82" s="96"/>
      <c r="I82" s="96"/>
      <c r="J82" s="96"/>
      <c r="K82" s="96"/>
      <c r="L82" s="96"/>
      <c r="M82" s="96"/>
      <c r="N82" s="96"/>
      <c r="O82" s="96"/>
      <c r="P82" s="96"/>
      <c r="Q82" s="96"/>
      <c r="R82" s="96"/>
      <c r="S82" s="96"/>
      <c r="T82" s="96"/>
      <c r="U82" s="96"/>
    </row>
    <row r="98" spans="6:16" ht="15.6" x14ac:dyDescent="0.3">
      <c r="F98" s="42"/>
      <c r="G98" s="42"/>
      <c r="H98" s="42"/>
      <c r="I98" s="42"/>
      <c r="J98" s="42"/>
      <c r="K98" s="44"/>
      <c r="L98" s="44"/>
      <c r="M98" s="44"/>
      <c r="N98" s="44"/>
      <c r="O98" s="44"/>
      <c r="P98" s="44"/>
    </row>
    <row r="99" spans="6:16" ht="15.6" x14ac:dyDescent="0.3">
      <c r="F99" s="43"/>
      <c r="G99" s="43"/>
      <c r="H99" s="43"/>
      <c r="I99" s="43"/>
      <c r="J99" s="43"/>
    </row>
  </sheetData>
  <mergeCells count="33">
    <mergeCell ref="B6:N6"/>
    <mergeCell ref="B7:N7"/>
    <mergeCell ref="U69:U70"/>
    <mergeCell ref="E9:E10"/>
    <mergeCell ref="F9:F10"/>
    <mergeCell ref="K9:K10"/>
    <mergeCell ref="Q9:Q10"/>
    <mergeCell ref="S9:S10"/>
    <mergeCell ref="P9:P10"/>
    <mergeCell ref="L9:L10"/>
    <mergeCell ref="N9:N10"/>
    <mergeCell ref="O9:O10"/>
    <mergeCell ref="R9:R10"/>
    <mergeCell ref="T69:T70"/>
    <mergeCell ref="U9:U10"/>
    <mergeCell ref="T9:T10"/>
    <mergeCell ref="B81:D81"/>
    <mergeCell ref="B79:D79"/>
    <mergeCell ref="A76:D76"/>
    <mergeCell ref="B75:D75"/>
    <mergeCell ref="D9:D10"/>
    <mergeCell ref="B80:D80"/>
    <mergeCell ref="B77:D77"/>
    <mergeCell ref="M9:M10"/>
    <mergeCell ref="F74:K74"/>
    <mergeCell ref="F75:K75"/>
    <mergeCell ref="C9:C10"/>
    <mergeCell ref="G9:G10"/>
    <mergeCell ref="H9:H10"/>
    <mergeCell ref="I9:I10"/>
    <mergeCell ref="J9:J10"/>
    <mergeCell ref="A74:D74"/>
    <mergeCell ref="B9:B10"/>
  </mergeCells>
  <conditionalFormatting sqref="D13:D68">
    <cfRule type="expression" dxfId="3" priority="4">
      <formula>$D13&gt;0.3</formula>
    </cfRule>
  </conditionalFormatting>
  <conditionalFormatting sqref="U13:U68">
    <cfRule type="expression" dxfId="1" priority="7">
      <formula>$U13="Ne / No"</formula>
    </cfRule>
  </conditionalFormatting>
  <hyperlinks>
    <hyperlink ref="B1" location="'Turinys | Content'!A1" display="↖ atgal į turinį / back to content" xr:uid="{0FBC01CC-E0D6-40FF-9A39-48C2995ED54E}"/>
  </hyperlinks>
  <pageMargins left="0.7" right="0.7" top="0.75" bottom="0.75" header="0.3" footer="0.3"/>
  <pageSetup paperSize="9" orientation="portrait" r:id="rId1"/>
  <ignoredErrors>
    <ignoredError sqref="F13:F68" unlockedFormula="1"/>
  </ignoredErrors>
  <extLst>
    <ext xmlns:x14="http://schemas.microsoft.com/office/spreadsheetml/2009/9/main" uri="{78C0D931-6437-407d-A8EE-F0AAD7539E65}">
      <x14:conditionalFormattings>
        <x14:conditionalFormatting xmlns:xm="http://schemas.microsoft.com/office/excel/2006/main">
          <x14:cfRule type="expression" priority="35" id="{5196989D-F856-4C36-B061-EF2B59E4CE5F}">
            <xm:f>'KĮ 4 str. 2 d. | CL 4.2.'!#REF!&gt;'KĮ 4 str. 2 d. | CL 4.2.'!$G$24</xm:f>
            <x14:dxf>
              <fill>
                <patternFill>
                  <bgColor rgb="FFD1D1D1"/>
                </patternFill>
              </fill>
            </x14:dxf>
          </x14:cfRule>
          <xm:sqref>E77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B80A-306C-4823-A6E1-E23410F10770}">
  <sheetPr>
    <tabColor theme="7" tint="0.59999389629810485"/>
  </sheetPr>
  <dimension ref="B1:AJ79"/>
  <sheetViews>
    <sheetView showGridLines="0" showRowColHeaders="0" zoomScaleNormal="100" workbookViewId="0"/>
  </sheetViews>
  <sheetFormatPr defaultRowHeight="14.4" x14ac:dyDescent="0.3"/>
  <cols>
    <col min="2" max="2" width="18.88671875" customWidth="1"/>
    <col min="4" max="4" width="22" customWidth="1"/>
    <col min="5" max="5" width="32.88671875" customWidth="1"/>
    <col min="6" max="6" width="29.6640625" customWidth="1"/>
    <col min="7" max="9" width="23.6640625" customWidth="1"/>
    <col min="10" max="10" width="11" style="47" customWidth="1"/>
    <col min="11" max="11" width="10.6640625" style="47" customWidth="1"/>
    <col min="12" max="12" width="21.5546875" customWidth="1"/>
    <col min="13" max="13" width="19.33203125" customWidth="1"/>
    <col min="14" max="14" width="19.33203125" style="47" customWidth="1"/>
    <col min="22" max="22" width="9.5546875" customWidth="1"/>
  </cols>
  <sheetData>
    <row r="1" spans="2:36" x14ac:dyDescent="0.3">
      <c r="B1" s="80" t="s">
        <v>67</v>
      </c>
    </row>
    <row r="3" spans="2:36" ht="15" thickBot="1" x14ac:dyDescent="0.35"/>
    <row r="4" spans="2:36" s="261" customFormat="1" ht="15.75" customHeight="1" x14ac:dyDescent="0.3">
      <c r="B4" s="233" t="s">
        <v>89</v>
      </c>
      <c r="C4" s="234"/>
      <c r="D4" s="234"/>
      <c r="E4" s="234"/>
      <c r="F4" s="234"/>
      <c r="G4" s="234"/>
      <c r="H4" s="234"/>
      <c r="I4" s="234"/>
      <c r="J4" s="235"/>
      <c r="K4" s="235"/>
      <c r="L4" s="234"/>
      <c r="M4" s="234"/>
      <c r="N4" s="235"/>
      <c r="O4" s="236"/>
      <c r="P4" s="236"/>
      <c r="Q4" s="236"/>
      <c r="R4" s="236"/>
      <c r="S4" s="236"/>
      <c r="T4" s="236"/>
      <c r="U4" s="236"/>
      <c r="V4" s="236"/>
      <c r="W4"/>
      <c r="X4"/>
      <c r="Y4"/>
      <c r="Z4"/>
      <c r="AA4"/>
      <c r="AB4"/>
      <c r="AC4"/>
      <c r="AD4"/>
      <c r="AE4"/>
    </row>
    <row r="5" spans="2:36" s="261" customFormat="1" ht="15.75" customHeight="1" x14ac:dyDescent="0.3">
      <c r="B5" s="238" t="s">
        <v>90</v>
      </c>
      <c r="C5" s="236"/>
      <c r="D5" s="236"/>
      <c r="E5" s="236"/>
      <c r="F5" s="236"/>
      <c r="G5" s="236"/>
      <c r="H5" s="236"/>
      <c r="I5" s="236"/>
      <c r="J5" s="239"/>
      <c r="K5" s="239"/>
      <c r="L5" s="236"/>
      <c r="M5" s="236"/>
      <c r="N5" s="239"/>
      <c r="O5" s="236"/>
      <c r="P5" s="236"/>
      <c r="Q5" s="236"/>
      <c r="R5" s="236"/>
      <c r="S5" s="236"/>
      <c r="T5" s="236"/>
      <c r="U5" s="236"/>
      <c r="V5" s="236"/>
      <c r="W5"/>
      <c r="X5"/>
      <c r="Y5"/>
      <c r="Z5"/>
      <c r="AA5"/>
      <c r="AB5"/>
      <c r="AC5"/>
      <c r="AD5"/>
      <c r="AE5"/>
    </row>
    <row r="6" spans="2:36" s="261" customFormat="1" ht="58.95" customHeight="1" x14ac:dyDescent="0.3">
      <c r="B6" s="369" t="s">
        <v>119</v>
      </c>
      <c r="C6" s="369"/>
      <c r="D6" s="369"/>
      <c r="E6" s="369"/>
      <c r="F6" s="369"/>
      <c r="G6" s="369"/>
      <c r="H6" s="369"/>
      <c r="I6" s="369"/>
      <c r="J6" s="369"/>
      <c r="K6" s="369"/>
      <c r="L6" s="369"/>
      <c r="M6" s="369"/>
      <c r="N6" s="369"/>
      <c r="O6" s="240"/>
      <c r="P6" s="240"/>
      <c r="Q6" s="240"/>
      <c r="R6" s="240"/>
      <c r="S6" s="240"/>
      <c r="T6" s="240"/>
      <c r="U6" s="240"/>
      <c r="V6" s="240"/>
      <c r="W6"/>
      <c r="X6"/>
      <c r="Y6"/>
      <c r="Z6"/>
      <c r="AA6"/>
      <c r="AB6"/>
      <c r="AC6"/>
      <c r="AD6"/>
      <c r="AE6"/>
    </row>
    <row r="7" spans="2:36" s="261" customFormat="1" ht="55.5" customHeight="1" x14ac:dyDescent="0.25">
      <c r="B7" s="370" t="s">
        <v>120</v>
      </c>
      <c r="C7" s="370"/>
      <c r="D7" s="370"/>
      <c r="E7" s="370"/>
      <c r="F7" s="370"/>
      <c r="G7" s="370"/>
      <c r="H7" s="370"/>
      <c r="I7" s="370"/>
      <c r="J7" s="370"/>
      <c r="K7" s="370"/>
      <c r="L7" s="370"/>
      <c r="M7" s="370"/>
      <c r="N7" s="370"/>
      <c r="O7" s="241"/>
      <c r="P7" s="241"/>
      <c r="Q7" s="241"/>
      <c r="R7" s="241"/>
      <c r="S7" s="241"/>
      <c r="T7" s="241"/>
      <c r="U7" s="241"/>
      <c r="V7" s="241"/>
      <c r="W7" s="371"/>
      <c r="X7" s="371"/>
      <c r="Y7" s="371"/>
      <c r="Z7" s="371"/>
      <c r="AA7" s="371"/>
      <c r="AB7" s="371"/>
      <c r="AC7" s="371"/>
      <c r="AD7" s="371"/>
      <c r="AE7" s="371"/>
      <c r="AF7" s="371"/>
      <c r="AG7" s="371"/>
      <c r="AH7" s="371"/>
      <c r="AI7" s="371"/>
      <c r="AJ7" s="371"/>
    </row>
    <row r="8" spans="2:36" s="261" customFormat="1" ht="33.75" customHeight="1" x14ac:dyDescent="0.3">
      <c r="B8" s="242"/>
      <c r="C8" s="242"/>
      <c r="D8" s="242"/>
      <c r="E8" s="242"/>
      <c r="F8" s="242"/>
      <c r="G8" s="243"/>
      <c r="H8" s="242"/>
      <c r="I8" s="242"/>
      <c r="J8" s="242"/>
      <c r="K8" s="242"/>
      <c r="L8" s="242"/>
      <c r="M8" s="242"/>
      <c r="N8" s="242"/>
      <c r="O8" s="242"/>
      <c r="P8" s="242"/>
      <c r="Q8" s="242"/>
      <c r="R8" s="242"/>
      <c r="S8" s="242"/>
      <c r="T8" s="242"/>
      <c r="U8" s="242"/>
      <c r="V8" s="242"/>
      <c r="W8"/>
      <c r="X8"/>
      <c r="Y8"/>
      <c r="Z8"/>
      <c r="AA8"/>
      <c r="AB8"/>
      <c r="AC8"/>
      <c r="AD8"/>
      <c r="AE8"/>
    </row>
    <row r="9" spans="2:36" ht="44.25" customHeight="1" x14ac:dyDescent="0.3">
      <c r="B9" s="372" t="s">
        <v>121</v>
      </c>
      <c r="C9" s="374" t="s">
        <v>122</v>
      </c>
      <c r="D9" s="376" t="s">
        <v>165</v>
      </c>
      <c r="E9" s="374" t="s">
        <v>255</v>
      </c>
      <c r="F9" s="374" t="s">
        <v>166</v>
      </c>
      <c r="G9" s="374" t="s">
        <v>221</v>
      </c>
      <c r="H9" s="374" t="s">
        <v>260</v>
      </c>
      <c r="I9" s="374" t="s">
        <v>164</v>
      </c>
      <c r="J9" s="374" t="s">
        <v>123</v>
      </c>
      <c r="K9" s="374" t="s">
        <v>124</v>
      </c>
      <c r="L9" s="374" t="s">
        <v>125</v>
      </c>
      <c r="M9" s="374" t="s">
        <v>126</v>
      </c>
      <c r="N9" s="367" t="s">
        <v>127</v>
      </c>
    </row>
    <row r="10" spans="2:36" ht="61.5" customHeight="1" x14ac:dyDescent="0.3">
      <c r="B10" s="373"/>
      <c r="C10" s="375"/>
      <c r="D10" s="377"/>
      <c r="E10" s="378"/>
      <c r="F10" s="378"/>
      <c r="G10" s="378"/>
      <c r="H10" s="378"/>
      <c r="I10" s="378"/>
      <c r="J10" s="378"/>
      <c r="K10" s="378"/>
      <c r="L10" s="378"/>
      <c r="M10" s="375"/>
      <c r="N10" s="368"/>
    </row>
    <row r="11" spans="2:36" ht="42" customHeight="1" x14ac:dyDescent="0.3">
      <c r="B11" s="244"/>
      <c r="C11" s="245"/>
      <c r="D11" s="231">
        <v>1</v>
      </c>
      <c r="E11" s="230">
        <v>2</v>
      </c>
      <c r="F11" s="230" t="s">
        <v>263</v>
      </c>
      <c r="G11" s="230" t="s">
        <v>264</v>
      </c>
      <c r="H11" s="230" t="s">
        <v>265</v>
      </c>
      <c r="I11" s="230" t="s">
        <v>266</v>
      </c>
      <c r="J11" s="230" t="s">
        <v>267</v>
      </c>
      <c r="K11" s="230"/>
      <c r="L11" s="230"/>
      <c r="M11" s="245"/>
      <c r="N11" s="262"/>
    </row>
    <row r="12" spans="2:36" ht="96" customHeight="1" x14ac:dyDescent="0.3">
      <c r="B12" s="244"/>
      <c r="C12" s="245"/>
      <c r="D12" s="230" t="str">
        <f>'Duomenys | Data'!L9</f>
        <v>FM įsakymo 1K-8 priedas Nr. 10 (61 eilutė)
Order MoF No. 1K-8 annex No. 10 (row 61)</v>
      </c>
      <c r="E12" s="274" t="s">
        <v>278</v>
      </c>
      <c r="F12" s="230" t="s">
        <v>91</v>
      </c>
      <c r="G12" s="230" t="str">
        <f>'Duomenys | Data'!O9</f>
        <v>FM įsakymo Nr. 1K-361 forma Nr. 1-SAV (89 eilutė)
Order MoF No. 1K-361 form No. 1-SAV (row 89)</v>
      </c>
      <c r="H12" s="230" t="str">
        <f>'Duomenys | Data'!N9</f>
        <v>FM įsakymo Nr. 1K-361 forma Nr. 1-SAV (3 eilutė)
Order MoF No. 1K-361 form No. 1-SAV (row 3)</v>
      </c>
      <c r="I12" s="230" t="str">
        <f>'Duomenys | Data'!P9</f>
        <v>FM įsakymo Nr. 1K-361 forma Nr. 1-SAV (15 eilutė)
Order MoF No. 1K-361 form No. 1-SAV (row 15)</v>
      </c>
      <c r="J12" s="230" t="s">
        <v>91</v>
      </c>
      <c r="K12" s="230" t="s">
        <v>91</v>
      </c>
      <c r="L12" s="230" t="s">
        <v>91</v>
      </c>
      <c r="M12" s="230" t="s">
        <v>91</v>
      </c>
      <c r="N12" s="182" t="s">
        <v>91</v>
      </c>
    </row>
    <row r="13" spans="2:36" x14ac:dyDescent="0.3">
      <c r="B13" s="247" t="s">
        <v>5</v>
      </c>
      <c r="C13" s="248">
        <v>1</v>
      </c>
      <c r="D13" s="249">
        <f>_xlfn.XLOOKUP($C13,'Duomenys | Data'!$B$10:$B$69,'Duomenys | Data'!L$10:L$69)</f>
        <v>251480.6</v>
      </c>
      <c r="E13" s="249">
        <f>_xlfn.XLOOKUP($C13,'Duomenys | Data'!$B$10:$B$69,'Duomenys | Data'!M$10:M$69)</f>
        <v>623510</v>
      </c>
      <c r="F13" s="263">
        <f>G13-H13-I13</f>
        <v>213201.5</v>
      </c>
      <c r="G13" s="249">
        <f>_xlfn.XLOOKUP($C13,'Duomenys | Data'!$B$10:$B$69,'Duomenys | Data'!O$10:O$69)</f>
        <v>1383512.5</v>
      </c>
      <c r="H13" s="249">
        <f>_xlfn.XLOOKUP($C13,'Duomenys | Data'!$B$10:$B$69,'Duomenys | Data'!N$10:N$69)</f>
        <v>677133.4</v>
      </c>
      <c r="I13" s="249">
        <f>_xlfn.XLOOKUP($C13,'Duomenys | Data'!$B$10:$B$69,'Duomenys | Data'!P$10:P$69)</f>
        <v>493177.59999999998</v>
      </c>
      <c r="J13" s="250">
        <f>(D13/(E13+F13))*100</f>
        <v>30.055831669577866</v>
      </c>
      <c r="K13" s="264" t="str">
        <f>IF(J13&gt;75, "Taip / Yes", "Ne / No")</f>
        <v>Ne / No</v>
      </c>
      <c r="L13" s="265" t="s">
        <v>91</v>
      </c>
      <c r="M13" s="265" t="s">
        <v>91</v>
      </c>
      <c r="N13" s="251" t="str">
        <f>IF(OR(K13="Taip / Yes", M13="Ne / No"),"Ne / No", "Taip / Yes")</f>
        <v>Taip / Yes</v>
      </c>
    </row>
    <row r="14" spans="2:36" x14ac:dyDescent="0.3">
      <c r="B14" s="252" t="s">
        <v>6</v>
      </c>
      <c r="C14" s="248">
        <v>2</v>
      </c>
      <c r="D14" s="249">
        <f>_xlfn.XLOOKUP($C14,'Duomenys | Data'!$B$10:$B$69,'Duomenys | Data'!L$10:L$69)</f>
        <v>5160.3999999999996</v>
      </c>
      <c r="E14" s="249">
        <f>_xlfn.XLOOKUP($C14,'Duomenys | Data'!$B$10:$B$69,'Duomenys | Data'!M$10:M$69)</f>
        <v>50539</v>
      </c>
      <c r="F14" s="263">
        <f t="shared" ref="F14:F72" si="0">G14-H14-I14</f>
        <v>10615.099999999999</v>
      </c>
      <c r="G14" s="249">
        <f>_xlfn.XLOOKUP($C14,'Duomenys | Data'!$B$10:$B$69,'Duomenys | Data'!O$10:O$69)</f>
        <v>113365.2</v>
      </c>
      <c r="H14" s="249">
        <f>_xlfn.XLOOKUP($C14,'Duomenys | Data'!$B$10:$B$69,'Duomenys | Data'!N$10:N$69)</f>
        <v>54265.2</v>
      </c>
      <c r="I14" s="249">
        <f>_xlfn.XLOOKUP($C14,'Duomenys | Data'!$B$10:$B$69,'Duomenys | Data'!P$10:P$69)</f>
        <v>48484.9</v>
      </c>
      <c r="J14" s="250">
        <f t="shared" ref="J14:J72" si="1">(D14/(E14+F14))*100</f>
        <v>8.438354909973329</v>
      </c>
      <c r="K14" s="264" t="str">
        <f>IF(J14&gt;60, "Taip / Yes", "Ne / No")</f>
        <v>Ne / No</v>
      </c>
      <c r="L14" s="265" t="s">
        <v>91</v>
      </c>
      <c r="M14" s="265" t="s">
        <v>91</v>
      </c>
      <c r="N14" s="251" t="str">
        <f t="shared" ref="N14:N72" si="2">IF(OR(K14="Taip / Yes", M14="Ne / No"),"Ne / No", "Taip / Yes")</f>
        <v>Taip / Yes</v>
      </c>
    </row>
    <row r="15" spans="2:36" x14ac:dyDescent="0.3">
      <c r="B15" s="252" t="s">
        <v>7</v>
      </c>
      <c r="C15" s="248">
        <v>3</v>
      </c>
      <c r="D15" s="249">
        <f>_xlfn.XLOOKUP($C15,'Duomenys | Data'!$B$10:$B$69,'Duomenys | Data'!L$10:L$69)</f>
        <v>2688.8</v>
      </c>
      <c r="E15" s="249">
        <f>_xlfn.XLOOKUP($C15,'Duomenys | Data'!$B$10:$B$69,'Duomenys | Data'!M$10:M$69)</f>
        <v>8965</v>
      </c>
      <c r="F15" s="263">
        <f t="shared" si="0"/>
        <v>2489.8000000000002</v>
      </c>
      <c r="G15" s="249">
        <f>_xlfn.XLOOKUP($C15,'Duomenys | Data'!$B$10:$B$69,'Duomenys | Data'!O$10:O$69)</f>
        <v>16289.5</v>
      </c>
      <c r="H15" s="249">
        <f>_xlfn.XLOOKUP($C15,'Duomenys | Data'!$B$10:$B$69,'Duomenys | Data'!N$10:N$69)</f>
        <v>9620.4</v>
      </c>
      <c r="I15" s="249">
        <f>_xlfn.XLOOKUP($C15,'Duomenys | Data'!$B$10:$B$69,'Duomenys | Data'!P$10:P$69)</f>
        <v>4179.3</v>
      </c>
      <c r="J15" s="250">
        <f t="shared" si="1"/>
        <v>23.473129168558163</v>
      </c>
      <c r="K15" s="264" t="str">
        <f t="shared" ref="K15:K72" si="3">IF(J15&gt;60, "Taip / Yes", "Ne / No")</f>
        <v>Ne / No</v>
      </c>
      <c r="L15" s="265" t="s">
        <v>91</v>
      </c>
      <c r="M15" s="265" t="s">
        <v>91</v>
      </c>
      <c r="N15" s="251" t="str">
        <f t="shared" si="2"/>
        <v>Taip / Yes</v>
      </c>
    </row>
    <row r="16" spans="2:36" x14ac:dyDescent="0.3">
      <c r="B16" s="252" t="s">
        <v>8</v>
      </c>
      <c r="C16" s="248">
        <v>4</v>
      </c>
      <c r="D16" s="249">
        <f>_xlfn.XLOOKUP($C16,'Duomenys | Data'!$B$10:$B$69,'Duomenys | Data'!L$10:L$69)</f>
        <v>4543.8999999999996</v>
      </c>
      <c r="E16" s="249">
        <f>_xlfn.XLOOKUP($C16,'Duomenys | Data'!$B$10:$B$69,'Duomenys | Data'!M$10:M$69)</f>
        <v>22029</v>
      </c>
      <c r="F16" s="263">
        <f t="shared" si="0"/>
        <v>7580.5</v>
      </c>
      <c r="G16" s="249">
        <f>_xlfn.XLOOKUP($C16,'Duomenys | Data'!$B$10:$B$69,'Duomenys | Data'!O$10:O$69)</f>
        <v>47308.4</v>
      </c>
      <c r="H16" s="249">
        <f>_xlfn.XLOOKUP($C16,'Duomenys | Data'!$B$10:$B$69,'Duomenys | Data'!N$10:N$69)</f>
        <v>23686.7</v>
      </c>
      <c r="I16" s="249">
        <f>_xlfn.XLOOKUP($C16,'Duomenys | Data'!$B$10:$B$69,'Duomenys | Data'!P$10:P$69)</f>
        <v>16041.2</v>
      </c>
      <c r="J16" s="250">
        <f t="shared" si="1"/>
        <v>15.346088248703962</v>
      </c>
      <c r="K16" s="264" t="str">
        <f t="shared" si="3"/>
        <v>Ne / No</v>
      </c>
      <c r="L16" s="265" t="s">
        <v>91</v>
      </c>
      <c r="M16" s="265" t="s">
        <v>91</v>
      </c>
      <c r="N16" s="251" t="str">
        <f t="shared" si="2"/>
        <v>Taip / Yes</v>
      </c>
    </row>
    <row r="17" spans="2:14" x14ac:dyDescent="0.3">
      <c r="B17" s="247" t="s">
        <v>9</v>
      </c>
      <c r="C17" s="248">
        <v>5</v>
      </c>
      <c r="D17" s="249">
        <f>_xlfn.XLOOKUP($C17,'Duomenys | Data'!$B$10:$B$69,'Duomenys | Data'!L$10:L$69)</f>
        <v>66078.2</v>
      </c>
      <c r="E17" s="249">
        <f>_xlfn.XLOOKUP($C17,'Duomenys | Data'!$B$10:$B$69,'Duomenys | Data'!M$10:M$69)</f>
        <v>321340</v>
      </c>
      <c r="F17" s="263">
        <f t="shared" si="0"/>
        <v>83710.500000000058</v>
      </c>
      <c r="G17" s="249">
        <f>_xlfn.XLOOKUP($C17,'Duomenys | Data'!$B$10:$B$69,'Duomenys | Data'!O$10:O$69)</f>
        <v>679358.8</v>
      </c>
      <c r="H17" s="249">
        <f>_xlfn.XLOOKUP($C17,'Duomenys | Data'!$B$10:$B$69,'Duomenys | Data'!N$10:N$69)</f>
        <v>346587.5</v>
      </c>
      <c r="I17" s="249">
        <f>_xlfn.XLOOKUP($C17,'Duomenys | Data'!$B$10:$B$69,'Duomenys | Data'!P$10:P$69)</f>
        <v>249060.8</v>
      </c>
      <c r="J17" s="250">
        <f t="shared" si="1"/>
        <v>16.313570776977187</v>
      </c>
      <c r="K17" s="264" t="str">
        <f t="shared" si="3"/>
        <v>Ne / No</v>
      </c>
      <c r="L17" s="265" t="s">
        <v>91</v>
      </c>
      <c r="M17" s="265" t="s">
        <v>91</v>
      </c>
      <c r="N17" s="251" t="str">
        <f t="shared" si="2"/>
        <v>Taip / Yes</v>
      </c>
    </row>
    <row r="18" spans="2:14" x14ac:dyDescent="0.3">
      <c r="B18" s="247" t="s">
        <v>10</v>
      </c>
      <c r="C18" s="248">
        <v>6</v>
      </c>
      <c r="D18" s="249">
        <f>_xlfn.XLOOKUP($C18,'Duomenys | Data'!$B$10:$B$69,'Duomenys | Data'!L$10:L$69)</f>
        <v>12153.4</v>
      </c>
      <c r="E18" s="249">
        <f>_xlfn.XLOOKUP($C18,'Duomenys | Data'!$B$10:$B$69,'Duomenys | Data'!M$10:M$69)</f>
        <v>171554</v>
      </c>
      <c r="F18" s="263">
        <f t="shared" si="0"/>
        <v>50115.700000000041</v>
      </c>
      <c r="G18" s="249">
        <f>_xlfn.XLOOKUP($C18,'Duomenys | Data'!$B$10:$B$69,'Duomenys | Data'!O$10:O$69)</f>
        <v>369601.4</v>
      </c>
      <c r="H18" s="249">
        <f>_xlfn.XLOOKUP($C18,'Duomenys | Data'!$B$10:$B$69,'Duomenys | Data'!N$10:N$69)</f>
        <v>185313.8</v>
      </c>
      <c r="I18" s="249">
        <f>_xlfn.XLOOKUP($C18,'Duomenys | Data'!$B$10:$B$69,'Duomenys | Data'!P$10:P$69)</f>
        <v>134171.9</v>
      </c>
      <c r="J18" s="250">
        <f t="shared" si="1"/>
        <v>5.4826618162067238</v>
      </c>
      <c r="K18" s="264" t="str">
        <f t="shared" si="3"/>
        <v>Ne / No</v>
      </c>
      <c r="L18" s="265" t="s">
        <v>91</v>
      </c>
      <c r="M18" s="265" t="s">
        <v>91</v>
      </c>
      <c r="N18" s="251" t="str">
        <f t="shared" si="2"/>
        <v>Taip / Yes</v>
      </c>
    </row>
    <row r="19" spans="2:14" x14ac:dyDescent="0.3">
      <c r="B19" s="252" t="s">
        <v>11</v>
      </c>
      <c r="C19" s="248">
        <v>7</v>
      </c>
      <c r="D19" s="249">
        <f>_xlfn.XLOOKUP($C19,'Duomenys | Data'!$B$10:$B$69,'Duomenys | Data'!L$10:L$69)</f>
        <v>7578.8</v>
      </c>
      <c r="E19" s="249">
        <f>_xlfn.XLOOKUP($C19,'Duomenys | Data'!$B$10:$B$69,'Duomenys | Data'!M$10:M$69)</f>
        <v>52251</v>
      </c>
      <c r="F19" s="263">
        <f t="shared" si="0"/>
        <v>9583.7000000000044</v>
      </c>
      <c r="G19" s="249">
        <f>_xlfn.XLOOKUP($C19,'Duomenys | Data'!$B$10:$B$69,'Duomenys | Data'!O$10:O$69)</f>
        <v>110382.1</v>
      </c>
      <c r="H19" s="249">
        <f>_xlfn.XLOOKUP($C19,'Duomenys | Data'!$B$10:$B$69,'Duomenys | Data'!N$10:N$69)</f>
        <v>56087.5</v>
      </c>
      <c r="I19" s="249">
        <f>_xlfn.XLOOKUP($C19,'Duomenys | Data'!$B$10:$B$69,'Duomenys | Data'!P$10:P$69)</f>
        <v>44710.9</v>
      </c>
      <c r="J19" s="250">
        <f t="shared" si="1"/>
        <v>12.256548507553202</v>
      </c>
      <c r="K19" s="264" t="str">
        <f t="shared" si="3"/>
        <v>Ne / No</v>
      </c>
      <c r="L19" s="265" t="s">
        <v>91</v>
      </c>
      <c r="M19" s="265" t="s">
        <v>91</v>
      </c>
      <c r="N19" s="251" t="str">
        <f t="shared" si="2"/>
        <v>Taip / Yes</v>
      </c>
    </row>
    <row r="20" spans="2:14" x14ac:dyDescent="0.3">
      <c r="B20" s="252" t="s">
        <v>12</v>
      </c>
      <c r="C20" s="248">
        <v>8</v>
      </c>
      <c r="D20" s="249">
        <f>_xlfn.XLOOKUP($C20,'Duomenys | Data'!$B$10:$B$69,'Duomenys | Data'!L$10:L$69)</f>
        <v>489.8</v>
      </c>
      <c r="E20" s="249">
        <f>_xlfn.XLOOKUP($C20,'Duomenys | Data'!$B$10:$B$69,'Duomenys | Data'!M$10:M$69)</f>
        <v>11099</v>
      </c>
      <c r="F20" s="263">
        <f t="shared" si="0"/>
        <v>6727.800000000002</v>
      </c>
      <c r="G20" s="249">
        <f>_xlfn.XLOOKUP($C20,'Duomenys | Data'!$B$10:$B$69,'Duomenys | Data'!O$10:O$69)</f>
        <v>21118.400000000001</v>
      </c>
      <c r="H20" s="249">
        <f>_xlfn.XLOOKUP($C20,'Duomenys | Data'!$B$10:$B$69,'Duomenys | Data'!N$10:N$69)</f>
        <v>11974.3</v>
      </c>
      <c r="I20" s="249">
        <f>_xlfn.XLOOKUP($C20,'Duomenys | Data'!$B$10:$B$69,'Duomenys | Data'!P$10:P$69)</f>
        <v>2416.3000000000002</v>
      </c>
      <c r="J20" s="250">
        <f t="shared" si="1"/>
        <v>2.7475486346399798</v>
      </c>
      <c r="K20" s="264" t="str">
        <f t="shared" si="3"/>
        <v>Ne / No</v>
      </c>
      <c r="L20" s="265" t="s">
        <v>91</v>
      </c>
      <c r="M20" s="265" t="s">
        <v>91</v>
      </c>
      <c r="N20" s="251" t="str">
        <f t="shared" si="2"/>
        <v>Taip / Yes</v>
      </c>
    </row>
    <row r="21" spans="2:14" x14ac:dyDescent="0.3">
      <c r="B21" s="252" t="s">
        <v>13</v>
      </c>
      <c r="C21" s="248">
        <v>9</v>
      </c>
      <c r="D21" s="249">
        <f>_xlfn.XLOOKUP($C21,'Duomenys | Data'!$B$10:$B$69,'Duomenys | Data'!L$10:L$69)</f>
        <v>4983.2</v>
      </c>
      <c r="E21" s="249">
        <f>_xlfn.XLOOKUP($C21,'Duomenys | Data'!$B$10:$B$69,'Duomenys | Data'!M$10:M$69)</f>
        <v>26019</v>
      </c>
      <c r="F21" s="263">
        <f t="shared" si="0"/>
        <v>19068.2</v>
      </c>
      <c r="G21" s="249">
        <f>_xlfn.XLOOKUP($C21,'Duomenys | Data'!$B$10:$B$69,'Duomenys | Data'!O$10:O$69)</f>
        <v>64847.9</v>
      </c>
      <c r="H21" s="249">
        <f>_xlfn.XLOOKUP($C21,'Duomenys | Data'!$B$10:$B$69,'Duomenys | Data'!N$10:N$69)</f>
        <v>28305.4</v>
      </c>
      <c r="I21" s="249">
        <f>_xlfn.XLOOKUP($C21,'Duomenys | Data'!$B$10:$B$69,'Duomenys | Data'!P$10:P$69)</f>
        <v>17474.3</v>
      </c>
      <c r="J21" s="250">
        <f t="shared" si="1"/>
        <v>11.052360758707572</v>
      </c>
      <c r="K21" s="264" t="str">
        <f t="shared" si="3"/>
        <v>Ne / No</v>
      </c>
      <c r="L21" s="265" t="s">
        <v>91</v>
      </c>
      <c r="M21" s="265" t="s">
        <v>91</v>
      </c>
      <c r="N21" s="251" t="str">
        <f t="shared" si="2"/>
        <v>Taip / Yes</v>
      </c>
    </row>
    <row r="22" spans="2:14" x14ac:dyDescent="0.3">
      <c r="B22" s="252" t="s">
        <v>14</v>
      </c>
      <c r="C22" s="248">
        <v>10</v>
      </c>
      <c r="D22" s="249">
        <f>_xlfn.XLOOKUP($C22,'Duomenys | Data'!$B$10:$B$69,'Duomenys | Data'!L$10:L$69)</f>
        <v>4437.7</v>
      </c>
      <c r="E22" s="249">
        <f>_xlfn.XLOOKUP($C22,'Duomenys | Data'!$B$10:$B$69,'Duomenys | Data'!M$10:M$69)</f>
        <v>82380</v>
      </c>
      <c r="F22" s="263">
        <f t="shared" si="0"/>
        <v>13614.499999999985</v>
      </c>
      <c r="G22" s="249">
        <f>_xlfn.XLOOKUP($C22,'Duomenys | Data'!$B$10:$B$69,'Duomenys | Data'!O$10:O$69)</f>
        <v>185872.4</v>
      </c>
      <c r="H22" s="249">
        <f>_xlfn.XLOOKUP($C22,'Duomenys | Data'!$B$10:$B$69,'Duomenys | Data'!N$10:N$69)</f>
        <v>88449.3</v>
      </c>
      <c r="I22" s="249">
        <f>_xlfn.XLOOKUP($C22,'Duomenys | Data'!$B$10:$B$69,'Duomenys | Data'!P$10:P$69)</f>
        <v>83808.600000000006</v>
      </c>
      <c r="J22" s="250">
        <f t="shared" si="1"/>
        <v>4.6228690185375214</v>
      </c>
      <c r="K22" s="264" t="str">
        <f t="shared" si="3"/>
        <v>Ne / No</v>
      </c>
      <c r="L22" s="265" t="s">
        <v>91</v>
      </c>
      <c r="M22" s="265" t="s">
        <v>91</v>
      </c>
      <c r="N22" s="251" t="str">
        <f t="shared" si="2"/>
        <v>Taip / Yes</v>
      </c>
    </row>
    <row r="23" spans="2:14" x14ac:dyDescent="0.3">
      <c r="B23" s="247" t="s">
        <v>15</v>
      </c>
      <c r="C23" s="248">
        <v>11</v>
      </c>
      <c r="D23" s="249">
        <f>_xlfn.XLOOKUP($C23,'Duomenys | Data'!$B$10:$B$69,'Duomenys | Data'!L$10:L$69)</f>
        <v>24378.6</v>
      </c>
      <c r="E23" s="249">
        <f>_xlfn.XLOOKUP($C23,'Duomenys | Data'!$B$10:$B$69,'Duomenys | Data'!M$10:M$69)</f>
        <v>103604</v>
      </c>
      <c r="F23" s="263">
        <f t="shared" si="0"/>
        <v>24556.300000000003</v>
      </c>
      <c r="G23" s="249">
        <f>_xlfn.XLOOKUP($C23,'Duomenys | Data'!$B$10:$B$69,'Duomenys | Data'!O$10:O$69)</f>
        <v>247255.6</v>
      </c>
      <c r="H23" s="249">
        <f>_xlfn.XLOOKUP($C23,'Duomenys | Data'!$B$10:$B$69,'Duomenys | Data'!N$10:N$69)</f>
        <v>111297.5</v>
      </c>
      <c r="I23" s="249">
        <f>_xlfn.XLOOKUP($C23,'Duomenys | Data'!$B$10:$B$69,'Duomenys | Data'!P$10:P$69)</f>
        <v>111401.8</v>
      </c>
      <c r="J23" s="250">
        <f t="shared" si="1"/>
        <v>19.021959218260257</v>
      </c>
      <c r="K23" s="264" t="str">
        <f t="shared" si="3"/>
        <v>Ne / No</v>
      </c>
      <c r="L23" s="265" t="s">
        <v>91</v>
      </c>
      <c r="M23" s="265" t="s">
        <v>91</v>
      </c>
      <c r="N23" s="251" t="str">
        <f t="shared" si="2"/>
        <v>Taip / Yes</v>
      </c>
    </row>
    <row r="24" spans="2:14" x14ac:dyDescent="0.3">
      <c r="B24" s="252" t="s">
        <v>16</v>
      </c>
      <c r="C24" s="248">
        <v>12</v>
      </c>
      <c r="D24" s="249">
        <f>_xlfn.XLOOKUP($C24,'Duomenys | Data'!$B$10:$B$69,'Duomenys | Data'!L$10:L$69)</f>
        <v>2991.5</v>
      </c>
      <c r="E24" s="249">
        <f>_xlfn.XLOOKUP($C24,'Duomenys | Data'!$B$10:$B$69,'Duomenys | Data'!M$10:M$69)</f>
        <v>24575</v>
      </c>
      <c r="F24" s="263">
        <f t="shared" si="0"/>
        <v>4023.8999999999978</v>
      </c>
      <c r="G24" s="249">
        <f>_xlfn.XLOOKUP($C24,'Duomenys | Data'!$B$10:$B$69,'Duomenys | Data'!O$10:O$69)</f>
        <v>47298.5</v>
      </c>
      <c r="H24" s="249">
        <f>_xlfn.XLOOKUP($C24,'Duomenys | Data'!$B$10:$B$69,'Duomenys | Data'!N$10:N$69)</f>
        <v>26321.7</v>
      </c>
      <c r="I24" s="249">
        <f>_xlfn.XLOOKUP($C24,'Duomenys | Data'!$B$10:$B$69,'Duomenys | Data'!P$10:P$69)</f>
        <v>16952.900000000001</v>
      </c>
      <c r="J24" s="250">
        <f t="shared" si="1"/>
        <v>10.46019252488732</v>
      </c>
      <c r="K24" s="264" t="str">
        <f t="shared" si="3"/>
        <v>Ne / No</v>
      </c>
      <c r="L24" s="265" t="s">
        <v>91</v>
      </c>
      <c r="M24" s="265" t="s">
        <v>91</v>
      </c>
      <c r="N24" s="251" t="str">
        <f t="shared" si="2"/>
        <v>Taip / Yes</v>
      </c>
    </row>
    <row r="25" spans="2:14" x14ac:dyDescent="0.3">
      <c r="B25" s="252" t="s">
        <v>17</v>
      </c>
      <c r="C25" s="248">
        <v>13</v>
      </c>
      <c r="D25" s="249">
        <f>_xlfn.XLOOKUP($C25,'Duomenys | Data'!$B$10:$B$69,'Duomenys | Data'!L$10:L$69)</f>
        <v>2306.4</v>
      </c>
      <c r="E25" s="249">
        <f>_xlfn.XLOOKUP($C25,'Duomenys | Data'!$B$10:$B$69,'Duomenys | Data'!M$10:M$69)</f>
        <v>22041</v>
      </c>
      <c r="F25" s="263">
        <f t="shared" si="0"/>
        <v>6087.8999999999978</v>
      </c>
      <c r="G25" s="249">
        <f>_xlfn.XLOOKUP($C25,'Duomenys | Data'!$B$10:$B$69,'Duomenys | Data'!O$10:O$69)</f>
        <v>47630.2</v>
      </c>
      <c r="H25" s="249">
        <f>_xlfn.XLOOKUP($C25,'Duomenys | Data'!$B$10:$B$69,'Duomenys | Data'!N$10:N$69)</f>
        <v>23609</v>
      </c>
      <c r="I25" s="249">
        <f>_xlfn.XLOOKUP($C25,'Duomenys | Data'!$B$10:$B$69,'Duomenys | Data'!P$10:P$69)</f>
        <v>17933.3</v>
      </c>
      <c r="J25" s="250">
        <f t="shared" si="1"/>
        <v>8.1993963503727496</v>
      </c>
      <c r="K25" s="264" t="str">
        <f t="shared" si="3"/>
        <v>Ne / No</v>
      </c>
      <c r="L25" s="265" t="s">
        <v>91</v>
      </c>
      <c r="M25" s="265" t="s">
        <v>91</v>
      </c>
      <c r="N25" s="251" t="str">
        <f t="shared" si="2"/>
        <v>Taip / Yes</v>
      </c>
    </row>
    <row r="26" spans="2:14" x14ac:dyDescent="0.3">
      <c r="B26" s="252" t="s">
        <v>18</v>
      </c>
      <c r="C26" s="248">
        <v>14</v>
      </c>
      <c r="D26" s="249">
        <f>_xlfn.XLOOKUP($C26,'Duomenys | Data'!$B$10:$B$69,'Duomenys | Data'!L$10:L$69)</f>
        <v>1692.9</v>
      </c>
      <c r="E26" s="249">
        <f>_xlfn.XLOOKUP($C26,'Duomenys | Data'!$B$10:$B$69,'Duomenys | Data'!M$10:M$69)</f>
        <v>24969</v>
      </c>
      <c r="F26" s="263">
        <f t="shared" si="0"/>
        <v>4707.4000000000015</v>
      </c>
      <c r="G26" s="249">
        <f>_xlfn.XLOOKUP($C26,'Duomenys | Data'!$B$10:$B$69,'Duomenys | Data'!O$10:O$69)</f>
        <v>46703.4</v>
      </c>
      <c r="H26" s="249">
        <f>_xlfn.XLOOKUP($C26,'Duomenys | Data'!$B$10:$B$69,'Duomenys | Data'!N$10:N$69)</f>
        <v>26761.200000000001</v>
      </c>
      <c r="I26" s="249">
        <f>_xlfn.XLOOKUP($C26,'Duomenys | Data'!$B$10:$B$69,'Duomenys | Data'!P$10:P$69)</f>
        <v>15234.8</v>
      </c>
      <c r="J26" s="250">
        <f t="shared" si="1"/>
        <v>5.7045328948255181</v>
      </c>
      <c r="K26" s="264" t="str">
        <f t="shared" si="3"/>
        <v>Ne / No</v>
      </c>
      <c r="L26" s="265" t="s">
        <v>91</v>
      </c>
      <c r="M26" s="265" t="s">
        <v>91</v>
      </c>
      <c r="N26" s="251" t="str">
        <f t="shared" si="2"/>
        <v>Taip / Yes</v>
      </c>
    </row>
    <row r="27" spans="2:14" x14ac:dyDescent="0.3">
      <c r="B27" s="252" t="s">
        <v>19</v>
      </c>
      <c r="C27" s="248">
        <v>15</v>
      </c>
      <c r="D27" s="249">
        <f>_xlfn.XLOOKUP($C27,'Duomenys | Data'!$B$10:$B$69,'Duomenys | Data'!L$10:L$69)</f>
        <v>1024.5999999999999</v>
      </c>
      <c r="E27" s="249">
        <f>_xlfn.XLOOKUP($C27,'Duomenys | Data'!$B$10:$B$69,'Duomenys | Data'!M$10:M$69)</f>
        <v>26121</v>
      </c>
      <c r="F27" s="263">
        <f t="shared" si="0"/>
        <v>3687.5999999999949</v>
      </c>
      <c r="G27" s="249">
        <f>_xlfn.XLOOKUP($C27,'Duomenys | Data'!$B$10:$B$69,'Duomenys | Data'!O$10:O$69)</f>
        <v>50222.7</v>
      </c>
      <c r="H27" s="249">
        <f>_xlfn.XLOOKUP($C27,'Duomenys | Data'!$B$10:$B$69,'Duomenys | Data'!N$10:N$69)</f>
        <v>27993.9</v>
      </c>
      <c r="I27" s="249">
        <f>_xlfn.XLOOKUP($C27,'Duomenys | Data'!$B$10:$B$69,'Duomenys | Data'!P$10:P$69)</f>
        <v>18541.2</v>
      </c>
      <c r="J27" s="250">
        <f t="shared" si="1"/>
        <v>3.4372630717309773</v>
      </c>
      <c r="K27" s="264" t="str">
        <f t="shared" si="3"/>
        <v>Ne / No</v>
      </c>
      <c r="L27" s="265" t="s">
        <v>91</v>
      </c>
      <c r="M27" s="265" t="s">
        <v>91</v>
      </c>
      <c r="N27" s="251" t="str">
        <f t="shared" si="2"/>
        <v>Taip / Yes</v>
      </c>
    </row>
    <row r="28" spans="2:14" x14ac:dyDescent="0.3">
      <c r="B28" s="252" t="s">
        <v>20</v>
      </c>
      <c r="C28" s="248">
        <v>16</v>
      </c>
      <c r="D28" s="249">
        <f>_xlfn.XLOOKUP($C28,'Duomenys | Data'!$B$10:$B$69,'Duomenys | Data'!L$10:L$69)</f>
        <v>6641.8</v>
      </c>
      <c r="E28" s="249">
        <f>_xlfn.XLOOKUP($C28,'Duomenys | Data'!$B$10:$B$69,'Duomenys | Data'!M$10:M$69)</f>
        <v>23566</v>
      </c>
      <c r="F28" s="263">
        <f t="shared" si="0"/>
        <v>5253.5</v>
      </c>
      <c r="G28" s="249">
        <f>_xlfn.XLOOKUP($C28,'Duomenys | Data'!$B$10:$B$69,'Duomenys | Data'!O$10:O$69)</f>
        <v>55718.1</v>
      </c>
      <c r="H28" s="249">
        <f>_xlfn.XLOOKUP($C28,'Duomenys | Data'!$B$10:$B$69,'Duomenys | Data'!N$10:N$69)</f>
        <v>25248.3</v>
      </c>
      <c r="I28" s="249">
        <f>_xlfn.XLOOKUP($C28,'Duomenys | Data'!$B$10:$B$69,'Duomenys | Data'!P$10:P$69)</f>
        <v>25216.3</v>
      </c>
      <c r="J28" s="250">
        <f t="shared" si="1"/>
        <v>23.046201356720278</v>
      </c>
      <c r="K28" s="264" t="str">
        <f t="shared" si="3"/>
        <v>Ne / No</v>
      </c>
      <c r="L28" s="265" t="s">
        <v>91</v>
      </c>
      <c r="M28" s="265" t="s">
        <v>91</v>
      </c>
      <c r="N28" s="251" t="str">
        <f t="shared" si="2"/>
        <v>Taip / Yes</v>
      </c>
    </row>
    <row r="29" spans="2:14" x14ac:dyDescent="0.3">
      <c r="B29" s="252" t="s">
        <v>21</v>
      </c>
      <c r="C29" s="248">
        <v>17</v>
      </c>
      <c r="D29" s="249">
        <f>_xlfn.XLOOKUP($C29,'Duomenys | Data'!$B$10:$B$69,'Duomenys | Data'!L$10:L$69)</f>
        <v>3576.2</v>
      </c>
      <c r="E29" s="249">
        <f>_xlfn.XLOOKUP($C29,'Duomenys | Data'!$B$10:$B$69,'Duomenys | Data'!M$10:M$69)</f>
        <v>17190</v>
      </c>
      <c r="F29" s="263">
        <f t="shared" si="0"/>
        <v>2147</v>
      </c>
      <c r="G29" s="249">
        <f>_xlfn.XLOOKUP($C29,'Duomenys | Data'!$B$10:$B$69,'Duomenys | Data'!O$10:O$69)</f>
        <v>30141.200000000001</v>
      </c>
      <c r="H29" s="249">
        <f>_xlfn.XLOOKUP($C29,'Duomenys | Data'!$B$10:$B$69,'Duomenys | Data'!N$10:N$69)</f>
        <v>18409.400000000001</v>
      </c>
      <c r="I29" s="249">
        <f>_xlfn.XLOOKUP($C29,'Duomenys | Data'!$B$10:$B$69,'Duomenys | Data'!P$10:P$69)</f>
        <v>9584.7999999999993</v>
      </c>
      <c r="J29" s="250">
        <f t="shared" si="1"/>
        <v>18.494078709210321</v>
      </c>
      <c r="K29" s="264" t="str">
        <f t="shared" si="3"/>
        <v>Ne / No</v>
      </c>
      <c r="L29" s="265" t="s">
        <v>91</v>
      </c>
      <c r="M29" s="265" t="s">
        <v>91</v>
      </c>
      <c r="N29" s="251" t="str">
        <f t="shared" si="2"/>
        <v>Taip / Yes</v>
      </c>
    </row>
    <row r="30" spans="2:14" x14ac:dyDescent="0.3">
      <c r="B30" s="252" t="s">
        <v>22</v>
      </c>
      <c r="C30" s="248">
        <v>18</v>
      </c>
      <c r="D30" s="249">
        <f>_xlfn.XLOOKUP($C30,'Duomenys | Data'!$B$10:$B$69,'Duomenys | Data'!L$10:L$69)</f>
        <v>12664.9</v>
      </c>
      <c r="E30" s="249">
        <f>_xlfn.XLOOKUP($C30,'Duomenys | Data'!$B$10:$B$69,'Duomenys | Data'!M$10:M$69)</f>
        <v>45287</v>
      </c>
      <c r="F30" s="263">
        <f t="shared" si="0"/>
        <v>8551.6000000000058</v>
      </c>
      <c r="G30" s="249">
        <f>_xlfn.XLOOKUP($C30,'Duomenys | Data'!$B$10:$B$69,'Duomenys | Data'!O$10:O$69)</f>
        <v>92133.5</v>
      </c>
      <c r="H30" s="249">
        <f>_xlfn.XLOOKUP($C30,'Duomenys | Data'!$B$10:$B$69,'Duomenys | Data'!N$10:N$69)</f>
        <v>48509.2</v>
      </c>
      <c r="I30" s="249">
        <f>_xlfn.XLOOKUP($C30,'Duomenys | Data'!$B$10:$B$69,'Duomenys | Data'!P$10:P$69)</f>
        <v>35072.699999999997</v>
      </c>
      <c r="J30" s="250">
        <f t="shared" si="1"/>
        <v>23.523828628530456</v>
      </c>
      <c r="K30" s="264" t="str">
        <f t="shared" si="3"/>
        <v>Ne / No</v>
      </c>
      <c r="L30" s="265" t="s">
        <v>91</v>
      </c>
      <c r="M30" s="265" t="s">
        <v>91</v>
      </c>
      <c r="N30" s="251" t="str">
        <f t="shared" si="2"/>
        <v>Taip / Yes</v>
      </c>
    </row>
    <row r="31" spans="2:14" x14ac:dyDescent="0.3">
      <c r="B31" s="252" t="s">
        <v>23</v>
      </c>
      <c r="C31" s="248">
        <v>19</v>
      </c>
      <c r="D31" s="249">
        <f>_xlfn.XLOOKUP($C31,'Duomenys | Data'!$B$10:$B$69,'Duomenys | Data'!L$10:L$69)</f>
        <v>2515.4</v>
      </c>
      <c r="E31" s="249">
        <f>_xlfn.XLOOKUP($C31,'Duomenys | Data'!$B$10:$B$69,'Duomenys | Data'!M$10:M$69)</f>
        <v>21366</v>
      </c>
      <c r="F31" s="263">
        <f t="shared" si="0"/>
        <v>3973.4000000000015</v>
      </c>
      <c r="G31" s="249">
        <f>_xlfn.XLOOKUP($C31,'Duomenys | Data'!$B$10:$B$69,'Duomenys | Data'!O$10:O$69)</f>
        <v>45857.5</v>
      </c>
      <c r="H31" s="249">
        <f>_xlfn.XLOOKUP($C31,'Duomenys | Data'!$B$10:$B$69,'Duomenys | Data'!N$10:N$69)</f>
        <v>22894.799999999999</v>
      </c>
      <c r="I31" s="249">
        <f>_xlfn.XLOOKUP($C31,'Duomenys | Data'!$B$10:$B$69,'Duomenys | Data'!P$10:P$69)</f>
        <v>18989.3</v>
      </c>
      <c r="J31" s="250">
        <f t="shared" si="1"/>
        <v>9.9268333109702684</v>
      </c>
      <c r="K31" s="264" t="str">
        <f t="shared" si="3"/>
        <v>Ne / No</v>
      </c>
      <c r="L31" s="265" t="s">
        <v>91</v>
      </c>
      <c r="M31" s="265" t="s">
        <v>91</v>
      </c>
      <c r="N31" s="251" t="str">
        <f t="shared" si="2"/>
        <v>Taip / Yes</v>
      </c>
    </row>
    <row r="32" spans="2:14" x14ac:dyDescent="0.3">
      <c r="B32" s="252" t="s">
        <v>24</v>
      </c>
      <c r="C32" s="248">
        <v>20</v>
      </c>
      <c r="D32" s="249">
        <f>_xlfn.XLOOKUP($C32,'Duomenys | Data'!$B$10:$B$69,'Duomenys | Data'!L$10:L$69)</f>
        <v>3232.4</v>
      </c>
      <c r="E32" s="249">
        <f>_xlfn.XLOOKUP($C32,'Duomenys | Data'!$B$10:$B$69,'Duomenys | Data'!M$10:M$69)</f>
        <v>26144</v>
      </c>
      <c r="F32" s="263">
        <f t="shared" si="0"/>
        <v>3511.5</v>
      </c>
      <c r="G32" s="249">
        <f>_xlfn.XLOOKUP($C32,'Duomenys | Data'!$B$10:$B$69,'Duomenys | Data'!O$10:O$69)</f>
        <v>52164.7</v>
      </c>
      <c r="H32" s="249">
        <f>_xlfn.XLOOKUP($C32,'Duomenys | Data'!$B$10:$B$69,'Duomenys | Data'!N$10:N$69)</f>
        <v>28021.1</v>
      </c>
      <c r="I32" s="249">
        <f>_xlfn.XLOOKUP($C32,'Duomenys | Data'!$B$10:$B$69,'Duomenys | Data'!P$10:P$69)</f>
        <v>20632.099999999999</v>
      </c>
      <c r="J32" s="250">
        <f t="shared" si="1"/>
        <v>10.899833083239196</v>
      </c>
      <c r="K32" s="264" t="str">
        <f t="shared" si="3"/>
        <v>Ne / No</v>
      </c>
      <c r="L32" s="265" t="s">
        <v>91</v>
      </c>
      <c r="M32" s="265" t="s">
        <v>91</v>
      </c>
      <c r="N32" s="251" t="str">
        <f t="shared" si="2"/>
        <v>Taip / Yes</v>
      </c>
    </row>
    <row r="33" spans="2:14" x14ac:dyDescent="0.3">
      <c r="B33" s="252" t="s">
        <v>25</v>
      </c>
      <c r="C33" s="248">
        <v>21</v>
      </c>
      <c r="D33" s="249">
        <f>_xlfn.XLOOKUP($C33,'Duomenys | Data'!$B$10:$B$69,'Duomenys | Data'!L$10:L$69)</f>
        <v>4337.3999999999996</v>
      </c>
      <c r="E33" s="249">
        <f>_xlfn.XLOOKUP($C33,'Duomenys | Data'!$B$10:$B$69,'Duomenys | Data'!M$10:M$69)</f>
        <v>28013</v>
      </c>
      <c r="F33" s="263">
        <f t="shared" si="0"/>
        <v>6109</v>
      </c>
      <c r="G33" s="249">
        <f>_xlfn.XLOOKUP($C33,'Duomenys | Data'!$B$10:$B$69,'Duomenys | Data'!O$10:O$69)</f>
        <v>59636.800000000003</v>
      </c>
      <c r="H33" s="249">
        <f>_xlfn.XLOOKUP($C33,'Duomenys | Data'!$B$10:$B$69,'Duomenys | Data'!N$10:N$69)</f>
        <v>30015.4</v>
      </c>
      <c r="I33" s="249">
        <f>_xlfn.XLOOKUP($C33,'Duomenys | Data'!$B$10:$B$69,'Duomenys | Data'!P$10:P$69)</f>
        <v>23512.400000000001</v>
      </c>
      <c r="J33" s="250">
        <f t="shared" si="1"/>
        <v>12.711447160189907</v>
      </c>
      <c r="K33" s="264" t="str">
        <f t="shared" si="3"/>
        <v>Ne / No</v>
      </c>
      <c r="L33" s="265" t="s">
        <v>91</v>
      </c>
      <c r="M33" s="265" t="s">
        <v>91</v>
      </c>
      <c r="N33" s="251" t="str">
        <f t="shared" si="2"/>
        <v>Taip / Yes</v>
      </c>
    </row>
    <row r="34" spans="2:14" x14ac:dyDescent="0.3">
      <c r="B34" s="252" t="s">
        <v>26</v>
      </c>
      <c r="C34" s="248">
        <v>22</v>
      </c>
      <c r="D34" s="249">
        <f>_xlfn.XLOOKUP($C34,'Duomenys | Data'!$B$10:$B$69,'Duomenys | Data'!L$10:L$69)</f>
        <v>14668.1</v>
      </c>
      <c r="E34" s="249">
        <f>_xlfn.XLOOKUP($C34,'Duomenys | Data'!$B$10:$B$69,'Duomenys | Data'!M$10:M$69)</f>
        <v>111544</v>
      </c>
      <c r="F34" s="263">
        <f t="shared" si="0"/>
        <v>22333.100000000006</v>
      </c>
      <c r="G34" s="249">
        <f>_xlfn.XLOOKUP($C34,'Duomenys | Data'!$B$10:$B$69,'Duomenys | Data'!O$10:O$69)</f>
        <v>217299.6</v>
      </c>
      <c r="H34" s="249">
        <f>_xlfn.XLOOKUP($C34,'Duomenys | Data'!$B$10:$B$69,'Duomenys | Data'!N$10:N$69)</f>
        <v>119561.4</v>
      </c>
      <c r="I34" s="249">
        <f>_xlfn.XLOOKUP($C34,'Duomenys | Data'!$B$10:$B$69,'Duomenys | Data'!P$10:P$69)</f>
        <v>75405.100000000006</v>
      </c>
      <c r="J34" s="250">
        <f t="shared" si="1"/>
        <v>10.956392093942876</v>
      </c>
      <c r="K34" s="264" t="str">
        <f t="shared" si="3"/>
        <v>Ne / No</v>
      </c>
      <c r="L34" s="265" t="s">
        <v>91</v>
      </c>
      <c r="M34" s="265" t="s">
        <v>91</v>
      </c>
      <c r="N34" s="251" t="str">
        <f t="shared" si="2"/>
        <v>Taip / Yes</v>
      </c>
    </row>
    <row r="35" spans="2:14" x14ac:dyDescent="0.3">
      <c r="B35" s="252" t="s">
        <v>27</v>
      </c>
      <c r="C35" s="248">
        <v>23</v>
      </c>
      <c r="D35" s="249">
        <f>_xlfn.XLOOKUP($C35,'Duomenys | Data'!$B$10:$B$69,'Duomenys | Data'!L$10:L$69)</f>
        <v>8442.1</v>
      </c>
      <c r="E35" s="249">
        <f>_xlfn.XLOOKUP($C35,'Duomenys | Data'!$B$10:$B$69,'Duomenys | Data'!M$10:M$69)</f>
        <v>45746</v>
      </c>
      <c r="F35" s="263">
        <f t="shared" si="0"/>
        <v>10412.600000000006</v>
      </c>
      <c r="G35" s="249">
        <f>_xlfn.XLOOKUP($C35,'Duomenys | Data'!$B$10:$B$69,'Duomenys | Data'!O$10:O$69)</f>
        <v>99238.6</v>
      </c>
      <c r="H35" s="249">
        <f>_xlfn.XLOOKUP($C35,'Duomenys | Data'!$B$10:$B$69,'Duomenys | Data'!N$10:N$69)</f>
        <v>49018.7</v>
      </c>
      <c r="I35" s="249">
        <f>_xlfn.XLOOKUP($C35,'Duomenys | Data'!$B$10:$B$69,'Duomenys | Data'!P$10:P$69)</f>
        <v>39807.300000000003</v>
      </c>
      <c r="J35" s="250">
        <f t="shared" si="1"/>
        <v>15.032604089133276</v>
      </c>
      <c r="K35" s="264" t="str">
        <f t="shared" si="3"/>
        <v>Ne / No</v>
      </c>
      <c r="L35" s="265" t="s">
        <v>91</v>
      </c>
      <c r="M35" s="265" t="s">
        <v>91</v>
      </c>
      <c r="N35" s="251" t="str">
        <f t="shared" si="2"/>
        <v>Taip / Yes</v>
      </c>
    </row>
    <row r="36" spans="2:14" x14ac:dyDescent="0.3">
      <c r="B36" s="252" t="s">
        <v>28</v>
      </c>
      <c r="C36" s="248">
        <v>24</v>
      </c>
      <c r="D36" s="249">
        <f>_xlfn.XLOOKUP($C36,'Duomenys | Data'!$B$10:$B$69,'Duomenys | Data'!L$10:L$69)</f>
        <v>6212.7</v>
      </c>
      <c r="E36" s="249">
        <f>_xlfn.XLOOKUP($C36,'Duomenys | Data'!$B$10:$B$69,'Duomenys | Data'!M$10:M$69)</f>
        <v>27333</v>
      </c>
      <c r="F36" s="263">
        <f t="shared" si="0"/>
        <v>5603</v>
      </c>
      <c r="G36" s="249">
        <f>_xlfn.XLOOKUP($C36,'Duomenys | Data'!$B$10:$B$69,'Duomenys | Data'!O$10:O$69)</f>
        <v>58480.1</v>
      </c>
      <c r="H36" s="249">
        <f>_xlfn.XLOOKUP($C36,'Duomenys | Data'!$B$10:$B$69,'Duomenys | Data'!N$10:N$69)</f>
        <v>29289.3</v>
      </c>
      <c r="I36" s="249">
        <f>_xlfn.XLOOKUP($C36,'Duomenys | Data'!$B$10:$B$69,'Duomenys | Data'!P$10:P$69)</f>
        <v>23587.8</v>
      </c>
      <c r="J36" s="250">
        <f t="shared" si="1"/>
        <v>18.862946320136022</v>
      </c>
      <c r="K36" s="264" t="str">
        <f t="shared" si="3"/>
        <v>Ne / No</v>
      </c>
      <c r="L36" s="265" t="s">
        <v>91</v>
      </c>
      <c r="M36" s="265" t="s">
        <v>91</v>
      </c>
      <c r="N36" s="251" t="str">
        <f t="shared" si="2"/>
        <v>Taip / Yes</v>
      </c>
    </row>
    <row r="37" spans="2:14" x14ac:dyDescent="0.3">
      <c r="B37" s="252" t="s">
        <v>29</v>
      </c>
      <c r="C37" s="248">
        <v>25</v>
      </c>
      <c r="D37" s="249">
        <f>_xlfn.XLOOKUP($C37,'Duomenys | Data'!$B$10:$B$69,'Duomenys | Data'!L$10:L$69)</f>
        <v>11675</v>
      </c>
      <c r="E37" s="249">
        <f>_xlfn.XLOOKUP($C37,'Duomenys | Data'!$B$10:$B$69,'Duomenys | Data'!M$10:M$69)</f>
        <v>74491</v>
      </c>
      <c r="F37" s="263">
        <f t="shared" si="0"/>
        <v>15214.600000000006</v>
      </c>
      <c r="G37" s="249">
        <f>_xlfn.XLOOKUP($C37,'Duomenys | Data'!$B$10:$B$69,'Duomenys | Data'!O$10:O$69)</f>
        <v>138119.6</v>
      </c>
      <c r="H37" s="249">
        <f>_xlfn.XLOOKUP($C37,'Duomenys | Data'!$B$10:$B$69,'Duomenys | Data'!N$10:N$69)</f>
        <v>79898.5</v>
      </c>
      <c r="I37" s="249">
        <f>_xlfn.XLOOKUP($C37,'Duomenys | Data'!$B$10:$B$69,'Duomenys | Data'!P$10:P$69)</f>
        <v>43006.5</v>
      </c>
      <c r="J37" s="250">
        <f t="shared" si="1"/>
        <v>13.014795062961509</v>
      </c>
      <c r="K37" s="264" t="str">
        <f t="shared" si="3"/>
        <v>Ne / No</v>
      </c>
      <c r="L37" s="265" t="s">
        <v>91</v>
      </c>
      <c r="M37" s="265" t="s">
        <v>91</v>
      </c>
      <c r="N37" s="251" t="str">
        <f t="shared" si="2"/>
        <v>Taip / Yes</v>
      </c>
    </row>
    <row r="38" spans="2:14" x14ac:dyDescent="0.3">
      <c r="B38" s="252" t="s">
        <v>30</v>
      </c>
      <c r="C38" s="248">
        <v>26</v>
      </c>
      <c r="D38" s="249">
        <f>_xlfn.XLOOKUP($C38,'Duomenys | Data'!$B$10:$B$69,'Duomenys | Data'!L$10:L$69)</f>
        <v>6614.3</v>
      </c>
      <c r="E38" s="249">
        <f>_xlfn.XLOOKUP($C38,'Duomenys | Data'!$B$10:$B$69,'Duomenys | Data'!M$10:M$69)</f>
        <v>35938</v>
      </c>
      <c r="F38" s="263">
        <f t="shared" si="0"/>
        <v>7781.7000000000007</v>
      </c>
      <c r="G38" s="249">
        <f>_xlfn.XLOOKUP($C38,'Duomenys | Data'!$B$10:$B$69,'Duomenys | Data'!O$10:O$69)</f>
        <v>75649.5</v>
      </c>
      <c r="H38" s="249">
        <f>_xlfn.XLOOKUP($C38,'Duomenys | Data'!$B$10:$B$69,'Duomenys | Data'!N$10:N$69)</f>
        <v>38532.6</v>
      </c>
      <c r="I38" s="249">
        <f>_xlfn.XLOOKUP($C38,'Duomenys | Data'!$B$10:$B$69,'Duomenys | Data'!P$10:P$69)</f>
        <v>29335.200000000001</v>
      </c>
      <c r="J38" s="250">
        <f t="shared" si="1"/>
        <v>15.12887782853039</v>
      </c>
      <c r="K38" s="264" t="str">
        <f t="shared" si="3"/>
        <v>Ne / No</v>
      </c>
      <c r="L38" s="265" t="s">
        <v>91</v>
      </c>
      <c r="M38" s="265" t="s">
        <v>91</v>
      </c>
      <c r="N38" s="251" t="str">
        <f t="shared" si="2"/>
        <v>Taip / Yes</v>
      </c>
    </row>
    <row r="39" spans="2:14" x14ac:dyDescent="0.3">
      <c r="B39" s="252" t="s">
        <v>31</v>
      </c>
      <c r="C39" s="248">
        <v>27</v>
      </c>
      <c r="D39" s="249">
        <f>_xlfn.XLOOKUP($C39,'Duomenys | Data'!$B$10:$B$69,'Duomenys | Data'!L$10:L$69)</f>
        <v>3696.1</v>
      </c>
      <c r="E39" s="249">
        <f>_xlfn.XLOOKUP($C39,'Duomenys | Data'!$B$10:$B$69,'Duomenys | Data'!M$10:M$69)</f>
        <v>17413</v>
      </c>
      <c r="F39" s="263">
        <f t="shared" si="0"/>
        <v>3405.3999999999996</v>
      </c>
      <c r="G39" s="249">
        <f>_xlfn.XLOOKUP($C39,'Duomenys | Data'!$B$10:$B$69,'Duomenys | Data'!O$10:O$69)</f>
        <v>35736.6</v>
      </c>
      <c r="H39" s="249">
        <f>_xlfn.XLOOKUP($C39,'Duomenys | Data'!$B$10:$B$69,'Duomenys | Data'!N$10:N$69)</f>
        <v>18657.3</v>
      </c>
      <c r="I39" s="249">
        <f>_xlfn.XLOOKUP($C39,'Duomenys | Data'!$B$10:$B$69,'Duomenys | Data'!P$10:P$69)</f>
        <v>13673.9</v>
      </c>
      <c r="J39" s="250">
        <f t="shared" si="1"/>
        <v>17.754006071552087</v>
      </c>
      <c r="K39" s="264" t="str">
        <f t="shared" si="3"/>
        <v>Ne / No</v>
      </c>
      <c r="L39" s="265" t="s">
        <v>91</v>
      </c>
      <c r="M39" s="265" t="s">
        <v>91</v>
      </c>
      <c r="N39" s="251" t="str">
        <f t="shared" si="2"/>
        <v>Taip / Yes</v>
      </c>
    </row>
    <row r="40" spans="2:14" x14ac:dyDescent="0.3">
      <c r="B40" s="252" t="s">
        <v>32</v>
      </c>
      <c r="C40" s="248">
        <v>28</v>
      </c>
      <c r="D40" s="249">
        <f>_xlfn.XLOOKUP($C40,'Duomenys | Data'!$B$10:$B$69,'Duomenys | Data'!L$10:L$69)</f>
        <v>9597</v>
      </c>
      <c r="E40" s="249">
        <f>_xlfn.XLOOKUP($C40,'Duomenys | Data'!$B$10:$B$69,'Duomenys | Data'!M$10:M$69)</f>
        <v>18792</v>
      </c>
      <c r="F40" s="263">
        <f t="shared" si="0"/>
        <v>2857.7999999999993</v>
      </c>
      <c r="G40" s="249">
        <f>_xlfn.XLOOKUP($C40,'Duomenys | Data'!$B$10:$B$69,'Duomenys | Data'!O$10:O$69)</f>
        <v>39311.4</v>
      </c>
      <c r="H40" s="249">
        <f>_xlfn.XLOOKUP($C40,'Duomenys | Data'!$B$10:$B$69,'Duomenys | Data'!N$10:N$69)</f>
        <v>20135.900000000001</v>
      </c>
      <c r="I40" s="249">
        <f>_xlfn.XLOOKUP($C40,'Duomenys | Data'!$B$10:$B$69,'Duomenys | Data'!P$10:P$69)</f>
        <v>16317.7</v>
      </c>
      <c r="J40" s="250">
        <f t="shared" si="1"/>
        <v>44.328354072554944</v>
      </c>
      <c r="K40" s="264" t="str">
        <f t="shared" si="3"/>
        <v>Ne / No</v>
      </c>
      <c r="L40" s="265" t="s">
        <v>91</v>
      </c>
      <c r="M40" s="265" t="s">
        <v>91</v>
      </c>
      <c r="N40" s="251" t="str">
        <f t="shared" si="2"/>
        <v>Taip / Yes</v>
      </c>
    </row>
    <row r="41" spans="2:14" x14ac:dyDescent="0.3">
      <c r="B41" s="252" t="s">
        <v>33</v>
      </c>
      <c r="C41" s="248">
        <v>30</v>
      </c>
      <c r="D41" s="249">
        <f>_xlfn.XLOOKUP($C41,'Duomenys | Data'!$B$10:$B$69,'Duomenys | Data'!L$10:L$69)</f>
        <v>3158.8</v>
      </c>
      <c r="E41" s="249">
        <f>_xlfn.XLOOKUP($C41,'Duomenys | Data'!$B$10:$B$69,'Duomenys | Data'!M$10:M$69)</f>
        <v>53791</v>
      </c>
      <c r="F41" s="263">
        <f t="shared" si="0"/>
        <v>11476.200000000004</v>
      </c>
      <c r="G41" s="249">
        <f>_xlfn.XLOOKUP($C41,'Duomenys | Data'!$B$10:$B$69,'Duomenys | Data'!O$10:O$69)</f>
        <v>110088.6</v>
      </c>
      <c r="H41" s="249">
        <f>_xlfn.XLOOKUP($C41,'Duomenys | Data'!$B$10:$B$69,'Duomenys | Data'!N$10:N$69)</f>
        <v>57645.5</v>
      </c>
      <c r="I41" s="249">
        <f>_xlfn.XLOOKUP($C41,'Duomenys | Data'!$B$10:$B$69,'Duomenys | Data'!P$10:P$69)</f>
        <v>40966.9</v>
      </c>
      <c r="J41" s="250">
        <f t="shared" si="1"/>
        <v>4.8397970190233375</v>
      </c>
      <c r="K41" s="264" t="str">
        <f t="shared" si="3"/>
        <v>Ne / No</v>
      </c>
      <c r="L41" s="265" t="s">
        <v>91</v>
      </c>
      <c r="M41" s="265" t="s">
        <v>91</v>
      </c>
      <c r="N41" s="251" t="str">
        <f t="shared" si="2"/>
        <v>Taip / Yes</v>
      </c>
    </row>
    <row r="42" spans="2:14" x14ac:dyDescent="0.3">
      <c r="B42" s="252" t="s">
        <v>34</v>
      </c>
      <c r="C42" s="248">
        <v>31</v>
      </c>
      <c r="D42" s="249">
        <f>_xlfn.XLOOKUP($C42,'Duomenys | Data'!$B$10:$B$69,'Duomenys | Data'!L$10:L$69)</f>
        <v>5640.3</v>
      </c>
      <c r="E42" s="249">
        <f>_xlfn.XLOOKUP($C42,'Duomenys | Data'!$B$10:$B$69,'Duomenys | Data'!M$10:M$69)</f>
        <v>18283</v>
      </c>
      <c r="F42" s="263">
        <f t="shared" si="0"/>
        <v>2226.4000000000033</v>
      </c>
      <c r="G42" s="249">
        <f>_xlfn.XLOOKUP($C42,'Duomenys | Data'!$B$10:$B$69,'Duomenys | Data'!O$10:O$69)</f>
        <v>37154.800000000003</v>
      </c>
      <c r="H42" s="249">
        <f>_xlfn.XLOOKUP($C42,'Duomenys | Data'!$B$10:$B$69,'Duomenys | Data'!N$10:N$69)</f>
        <v>19610.8</v>
      </c>
      <c r="I42" s="249">
        <f>_xlfn.XLOOKUP($C42,'Duomenys | Data'!$B$10:$B$69,'Duomenys | Data'!P$10:P$69)</f>
        <v>15317.6</v>
      </c>
      <c r="J42" s="250">
        <f t="shared" si="1"/>
        <v>27.501048299803994</v>
      </c>
      <c r="K42" s="264" t="str">
        <f t="shared" si="3"/>
        <v>Ne / No</v>
      </c>
      <c r="L42" s="265" t="s">
        <v>91</v>
      </c>
      <c r="M42" s="265" t="s">
        <v>91</v>
      </c>
      <c r="N42" s="251" t="str">
        <f t="shared" si="2"/>
        <v>Taip / Yes</v>
      </c>
    </row>
    <row r="43" spans="2:14" x14ac:dyDescent="0.3">
      <c r="B43" s="252" t="s">
        <v>35</v>
      </c>
      <c r="C43" s="248">
        <v>32</v>
      </c>
      <c r="D43" s="249">
        <f>_xlfn.XLOOKUP($C43,'Duomenys | Data'!$B$10:$B$69,'Duomenys | Data'!L$10:L$69)</f>
        <v>6067.5</v>
      </c>
      <c r="E43" s="249">
        <f>_xlfn.XLOOKUP($C43,'Duomenys | Data'!$B$10:$B$69,'Duomenys | Data'!M$10:M$69)</f>
        <v>19605</v>
      </c>
      <c r="F43" s="263">
        <f t="shared" si="0"/>
        <v>5974.1000000000022</v>
      </c>
      <c r="G43" s="249">
        <f>_xlfn.XLOOKUP($C43,'Duomenys | Data'!$B$10:$B$69,'Duomenys | Data'!O$10:O$69)</f>
        <v>42813.8</v>
      </c>
      <c r="H43" s="249">
        <f>_xlfn.XLOOKUP($C43,'Duomenys | Data'!$B$10:$B$69,'Duomenys | Data'!N$10:N$69)</f>
        <v>21001.7</v>
      </c>
      <c r="I43" s="249">
        <f>_xlfn.XLOOKUP($C43,'Duomenys | Data'!$B$10:$B$69,'Duomenys | Data'!P$10:P$69)</f>
        <v>15838</v>
      </c>
      <c r="J43" s="250">
        <f t="shared" si="1"/>
        <v>23.720537470043901</v>
      </c>
      <c r="K43" s="264" t="str">
        <f t="shared" si="3"/>
        <v>Ne / No</v>
      </c>
      <c r="L43" s="265" t="s">
        <v>91</v>
      </c>
      <c r="M43" s="265" t="s">
        <v>91</v>
      </c>
      <c r="N43" s="251" t="str">
        <f t="shared" si="2"/>
        <v>Taip / Yes</v>
      </c>
    </row>
    <row r="44" spans="2:14" x14ac:dyDescent="0.3">
      <c r="B44" s="252" t="s">
        <v>36</v>
      </c>
      <c r="C44" s="248">
        <v>33</v>
      </c>
      <c r="D44" s="249">
        <f>_xlfn.XLOOKUP($C44,'Duomenys | Data'!$B$10:$B$69,'Duomenys | Data'!L$10:L$69)</f>
        <v>1253.0999999999999</v>
      </c>
      <c r="E44" s="249">
        <f>_xlfn.XLOOKUP($C44,'Duomenys | Data'!$B$10:$B$69,'Duomenys | Data'!M$10:M$69)</f>
        <v>36158</v>
      </c>
      <c r="F44" s="263">
        <f t="shared" si="0"/>
        <v>5261.7000000000044</v>
      </c>
      <c r="G44" s="249">
        <f>_xlfn.XLOOKUP($C44,'Duomenys | Data'!$B$10:$B$69,'Duomenys | Data'!O$10:O$69)</f>
        <v>67850.8</v>
      </c>
      <c r="H44" s="249">
        <f>_xlfn.XLOOKUP($C44,'Duomenys | Data'!$B$10:$B$69,'Duomenys | Data'!N$10:N$69)</f>
        <v>38735.5</v>
      </c>
      <c r="I44" s="249">
        <f>_xlfn.XLOOKUP($C44,'Duomenys | Data'!$B$10:$B$69,'Duomenys | Data'!P$10:P$69)</f>
        <v>23853.599999999999</v>
      </c>
      <c r="J44" s="250">
        <f t="shared" si="1"/>
        <v>3.0253719848284746</v>
      </c>
      <c r="K44" s="264" t="str">
        <f t="shared" si="3"/>
        <v>Ne / No</v>
      </c>
      <c r="L44" s="265" t="s">
        <v>91</v>
      </c>
      <c r="M44" s="265" t="s">
        <v>91</v>
      </c>
      <c r="N44" s="251" t="str">
        <f t="shared" si="2"/>
        <v>Taip / Yes</v>
      </c>
    </row>
    <row r="45" spans="2:14" x14ac:dyDescent="0.3">
      <c r="B45" s="252" t="s">
        <v>37</v>
      </c>
      <c r="C45" s="248">
        <v>34</v>
      </c>
      <c r="D45" s="249">
        <f>_xlfn.XLOOKUP($C45,'Duomenys | Data'!$B$10:$B$69,'Duomenys | Data'!L$10:L$69)</f>
        <v>1698.6</v>
      </c>
      <c r="E45" s="249">
        <f>_xlfn.XLOOKUP($C45,'Duomenys | Data'!$B$10:$B$69,'Duomenys | Data'!M$10:M$69)</f>
        <v>23978</v>
      </c>
      <c r="F45" s="263">
        <f t="shared" si="0"/>
        <v>6189.7000000000007</v>
      </c>
      <c r="G45" s="249">
        <f>_xlfn.XLOOKUP($C45,'Duomenys | Data'!$B$10:$B$69,'Duomenys | Data'!O$10:O$69)</f>
        <v>52290.9</v>
      </c>
      <c r="H45" s="249">
        <f>_xlfn.XLOOKUP($C45,'Duomenys | Data'!$B$10:$B$69,'Duomenys | Data'!N$10:N$69)</f>
        <v>25698.400000000001</v>
      </c>
      <c r="I45" s="249">
        <f>_xlfn.XLOOKUP($C45,'Duomenys | Data'!$B$10:$B$69,'Duomenys | Data'!P$10:P$69)</f>
        <v>20402.8</v>
      </c>
      <c r="J45" s="250">
        <f t="shared" si="1"/>
        <v>5.6305253632196015</v>
      </c>
      <c r="K45" s="264" t="str">
        <f t="shared" si="3"/>
        <v>Ne / No</v>
      </c>
      <c r="L45" s="265" t="s">
        <v>91</v>
      </c>
      <c r="M45" s="265" t="s">
        <v>91</v>
      </c>
      <c r="N45" s="251" t="str">
        <f t="shared" si="2"/>
        <v>Taip / Yes</v>
      </c>
    </row>
    <row r="46" spans="2:14" x14ac:dyDescent="0.3">
      <c r="B46" s="252" t="s">
        <v>38</v>
      </c>
      <c r="C46" s="248">
        <v>35</v>
      </c>
      <c r="D46" s="249">
        <f>_xlfn.XLOOKUP($C46,'Duomenys | Data'!$B$10:$B$69,'Duomenys | Data'!L$10:L$69)</f>
        <v>8449.9</v>
      </c>
      <c r="E46" s="249">
        <f>_xlfn.XLOOKUP($C46,'Duomenys | Data'!$B$10:$B$69,'Duomenys | Data'!M$10:M$69)</f>
        <v>32914</v>
      </c>
      <c r="F46" s="263">
        <f t="shared" si="0"/>
        <v>5911.6999999999971</v>
      </c>
      <c r="G46" s="249">
        <f>_xlfn.XLOOKUP($C46,'Duomenys | Data'!$B$10:$B$69,'Duomenys | Data'!O$10:O$69)</f>
        <v>72154.399999999994</v>
      </c>
      <c r="H46" s="249">
        <f>_xlfn.XLOOKUP($C46,'Duomenys | Data'!$B$10:$B$69,'Duomenys | Data'!N$10:N$69)</f>
        <v>35312.699999999997</v>
      </c>
      <c r="I46" s="249">
        <f>_xlfn.XLOOKUP($C46,'Duomenys | Data'!$B$10:$B$69,'Duomenys | Data'!P$10:P$69)</f>
        <v>30930</v>
      </c>
      <c r="J46" s="250">
        <f t="shared" si="1"/>
        <v>21.763677151989533</v>
      </c>
      <c r="K46" s="264" t="str">
        <f t="shared" si="3"/>
        <v>Ne / No</v>
      </c>
      <c r="L46" s="265" t="s">
        <v>91</v>
      </c>
      <c r="M46" s="265" t="s">
        <v>91</v>
      </c>
      <c r="N46" s="251" t="str">
        <f t="shared" si="2"/>
        <v>Taip / Yes</v>
      </c>
    </row>
    <row r="47" spans="2:14" x14ac:dyDescent="0.3">
      <c r="B47" s="252" t="s">
        <v>39</v>
      </c>
      <c r="C47" s="248">
        <v>36</v>
      </c>
      <c r="D47" s="249">
        <f>_xlfn.XLOOKUP($C47,'Duomenys | Data'!$B$10:$B$69,'Duomenys | Data'!L$10:L$69)</f>
        <v>2672.6</v>
      </c>
      <c r="E47" s="249">
        <f>_xlfn.XLOOKUP($C47,'Duomenys | Data'!$B$10:$B$69,'Duomenys | Data'!M$10:M$69)</f>
        <v>25573</v>
      </c>
      <c r="F47" s="263">
        <f t="shared" si="0"/>
        <v>7304.8999999999978</v>
      </c>
      <c r="G47" s="249">
        <f>_xlfn.XLOOKUP($C47,'Duomenys | Data'!$B$10:$B$69,'Duomenys | Data'!O$10:O$69)</f>
        <v>55197.5</v>
      </c>
      <c r="H47" s="249">
        <f>_xlfn.XLOOKUP($C47,'Duomenys | Data'!$B$10:$B$69,'Duomenys | Data'!N$10:N$69)</f>
        <v>27401.200000000001</v>
      </c>
      <c r="I47" s="249">
        <f>_xlfn.XLOOKUP($C47,'Duomenys | Data'!$B$10:$B$69,'Duomenys | Data'!P$10:P$69)</f>
        <v>20491.400000000001</v>
      </c>
      <c r="J47" s="250">
        <f t="shared" si="1"/>
        <v>8.1288646780968374</v>
      </c>
      <c r="K47" s="264" t="str">
        <f t="shared" si="3"/>
        <v>Ne / No</v>
      </c>
      <c r="L47" s="265" t="s">
        <v>91</v>
      </c>
      <c r="M47" s="265" t="s">
        <v>91</v>
      </c>
      <c r="N47" s="251" t="str">
        <f t="shared" si="2"/>
        <v>Taip / Yes</v>
      </c>
    </row>
    <row r="48" spans="2:14" x14ac:dyDescent="0.3">
      <c r="B48" s="252" t="s">
        <v>40</v>
      </c>
      <c r="C48" s="248">
        <v>37</v>
      </c>
      <c r="D48" s="249">
        <f>_xlfn.XLOOKUP($C48,'Duomenys | Data'!$B$10:$B$69,'Duomenys | Data'!L$10:L$69)</f>
        <v>1722.3</v>
      </c>
      <c r="E48" s="249">
        <f>_xlfn.XLOOKUP($C48,'Duomenys | Data'!$B$10:$B$69,'Duomenys | Data'!M$10:M$69)</f>
        <v>36123</v>
      </c>
      <c r="F48" s="263">
        <f t="shared" si="0"/>
        <v>8131.8000000000029</v>
      </c>
      <c r="G48" s="249">
        <f>_xlfn.XLOOKUP($C48,'Duomenys | Data'!$B$10:$B$69,'Duomenys | Data'!O$10:O$69)</f>
        <v>74243.600000000006</v>
      </c>
      <c r="H48" s="249">
        <f>_xlfn.XLOOKUP($C48,'Duomenys | Data'!$B$10:$B$69,'Duomenys | Data'!N$10:N$69)</f>
        <v>38705.800000000003</v>
      </c>
      <c r="I48" s="249">
        <f>_xlfn.XLOOKUP($C48,'Duomenys | Data'!$B$10:$B$69,'Duomenys | Data'!P$10:P$69)</f>
        <v>27406</v>
      </c>
      <c r="J48" s="250">
        <f t="shared" si="1"/>
        <v>3.8917812305105883</v>
      </c>
      <c r="K48" s="264" t="str">
        <f t="shared" si="3"/>
        <v>Ne / No</v>
      </c>
      <c r="L48" s="265" t="s">
        <v>91</v>
      </c>
      <c r="M48" s="265" t="s">
        <v>91</v>
      </c>
      <c r="N48" s="251" t="str">
        <f t="shared" si="2"/>
        <v>Taip / Yes</v>
      </c>
    </row>
    <row r="49" spans="2:14" x14ac:dyDescent="0.3">
      <c r="B49" s="252" t="s">
        <v>41</v>
      </c>
      <c r="C49" s="248">
        <v>38</v>
      </c>
      <c r="D49" s="249">
        <f>_xlfn.XLOOKUP($C49,'Duomenys | Data'!$B$10:$B$69,'Duomenys | Data'!L$10:L$69)</f>
        <v>7492</v>
      </c>
      <c r="E49" s="249">
        <f>_xlfn.XLOOKUP($C49,'Duomenys | Data'!$B$10:$B$69,'Duomenys | Data'!M$10:M$69)</f>
        <v>29523</v>
      </c>
      <c r="F49" s="263">
        <f t="shared" si="0"/>
        <v>6285.5999999999949</v>
      </c>
      <c r="G49" s="249">
        <f>_xlfn.XLOOKUP($C49,'Duomenys | Data'!$B$10:$B$69,'Duomenys | Data'!O$10:O$69)</f>
        <v>65636.399999999994</v>
      </c>
      <c r="H49" s="249">
        <f>_xlfn.XLOOKUP($C49,'Duomenys | Data'!$B$10:$B$69,'Duomenys | Data'!N$10:N$69)</f>
        <v>31638</v>
      </c>
      <c r="I49" s="249">
        <f>_xlfn.XLOOKUP($C49,'Duomenys | Data'!$B$10:$B$69,'Duomenys | Data'!P$10:P$69)</f>
        <v>27712.799999999999</v>
      </c>
      <c r="J49" s="250">
        <f t="shared" si="1"/>
        <v>20.922348262707846</v>
      </c>
      <c r="K49" s="264" t="str">
        <f t="shared" si="3"/>
        <v>Ne / No</v>
      </c>
      <c r="L49" s="265" t="s">
        <v>91</v>
      </c>
      <c r="M49" s="265" t="s">
        <v>91</v>
      </c>
      <c r="N49" s="251" t="str">
        <f t="shared" si="2"/>
        <v>Taip / Yes</v>
      </c>
    </row>
    <row r="50" spans="2:14" x14ac:dyDescent="0.3">
      <c r="B50" s="252" t="s">
        <v>42</v>
      </c>
      <c r="C50" s="248">
        <v>39</v>
      </c>
      <c r="D50" s="249">
        <f>_xlfn.XLOOKUP($C50,'Duomenys | Data'!$B$10:$B$69,'Duomenys | Data'!L$10:L$69)</f>
        <v>9659.7000000000007</v>
      </c>
      <c r="E50" s="249">
        <f>_xlfn.XLOOKUP($C50,'Duomenys | Data'!$B$10:$B$69,'Duomenys | Data'!M$10:M$69)</f>
        <v>30008</v>
      </c>
      <c r="F50" s="263">
        <f t="shared" si="0"/>
        <v>5690.5999999999985</v>
      </c>
      <c r="G50" s="249">
        <f>_xlfn.XLOOKUP($C50,'Duomenys | Data'!$B$10:$B$69,'Duomenys | Data'!O$10:O$69)</f>
        <v>61533.1</v>
      </c>
      <c r="H50" s="249">
        <f>_xlfn.XLOOKUP($C50,'Duomenys | Data'!$B$10:$B$69,'Duomenys | Data'!N$10:N$69)</f>
        <v>32154.3</v>
      </c>
      <c r="I50" s="249">
        <f>_xlfn.XLOOKUP($C50,'Duomenys | Data'!$B$10:$B$69,'Duomenys | Data'!P$10:P$69)</f>
        <v>23688.2</v>
      </c>
      <c r="J50" s="250">
        <f t="shared" si="1"/>
        <v>27.059044332270737</v>
      </c>
      <c r="K50" s="264" t="str">
        <f t="shared" si="3"/>
        <v>Ne / No</v>
      </c>
      <c r="L50" s="265" t="s">
        <v>91</v>
      </c>
      <c r="M50" s="265" t="s">
        <v>91</v>
      </c>
      <c r="N50" s="251" t="str">
        <f t="shared" si="2"/>
        <v>Taip / Yes</v>
      </c>
    </row>
    <row r="51" spans="2:14" x14ac:dyDescent="0.3">
      <c r="B51" s="252" t="s">
        <v>43</v>
      </c>
      <c r="C51" s="248">
        <v>40</v>
      </c>
      <c r="D51" s="249">
        <f>_xlfn.XLOOKUP($C51,'Duomenys | Data'!$B$10:$B$69,'Duomenys | Data'!L$10:L$69)</f>
        <v>1737.2</v>
      </c>
      <c r="E51" s="249">
        <f>_xlfn.XLOOKUP($C51,'Duomenys | Data'!$B$10:$B$69,'Duomenys | Data'!M$10:M$69)</f>
        <v>16776</v>
      </c>
      <c r="F51" s="263">
        <f t="shared" si="0"/>
        <v>1958.2000000000007</v>
      </c>
      <c r="G51" s="249">
        <f>_xlfn.XLOOKUP($C51,'Duomenys | Data'!$B$10:$B$69,'Duomenys | Data'!O$10:O$69)</f>
        <v>31487.4</v>
      </c>
      <c r="H51" s="249">
        <f>_xlfn.XLOOKUP($C51,'Duomenys | Data'!$B$10:$B$69,'Duomenys | Data'!N$10:N$69)</f>
        <v>17973.400000000001</v>
      </c>
      <c r="I51" s="249">
        <f>_xlfn.XLOOKUP($C51,'Duomenys | Data'!$B$10:$B$69,'Duomenys | Data'!P$10:P$69)</f>
        <v>11555.8</v>
      </c>
      <c r="J51" s="250">
        <f t="shared" si="1"/>
        <v>9.2728806140641176</v>
      </c>
      <c r="K51" s="264" t="str">
        <f t="shared" si="3"/>
        <v>Ne / No</v>
      </c>
      <c r="L51" s="265" t="s">
        <v>91</v>
      </c>
      <c r="M51" s="265" t="s">
        <v>91</v>
      </c>
      <c r="N51" s="251" t="str">
        <f t="shared" si="2"/>
        <v>Taip / Yes</v>
      </c>
    </row>
    <row r="52" spans="2:14" x14ac:dyDescent="0.3">
      <c r="B52" s="252" t="s">
        <v>44</v>
      </c>
      <c r="C52" s="248">
        <v>41</v>
      </c>
      <c r="D52" s="249">
        <f>_xlfn.XLOOKUP($C52,'Duomenys | Data'!$B$10:$B$69,'Duomenys | Data'!L$10:L$69)</f>
        <v>1898.5</v>
      </c>
      <c r="E52" s="249">
        <f>_xlfn.XLOOKUP($C52,'Duomenys | Data'!$B$10:$B$69,'Duomenys | Data'!M$10:M$69)</f>
        <v>27971</v>
      </c>
      <c r="F52" s="263">
        <f t="shared" si="0"/>
        <v>5508.5000000000036</v>
      </c>
      <c r="G52" s="249">
        <f>_xlfn.XLOOKUP($C52,'Duomenys | Data'!$B$10:$B$69,'Duomenys | Data'!O$10:O$69)</f>
        <v>59875.3</v>
      </c>
      <c r="H52" s="249">
        <f>_xlfn.XLOOKUP($C52,'Duomenys | Data'!$B$10:$B$69,'Duomenys | Data'!N$10:N$69)</f>
        <v>29965.3</v>
      </c>
      <c r="I52" s="249">
        <f>_xlfn.XLOOKUP($C52,'Duomenys | Data'!$B$10:$B$69,'Duomenys | Data'!P$10:P$69)</f>
        <v>24401.5</v>
      </c>
      <c r="J52" s="250">
        <f t="shared" si="1"/>
        <v>5.6706342687316118</v>
      </c>
      <c r="K52" s="264" t="str">
        <f t="shared" si="3"/>
        <v>Ne / No</v>
      </c>
      <c r="L52" s="265" t="s">
        <v>91</v>
      </c>
      <c r="M52" s="265" t="s">
        <v>91</v>
      </c>
      <c r="N52" s="251" t="str">
        <f t="shared" si="2"/>
        <v>Taip / Yes</v>
      </c>
    </row>
    <row r="53" spans="2:14" x14ac:dyDescent="0.3">
      <c r="B53" s="252" t="s">
        <v>45</v>
      </c>
      <c r="C53" s="248">
        <v>42</v>
      </c>
      <c r="D53" s="249">
        <f>_xlfn.XLOOKUP($C53,'Duomenys | Data'!$B$10:$B$69,'Duomenys | Data'!L$10:L$69)</f>
        <v>704.7</v>
      </c>
      <c r="E53" s="249">
        <f>_xlfn.XLOOKUP($C53,'Duomenys | Data'!$B$10:$B$69,'Duomenys | Data'!M$10:M$69)</f>
        <v>32175</v>
      </c>
      <c r="F53" s="263">
        <f t="shared" si="0"/>
        <v>4086.3000000000029</v>
      </c>
      <c r="G53" s="249">
        <f>_xlfn.XLOOKUP($C53,'Duomenys | Data'!$B$10:$B$69,'Duomenys | Data'!O$10:O$69)</f>
        <v>70613.3</v>
      </c>
      <c r="H53" s="249">
        <f>_xlfn.XLOOKUP($C53,'Duomenys | Data'!$B$10:$B$69,'Duomenys | Data'!N$10:N$69)</f>
        <v>34491.599999999999</v>
      </c>
      <c r="I53" s="249">
        <f>_xlfn.XLOOKUP($C53,'Duomenys | Data'!$B$10:$B$69,'Duomenys | Data'!P$10:P$69)</f>
        <v>32035.4</v>
      </c>
      <c r="J53" s="250">
        <f t="shared" si="1"/>
        <v>1.9433941971192428</v>
      </c>
      <c r="K53" s="264" t="str">
        <f t="shared" si="3"/>
        <v>Ne / No</v>
      </c>
      <c r="L53" s="265" t="s">
        <v>91</v>
      </c>
      <c r="M53" s="265" t="s">
        <v>91</v>
      </c>
      <c r="N53" s="251" t="str">
        <f t="shared" si="2"/>
        <v>Taip / Yes</v>
      </c>
    </row>
    <row r="54" spans="2:14" x14ac:dyDescent="0.3">
      <c r="B54" s="252" t="s">
        <v>46</v>
      </c>
      <c r="C54" s="248">
        <v>43</v>
      </c>
      <c r="D54" s="249">
        <f>_xlfn.XLOOKUP($C54,'Duomenys | Data'!$B$10:$B$69,'Duomenys | Data'!L$10:L$69)</f>
        <v>3583.6</v>
      </c>
      <c r="E54" s="249">
        <f>_xlfn.XLOOKUP($C54,'Duomenys | Data'!$B$10:$B$69,'Duomenys | Data'!M$10:M$69)</f>
        <v>40842</v>
      </c>
      <c r="F54" s="263">
        <f t="shared" si="0"/>
        <v>8017.3000000000029</v>
      </c>
      <c r="G54" s="249">
        <f>_xlfn.XLOOKUP($C54,'Duomenys | Data'!$B$10:$B$69,'Duomenys | Data'!O$10:O$69)</f>
        <v>80043</v>
      </c>
      <c r="H54" s="249">
        <f>_xlfn.XLOOKUP($C54,'Duomenys | Data'!$B$10:$B$69,'Duomenys | Data'!N$10:N$69)</f>
        <v>43768.1</v>
      </c>
      <c r="I54" s="249">
        <f>_xlfn.XLOOKUP($C54,'Duomenys | Data'!$B$10:$B$69,'Duomenys | Data'!P$10:P$69)</f>
        <v>28257.599999999999</v>
      </c>
      <c r="J54" s="250">
        <f t="shared" si="1"/>
        <v>7.3345299666593657</v>
      </c>
      <c r="K54" s="264" t="str">
        <f t="shared" si="3"/>
        <v>Ne / No</v>
      </c>
      <c r="L54" s="265" t="s">
        <v>91</v>
      </c>
      <c r="M54" s="265" t="s">
        <v>91</v>
      </c>
      <c r="N54" s="251" t="str">
        <f t="shared" si="2"/>
        <v>Taip / Yes</v>
      </c>
    </row>
    <row r="55" spans="2:14" x14ac:dyDescent="0.3">
      <c r="B55" s="252" t="s">
        <v>47</v>
      </c>
      <c r="C55" s="248">
        <v>44</v>
      </c>
      <c r="D55" s="249">
        <f>_xlfn.XLOOKUP($C55,'Duomenys | Data'!$B$10:$B$69,'Duomenys | Data'!L$10:L$69)</f>
        <v>2123.4</v>
      </c>
      <c r="E55" s="249">
        <f>_xlfn.XLOOKUP($C55,'Duomenys | Data'!$B$10:$B$69,'Duomenys | Data'!M$10:M$69)</f>
        <v>22919</v>
      </c>
      <c r="F55" s="263">
        <f t="shared" si="0"/>
        <v>3469.4000000000015</v>
      </c>
      <c r="G55" s="249">
        <f>_xlfn.XLOOKUP($C55,'Duomenys | Data'!$B$10:$B$69,'Duomenys | Data'!O$10:O$69)</f>
        <v>48483.9</v>
      </c>
      <c r="H55" s="249">
        <f>_xlfn.XLOOKUP($C55,'Duomenys | Data'!$B$10:$B$69,'Duomenys | Data'!N$10:N$69)</f>
        <v>24554.3</v>
      </c>
      <c r="I55" s="249">
        <f>_xlfn.XLOOKUP($C55,'Duomenys | Data'!$B$10:$B$69,'Duomenys | Data'!P$10:P$69)</f>
        <v>20460.2</v>
      </c>
      <c r="J55" s="250">
        <f t="shared" si="1"/>
        <v>8.0467174970820512</v>
      </c>
      <c r="K55" s="264" t="str">
        <f t="shared" si="3"/>
        <v>Ne / No</v>
      </c>
      <c r="L55" s="265" t="s">
        <v>91</v>
      </c>
      <c r="M55" s="265" t="s">
        <v>91</v>
      </c>
      <c r="N55" s="251" t="str">
        <f t="shared" si="2"/>
        <v>Taip / Yes</v>
      </c>
    </row>
    <row r="56" spans="2:14" x14ac:dyDescent="0.3">
      <c r="B56" s="252" t="s">
        <v>48</v>
      </c>
      <c r="C56" s="248">
        <v>45</v>
      </c>
      <c r="D56" s="249">
        <f>_xlfn.XLOOKUP($C56,'Duomenys | Data'!$B$10:$B$69,'Duomenys | Data'!L$10:L$69)</f>
        <v>12318.9</v>
      </c>
      <c r="E56" s="249">
        <f>_xlfn.XLOOKUP($C56,'Duomenys | Data'!$B$10:$B$69,'Duomenys | Data'!M$10:M$69)</f>
        <v>38348</v>
      </c>
      <c r="F56" s="263">
        <f t="shared" si="0"/>
        <v>8638.9000000000087</v>
      </c>
      <c r="G56" s="249">
        <f>_xlfn.XLOOKUP($C56,'Duomenys | Data'!$B$10:$B$69,'Duomenys | Data'!O$10:O$69)</f>
        <v>85857.600000000006</v>
      </c>
      <c r="H56" s="249">
        <f>_xlfn.XLOOKUP($C56,'Duomenys | Data'!$B$10:$B$69,'Duomenys | Data'!N$10:N$69)</f>
        <v>41117</v>
      </c>
      <c r="I56" s="249">
        <f>_xlfn.XLOOKUP($C56,'Duomenys | Data'!$B$10:$B$69,'Duomenys | Data'!P$10:P$69)</f>
        <v>36101.699999999997</v>
      </c>
      <c r="J56" s="250">
        <f t="shared" si="1"/>
        <v>26.217733027716228</v>
      </c>
      <c r="K56" s="264" t="str">
        <f t="shared" si="3"/>
        <v>Ne / No</v>
      </c>
      <c r="L56" s="265" t="s">
        <v>91</v>
      </c>
      <c r="M56" s="265" t="s">
        <v>91</v>
      </c>
      <c r="N56" s="251" t="str">
        <f t="shared" si="2"/>
        <v>Taip / Yes</v>
      </c>
    </row>
    <row r="57" spans="2:14" x14ac:dyDescent="0.3">
      <c r="B57" s="252" t="s">
        <v>49</v>
      </c>
      <c r="C57" s="248">
        <v>46</v>
      </c>
      <c r="D57" s="249">
        <f>_xlfn.XLOOKUP($C57,'Duomenys | Data'!$B$10:$B$69,'Duomenys | Data'!L$10:L$69)</f>
        <v>6283</v>
      </c>
      <c r="E57" s="249">
        <f>_xlfn.XLOOKUP($C57,'Duomenys | Data'!$B$10:$B$69,'Duomenys | Data'!M$10:M$69)</f>
        <v>15711</v>
      </c>
      <c r="F57" s="263">
        <f t="shared" si="0"/>
        <v>4052.2999999999975</v>
      </c>
      <c r="G57" s="249">
        <f>_xlfn.XLOOKUP($C57,'Duomenys | Data'!$B$10:$B$69,'Duomenys | Data'!O$10:O$69)</f>
        <v>32785.699999999997</v>
      </c>
      <c r="H57" s="249">
        <f>_xlfn.XLOOKUP($C57,'Duomenys | Data'!$B$10:$B$69,'Duomenys | Data'!N$10:N$69)</f>
        <v>16849.8</v>
      </c>
      <c r="I57" s="249">
        <f>_xlfn.XLOOKUP($C57,'Duomenys | Data'!$B$10:$B$69,'Duomenys | Data'!P$10:P$69)</f>
        <v>11883.6</v>
      </c>
      <c r="J57" s="250">
        <f t="shared" si="1"/>
        <v>31.791249437087941</v>
      </c>
      <c r="K57" s="264" t="str">
        <f t="shared" si="3"/>
        <v>Ne / No</v>
      </c>
      <c r="L57" s="265" t="s">
        <v>91</v>
      </c>
      <c r="M57" s="265" t="s">
        <v>91</v>
      </c>
      <c r="N57" s="251" t="str">
        <f t="shared" si="2"/>
        <v>Taip / Yes</v>
      </c>
    </row>
    <row r="58" spans="2:14" x14ac:dyDescent="0.3">
      <c r="B58" s="252" t="s">
        <v>50</v>
      </c>
      <c r="C58" s="248">
        <v>47</v>
      </c>
      <c r="D58" s="249">
        <f>_xlfn.XLOOKUP($C58,'Duomenys | Data'!$B$10:$B$69,'Duomenys | Data'!L$10:L$69)</f>
        <v>7521.7</v>
      </c>
      <c r="E58" s="249">
        <f>_xlfn.XLOOKUP($C58,'Duomenys | Data'!$B$10:$B$69,'Duomenys | Data'!M$10:M$69)</f>
        <v>23838</v>
      </c>
      <c r="F58" s="263">
        <f t="shared" si="0"/>
        <v>5592.4000000000015</v>
      </c>
      <c r="G58" s="249">
        <f>_xlfn.XLOOKUP($C58,'Duomenys | Data'!$B$10:$B$69,'Duomenys | Data'!O$10:O$69)</f>
        <v>53830.400000000001</v>
      </c>
      <c r="H58" s="249">
        <f>_xlfn.XLOOKUP($C58,'Duomenys | Data'!$B$10:$B$69,'Duomenys | Data'!N$10:N$69)</f>
        <v>25545.3</v>
      </c>
      <c r="I58" s="249">
        <f>_xlfn.XLOOKUP($C58,'Duomenys | Data'!$B$10:$B$69,'Duomenys | Data'!P$10:P$69)</f>
        <v>22692.7</v>
      </c>
      <c r="J58" s="250">
        <f t="shared" si="1"/>
        <v>25.557586713058605</v>
      </c>
      <c r="K58" s="264" t="str">
        <f t="shared" si="3"/>
        <v>Ne / No</v>
      </c>
      <c r="L58" s="265" t="s">
        <v>91</v>
      </c>
      <c r="M58" s="265" t="s">
        <v>91</v>
      </c>
      <c r="N58" s="251" t="str">
        <f t="shared" si="2"/>
        <v>Taip / Yes</v>
      </c>
    </row>
    <row r="59" spans="2:14" x14ac:dyDescent="0.3">
      <c r="B59" s="252" t="s">
        <v>51</v>
      </c>
      <c r="C59" s="248">
        <v>48</v>
      </c>
      <c r="D59" s="249">
        <f>_xlfn.XLOOKUP($C59,'Duomenys | Data'!$B$10:$B$69,'Duomenys | Data'!L$10:L$69)</f>
        <v>9180.2000000000007</v>
      </c>
      <c r="E59" s="249">
        <f>_xlfn.XLOOKUP($C59,'Duomenys | Data'!$B$10:$B$69,'Duomenys | Data'!M$10:M$69)</f>
        <v>36565</v>
      </c>
      <c r="F59" s="263">
        <f t="shared" si="0"/>
        <v>7248.2999999999956</v>
      </c>
      <c r="G59" s="249">
        <f>_xlfn.XLOOKUP($C59,'Duomenys | Data'!$B$10:$B$69,'Duomenys | Data'!O$10:O$69)</f>
        <v>88719.7</v>
      </c>
      <c r="H59" s="249">
        <f>_xlfn.XLOOKUP($C59,'Duomenys | Data'!$B$10:$B$69,'Duomenys | Data'!N$10:N$69)</f>
        <v>39237.9</v>
      </c>
      <c r="I59" s="249">
        <f>_xlfn.XLOOKUP($C59,'Duomenys | Data'!$B$10:$B$69,'Duomenys | Data'!P$10:P$69)</f>
        <v>42233.5</v>
      </c>
      <c r="J59" s="250">
        <f t="shared" si="1"/>
        <v>20.952998290473445</v>
      </c>
      <c r="K59" s="264" t="str">
        <f t="shared" si="3"/>
        <v>Ne / No</v>
      </c>
      <c r="L59" s="265" t="s">
        <v>91</v>
      </c>
      <c r="M59" s="265" t="s">
        <v>91</v>
      </c>
      <c r="N59" s="251" t="str">
        <f t="shared" si="2"/>
        <v>Taip / Yes</v>
      </c>
    </row>
    <row r="60" spans="2:14" x14ac:dyDescent="0.3">
      <c r="B60" s="252" t="s">
        <v>52</v>
      </c>
      <c r="C60" s="248">
        <v>49</v>
      </c>
      <c r="D60" s="249">
        <f>_xlfn.XLOOKUP($C60,'Duomenys | Data'!$B$10:$B$69,'Duomenys | Data'!L$10:L$69)</f>
        <v>9491.2999999999993</v>
      </c>
      <c r="E60" s="249">
        <f>_xlfn.XLOOKUP($C60,'Duomenys | Data'!$B$10:$B$69,'Duomenys | Data'!M$10:M$69)</f>
        <v>39645</v>
      </c>
      <c r="F60" s="263">
        <f t="shared" si="0"/>
        <v>7320.4999999999927</v>
      </c>
      <c r="G60" s="249">
        <f>_xlfn.XLOOKUP($C60,'Duomenys | Data'!$B$10:$B$69,'Duomenys | Data'!O$10:O$69)</f>
        <v>80275.7</v>
      </c>
      <c r="H60" s="249">
        <f>_xlfn.XLOOKUP($C60,'Duomenys | Data'!$B$10:$B$69,'Duomenys | Data'!N$10:N$69)</f>
        <v>42491.8</v>
      </c>
      <c r="I60" s="249">
        <f>_xlfn.XLOOKUP($C60,'Duomenys | Data'!$B$10:$B$69,'Duomenys | Data'!P$10:P$69)</f>
        <v>30463.4</v>
      </c>
      <c r="J60" s="250">
        <f t="shared" si="1"/>
        <v>20.20908965091397</v>
      </c>
      <c r="K60" s="264" t="str">
        <f t="shared" si="3"/>
        <v>Ne / No</v>
      </c>
      <c r="L60" s="265" t="s">
        <v>91</v>
      </c>
      <c r="M60" s="265" t="s">
        <v>91</v>
      </c>
      <c r="N60" s="251" t="str">
        <f t="shared" si="2"/>
        <v>Taip / Yes</v>
      </c>
    </row>
    <row r="61" spans="2:14" x14ac:dyDescent="0.3">
      <c r="B61" s="252" t="s">
        <v>53</v>
      </c>
      <c r="C61" s="248">
        <v>50</v>
      </c>
      <c r="D61" s="249">
        <f>_xlfn.XLOOKUP($C61,'Duomenys | Data'!$B$10:$B$69,'Duomenys | Data'!L$10:L$69)</f>
        <v>6293.4</v>
      </c>
      <c r="E61" s="249">
        <f>_xlfn.XLOOKUP($C61,'Duomenys | Data'!$B$10:$B$69,'Duomenys | Data'!M$10:M$69)</f>
        <v>39439</v>
      </c>
      <c r="F61" s="263">
        <f t="shared" si="0"/>
        <v>8968.8999999999942</v>
      </c>
      <c r="G61" s="249">
        <f>_xlfn.XLOOKUP($C61,'Duomenys | Data'!$B$10:$B$69,'Duomenys | Data'!O$10:O$69)</f>
        <v>84221.4</v>
      </c>
      <c r="H61" s="249">
        <f>_xlfn.XLOOKUP($C61,'Duomenys | Data'!$B$10:$B$69,'Duomenys | Data'!N$10:N$69)</f>
        <v>42349.5</v>
      </c>
      <c r="I61" s="249">
        <f>_xlfn.XLOOKUP($C61,'Duomenys | Data'!$B$10:$B$69,'Duomenys | Data'!P$10:P$69)</f>
        <v>32903</v>
      </c>
      <c r="J61" s="250">
        <f t="shared" si="1"/>
        <v>13.00077053538782</v>
      </c>
      <c r="K61" s="264" t="str">
        <f t="shared" si="3"/>
        <v>Ne / No</v>
      </c>
      <c r="L61" s="265" t="s">
        <v>91</v>
      </c>
      <c r="M61" s="265" t="s">
        <v>91</v>
      </c>
      <c r="N61" s="251" t="str">
        <f t="shared" si="2"/>
        <v>Taip / Yes</v>
      </c>
    </row>
    <row r="62" spans="2:14" x14ac:dyDescent="0.3">
      <c r="B62" s="252" t="s">
        <v>54</v>
      </c>
      <c r="C62" s="248">
        <v>51</v>
      </c>
      <c r="D62" s="249">
        <f>_xlfn.XLOOKUP($C62,'Duomenys | Data'!$B$10:$B$69,'Duomenys | Data'!L$10:L$69)</f>
        <v>10363.4</v>
      </c>
      <c r="E62" s="249">
        <f>_xlfn.XLOOKUP($C62,'Duomenys | Data'!$B$10:$B$69,'Duomenys | Data'!M$10:M$69)</f>
        <v>34296</v>
      </c>
      <c r="F62" s="263">
        <f t="shared" si="0"/>
        <v>8096.6999999999971</v>
      </c>
      <c r="G62" s="249">
        <f>_xlfn.XLOOKUP($C62,'Duomenys | Data'!$B$10:$B$69,'Duomenys | Data'!O$10:O$69)</f>
        <v>79574.2</v>
      </c>
      <c r="H62" s="249">
        <f>_xlfn.XLOOKUP($C62,'Duomenys | Data'!$B$10:$B$69,'Duomenys | Data'!N$10:N$69)</f>
        <v>36782.300000000003</v>
      </c>
      <c r="I62" s="249">
        <f>_xlfn.XLOOKUP($C62,'Duomenys | Data'!$B$10:$B$69,'Duomenys | Data'!P$10:P$69)</f>
        <v>34695.199999999997</v>
      </c>
      <c r="J62" s="250">
        <f t="shared" si="1"/>
        <v>24.446190028000107</v>
      </c>
      <c r="K62" s="264" t="str">
        <f t="shared" si="3"/>
        <v>Ne / No</v>
      </c>
      <c r="L62" s="265" t="s">
        <v>91</v>
      </c>
      <c r="M62" s="265" t="s">
        <v>91</v>
      </c>
      <c r="N62" s="251" t="str">
        <f t="shared" si="2"/>
        <v>Taip / Yes</v>
      </c>
    </row>
    <row r="63" spans="2:14" x14ac:dyDescent="0.3">
      <c r="B63" s="252" t="s">
        <v>55</v>
      </c>
      <c r="C63" s="248">
        <v>52</v>
      </c>
      <c r="D63" s="249">
        <f>_xlfn.XLOOKUP($C63,'Duomenys | Data'!$B$10:$B$69,'Duomenys | Data'!L$10:L$69)</f>
        <v>8737.6</v>
      </c>
      <c r="E63" s="249">
        <f>_xlfn.XLOOKUP($C63,'Duomenys | Data'!$B$10:$B$69,'Duomenys | Data'!M$10:M$69)</f>
        <v>37276</v>
      </c>
      <c r="F63" s="263">
        <f t="shared" si="0"/>
        <v>6024.2000000000007</v>
      </c>
      <c r="G63" s="249">
        <f>_xlfn.XLOOKUP($C63,'Duomenys | Data'!$B$10:$B$69,'Duomenys | Data'!O$10:O$69)</f>
        <v>74480</v>
      </c>
      <c r="H63" s="249">
        <f>_xlfn.XLOOKUP($C63,'Duomenys | Data'!$B$10:$B$69,'Duomenys | Data'!N$10:N$69)</f>
        <v>39955.599999999999</v>
      </c>
      <c r="I63" s="249">
        <f>_xlfn.XLOOKUP($C63,'Duomenys | Data'!$B$10:$B$69,'Duomenys | Data'!P$10:P$69)</f>
        <v>28500.2</v>
      </c>
      <c r="J63" s="250">
        <f t="shared" si="1"/>
        <v>20.179121574496193</v>
      </c>
      <c r="K63" s="264" t="str">
        <f t="shared" si="3"/>
        <v>Ne / No</v>
      </c>
      <c r="L63" s="265" t="s">
        <v>91</v>
      </c>
      <c r="M63" s="265" t="s">
        <v>91</v>
      </c>
      <c r="N63" s="251" t="str">
        <f t="shared" si="2"/>
        <v>Taip / Yes</v>
      </c>
    </row>
    <row r="64" spans="2:14" x14ac:dyDescent="0.3">
      <c r="B64" s="252" t="s">
        <v>56</v>
      </c>
      <c r="C64" s="248">
        <v>53</v>
      </c>
      <c r="D64" s="249">
        <f>_xlfn.XLOOKUP($C64,'Duomenys | Data'!$B$10:$B$69,'Duomenys | Data'!L$10:L$69)</f>
        <v>4368.1000000000004</v>
      </c>
      <c r="E64" s="249">
        <f>_xlfn.XLOOKUP($C64,'Duomenys | Data'!$B$10:$B$69,'Duomenys | Data'!M$10:M$69)</f>
        <v>23505</v>
      </c>
      <c r="F64" s="263">
        <f t="shared" si="0"/>
        <v>5714.5</v>
      </c>
      <c r="G64" s="249">
        <f>_xlfn.XLOOKUP($C64,'Duomenys | Data'!$B$10:$B$69,'Duomenys | Data'!O$10:O$69)</f>
        <v>49121.5</v>
      </c>
      <c r="H64" s="249">
        <f>_xlfn.XLOOKUP($C64,'Duomenys | Data'!$B$10:$B$69,'Duomenys | Data'!N$10:N$69)</f>
        <v>25181.8</v>
      </c>
      <c r="I64" s="249">
        <f>_xlfn.XLOOKUP($C64,'Duomenys | Data'!$B$10:$B$69,'Duomenys | Data'!P$10:P$69)</f>
        <v>18225.2</v>
      </c>
      <c r="J64" s="250">
        <f t="shared" si="1"/>
        <v>14.949263334417084</v>
      </c>
      <c r="K64" s="264" t="str">
        <f t="shared" si="3"/>
        <v>Ne / No</v>
      </c>
      <c r="L64" s="265" t="s">
        <v>91</v>
      </c>
      <c r="M64" s="265" t="s">
        <v>91</v>
      </c>
      <c r="N64" s="251" t="str">
        <f t="shared" si="2"/>
        <v>Taip / Yes</v>
      </c>
    </row>
    <row r="65" spans="2:14" x14ac:dyDescent="0.3">
      <c r="B65" s="252" t="s">
        <v>57</v>
      </c>
      <c r="C65" s="248">
        <v>54</v>
      </c>
      <c r="D65" s="249">
        <f>_xlfn.XLOOKUP($C65,'Duomenys | Data'!$B$10:$B$69,'Duomenys | Data'!L$10:L$69)</f>
        <v>3445.1</v>
      </c>
      <c r="E65" s="249">
        <f>_xlfn.XLOOKUP($C65,'Duomenys | Data'!$B$10:$B$69,'Duomenys | Data'!M$10:M$69)</f>
        <v>35384</v>
      </c>
      <c r="F65" s="263">
        <f t="shared" si="0"/>
        <v>4904.7000000000044</v>
      </c>
      <c r="G65" s="249">
        <f>_xlfn.XLOOKUP($C65,'Duomenys | Data'!$B$10:$B$69,'Duomenys | Data'!O$10:O$69)</f>
        <v>71616.600000000006</v>
      </c>
      <c r="H65" s="249">
        <f>_xlfn.XLOOKUP($C65,'Duomenys | Data'!$B$10:$B$69,'Duomenys | Data'!N$10:N$69)</f>
        <v>37930</v>
      </c>
      <c r="I65" s="249">
        <f>_xlfn.XLOOKUP($C65,'Duomenys | Data'!$B$10:$B$69,'Duomenys | Data'!P$10:P$69)</f>
        <v>28781.9</v>
      </c>
      <c r="J65" s="250">
        <f t="shared" si="1"/>
        <v>8.5510329199006154</v>
      </c>
      <c r="K65" s="264" t="str">
        <f t="shared" si="3"/>
        <v>Ne / No</v>
      </c>
      <c r="L65" s="265" t="s">
        <v>91</v>
      </c>
      <c r="M65" s="265" t="s">
        <v>91</v>
      </c>
      <c r="N65" s="251" t="str">
        <f t="shared" si="2"/>
        <v>Taip / Yes</v>
      </c>
    </row>
    <row r="66" spans="2:14" x14ac:dyDescent="0.3">
      <c r="B66" s="252" t="s">
        <v>58</v>
      </c>
      <c r="C66" s="248">
        <v>55</v>
      </c>
      <c r="D66" s="249">
        <f>_xlfn.XLOOKUP($C66,'Duomenys | Data'!$B$10:$B$69,'Duomenys | Data'!L$10:L$69)</f>
        <v>172.1</v>
      </c>
      <c r="E66" s="249">
        <f>_xlfn.XLOOKUP($C66,'Duomenys | Data'!$B$10:$B$69,'Duomenys | Data'!M$10:M$69)</f>
        <v>115904</v>
      </c>
      <c r="F66" s="263">
        <f t="shared" si="0"/>
        <v>22150.900000000009</v>
      </c>
      <c r="G66" s="249">
        <f>_xlfn.XLOOKUP($C66,'Duomenys | Data'!$B$10:$B$69,'Duomenys | Data'!O$10:O$69)</f>
        <v>221199.6</v>
      </c>
      <c r="H66" s="249">
        <f>_xlfn.XLOOKUP($C66,'Duomenys | Data'!$B$10:$B$69,'Duomenys | Data'!N$10:N$69)</f>
        <v>124384</v>
      </c>
      <c r="I66" s="249">
        <f>_xlfn.XLOOKUP($C66,'Duomenys | Data'!$B$10:$B$69,'Duomenys | Data'!P$10:P$69)</f>
        <v>74664.7</v>
      </c>
      <c r="J66" s="250">
        <f t="shared" si="1"/>
        <v>0.12466055170805236</v>
      </c>
      <c r="K66" s="264" t="str">
        <f t="shared" si="3"/>
        <v>Ne / No</v>
      </c>
      <c r="L66" s="265" t="s">
        <v>91</v>
      </c>
      <c r="M66" s="265" t="s">
        <v>91</v>
      </c>
      <c r="N66" s="251" t="str">
        <f t="shared" si="2"/>
        <v>Taip / Yes</v>
      </c>
    </row>
    <row r="67" spans="2:14" x14ac:dyDescent="0.3">
      <c r="B67" s="252" t="s">
        <v>59</v>
      </c>
      <c r="C67" s="248">
        <v>56</v>
      </c>
      <c r="D67" s="249">
        <f>_xlfn.XLOOKUP($C67,'Duomenys | Data'!$B$10:$B$69,'Duomenys | Data'!L$10:L$69)</f>
        <v>3630.9</v>
      </c>
      <c r="E67" s="249">
        <f>_xlfn.XLOOKUP($C67,'Duomenys | Data'!$B$10:$B$69,'Duomenys | Data'!M$10:M$69)</f>
        <v>17766</v>
      </c>
      <c r="F67" s="263">
        <f t="shared" si="0"/>
        <v>2757.7000000000025</v>
      </c>
      <c r="G67" s="249">
        <f>_xlfn.XLOOKUP($C67,'Duomenys | Data'!$B$10:$B$69,'Duomenys | Data'!O$10:O$69)</f>
        <v>34350.300000000003</v>
      </c>
      <c r="H67" s="249">
        <f>_xlfn.XLOOKUP($C67,'Duomenys | Data'!$B$10:$B$69,'Duomenys | Data'!N$10:N$69)</f>
        <v>19033.5</v>
      </c>
      <c r="I67" s="249">
        <f>_xlfn.XLOOKUP($C67,'Duomenys | Data'!$B$10:$B$69,'Duomenys | Data'!P$10:P$69)</f>
        <v>12559.1</v>
      </c>
      <c r="J67" s="250">
        <f t="shared" si="1"/>
        <v>17.691254500894086</v>
      </c>
      <c r="K67" s="264" t="str">
        <f t="shared" si="3"/>
        <v>Ne / No</v>
      </c>
      <c r="L67" s="265" t="s">
        <v>91</v>
      </c>
      <c r="M67" s="265" t="s">
        <v>91</v>
      </c>
      <c r="N67" s="251" t="str">
        <f t="shared" si="2"/>
        <v>Taip / Yes</v>
      </c>
    </row>
    <row r="68" spans="2:14" x14ac:dyDescent="0.3">
      <c r="B68" s="252" t="s">
        <v>60</v>
      </c>
      <c r="C68" s="248">
        <v>57</v>
      </c>
      <c r="D68" s="249">
        <f>_xlfn.XLOOKUP($C68,'Duomenys | Data'!$B$10:$B$69,'Duomenys | Data'!L$10:L$69)</f>
        <v>5264.9</v>
      </c>
      <c r="E68" s="249">
        <f>_xlfn.XLOOKUP($C68,'Duomenys | Data'!$B$10:$B$69,'Duomenys | Data'!M$10:M$69)</f>
        <v>28317</v>
      </c>
      <c r="F68" s="263">
        <f t="shared" si="0"/>
        <v>5045.7000000000044</v>
      </c>
      <c r="G68" s="249">
        <f>_xlfn.XLOOKUP($C68,'Duomenys | Data'!$B$10:$B$69,'Duomenys | Data'!O$10:O$69)</f>
        <v>55582.3</v>
      </c>
      <c r="H68" s="249">
        <f>_xlfn.XLOOKUP($C68,'Duomenys | Data'!$B$10:$B$69,'Duomenys | Data'!N$10:N$69)</f>
        <v>30361</v>
      </c>
      <c r="I68" s="249">
        <f>_xlfn.XLOOKUP($C68,'Duomenys | Data'!$B$10:$B$69,'Duomenys | Data'!P$10:P$69)</f>
        <v>20175.599999999999</v>
      </c>
      <c r="J68" s="250">
        <f t="shared" si="1"/>
        <v>15.780797117739267</v>
      </c>
      <c r="K68" s="264" t="str">
        <f t="shared" si="3"/>
        <v>Ne / No</v>
      </c>
      <c r="L68" s="265" t="s">
        <v>91</v>
      </c>
      <c r="M68" s="265" t="s">
        <v>91</v>
      </c>
      <c r="N68" s="251" t="str">
        <f t="shared" si="2"/>
        <v>Taip / Yes</v>
      </c>
    </row>
    <row r="69" spans="2:14" x14ac:dyDescent="0.3">
      <c r="B69" s="252" t="s">
        <v>61</v>
      </c>
      <c r="C69" s="248">
        <v>58</v>
      </c>
      <c r="D69" s="249">
        <f>_xlfn.XLOOKUP($C69,'Duomenys | Data'!$B$10:$B$69,'Duomenys | Data'!L$10:L$69)</f>
        <v>1705</v>
      </c>
      <c r="E69" s="249">
        <f>_xlfn.XLOOKUP($C69,'Duomenys | Data'!$B$10:$B$69,'Duomenys | Data'!M$10:M$69)</f>
        <v>10485</v>
      </c>
      <c r="F69" s="263">
        <f t="shared" si="0"/>
        <v>1118.5</v>
      </c>
      <c r="G69" s="249">
        <f>_xlfn.XLOOKUP($C69,'Duomenys | Data'!$B$10:$B$69,'Duomenys | Data'!O$10:O$69)</f>
        <v>21962</v>
      </c>
      <c r="H69" s="249">
        <f>_xlfn.XLOOKUP($C69,'Duomenys | Data'!$B$10:$B$69,'Duomenys | Data'!N$10:N$69)</f>
        <v>11232.1</v>
      </c>
      <c r="I69" s="249">
        <f>_xlfn.XLOOKUP($C69,'Duomenys | Data'!$B$10:$B$69,'Duomenys | Data'!P$10:P$69)</f>
        <v>9611.4</v>
      </c>
      <c r="J69" s="250">
        <f t="shared" si="1"/>
        <v>14.693842375145429</v>
      </c>
      <c r="K69" s="264" t="str">
        <f t="shared" si="3"/>
        <v>Ne / No</v>
      </c>
      <c r="L69" s="265" t="s">
        <v>91</v>
      </c>
      <c r="M69" s="265" t="s">
        <v>91</v>
      </c>
      <c r="N69" s="251" t="str">
        <f t="shared" si="2"/>
        <v>Taip / Yes</v>
      </c>
    </row>
    <row r="70" spans="2:14" x14ac:dyDescent="0.3">
      <c r="B70" s="252" t="s">
        <v>62</v>
      </c>
      <c r="C70" s="248">
        <v>59</v>
      </c>
      <c r="D70" s="249">
        <f>_xlfn.XLOOKUP($C70,'Duomenys | Data'!$B$10:$B$69,'Duomenys | Data'!L$10:L$69)</f>
        <v>2614.5</v>
      </c>
      <c r="E70" s="249">
        <f>_xlfn.XLOOKUP($C70,'Duomenys | Data'!$B$10:$B$69,'Duomenys | Data'!M$10:M$69)</f>
        <v>10778</v>
      </c>
      <c r="F70" s="263">
        <f t="shared" si="0"/>
        <v>1666.5</v>
      </c>
      <c r="G70" s="249">
        <f>_xlfn.XLOOKUP($C70,'Duomenys | Data'!$B$10:$B$69,'Duomenys | Data'!O$10:O$69)</f>
        <v>24293.5</v>
      </c>
      <c r="H70" s="249">
        <f>_xlfn.XLOOKUP($C70,'Duomenys | Data'!$B$10:$B$69,'Duomenys | Data'!N$10:N$69)</f>
        <v>11546.2</v>
      </c>
      <c r="I70" s="249">
        <f>_xlfn.XLOOKUP($C70,'Duomenys | Data'!$B$10:$B$69,'Duomenys | Data'!P$10:P$69)</f>
        <v>11080.8</v>
      </c>
      <c r="J70" s="250">
        <f t="shared" si="1"/>
        <v>21.009281208566033</v>
      </c>
      <c r="K70" s="264" t="str">
        <f t="shared" si="3"/>
        <v>Ne / No</v>
      </c>
      <c r="L70" s="265" t="s">
        <v>91</v>
      </c>
      <c r="M70" s="265" t="s">
        <v>91</v>
      </c>
      <c r="N70" s="251" t="str">
        <f t="shared" si="2"/>
        <v>Taip / Yes</v>
      </c>
    </row>
    <row r="71" spans="2:14" x14ac:dyDescent="0.3">
      <c r="B71" s="252" t="s">
        <v>63</v>
      </c>
      <c r="C71" s="248">
        <v>60</v>
      </c>
      <c r="D71" s="249">
        <f>_xlfn.XLOOKUP($C71,'Duomenys | Data'!$B$10:$B$69,'Duomenys | Data'!L$10:L$69)</f>
        <v>3508.5</v>
      </c>
      <c r="E71" s="249">
        <f>_xlfn.XLOOKUP($C71,'Duomenys | Data'!$B$10:$B$69,'Duomenys | Data'!M$10:M$69)</f>
        <v>8128</v>
      </c>
      <c r="F71" s="263">
        <f t="shared" si="0"/>
        <v>2310.1000000000004</v>
      </c>
      <c r="G71" s="249">
        <f>_xlfn.XLOOKUP($C71,'Duomenys | Data'!$B$10:$B$69,'Duomenys | Data'!O$10:O$69)</f>
        <v>21240.7</v>
      </c>
      <c r="H71" s="249">
        <f>_xlfn.XLOOKUP($C71,'Duomenys | Data'!$B$10:$B$69,'Duomenys | Data'!N$10:N$69)</f>
        <v>8705.1</v>
      </c>
      <c r="I71" s="249">
        <f>_xlfn.XLOOKUP($C71,'Duomenys | Data'!$B$10:$B$69,'Duomenys | Data'!P$10:P$69)</f>
        <v>10225.5</v>
      </c>
      <c r="J71" s="250">
        <f t="shared" si="1"/>
        <v>33.612439045420146</v>
      </c>
      <c r="K71" s="264" t="str">
        <f t="shared" si="3"/>
        <v>Ne / No</v>
      </c>
      <c r="L71" s="265" t="s">
        <v>91</v>
      </c>
      <c r="M71" s="265" t="s">
        <v>91</v>
      </c>
      <c r="N71" s="251" t="str">
        <f t="shared" si="2"/>
        <v>Taip / Yes</v>
      </c>
    </row>
    <row r="72" spans="2:14" x14ac:dyDescent="0.3">
      <c r="B72" s="253" t="s">
        <v>64</v>
      </c>
      <c r="C72" s="254">
        <v>61</v>
      </c>
      <c r="D72" s="249">
        <f>_xlfn.XLOOKUP($C72,'Duomenys | Data'!$B$10:$B$69,'Duomenys | Data'!L$10:L$69)</f>
        <v>916.8</v>
      </c>
      <c r="E72" s="249">
        <f>_xlfn.XLOOKUP($C72,'Duomenys | Data'!$B$10:$B$69,'Duomenys | Data'!M$10:M$69)</f>
        <v>7872</v>
      </c>
      <c r="F72" s="263">
        <f t="shared" si="0"/>
        <v>1498.0999999999995</v>
      </c>
      <c r="G72" s="249">
        <f>_xlfn.XLOOKUP($C72,'Duomenys | Data'!$B$10:$B$69,'Duomenys | Data'!O$10:O$69)</f>
        <v>16578.8</v>
      </c>
      <c r="H72" s="249">
        <f>_xlfn.XLOOKUP($C72,'Duomenys | Data'!$B$10:$B$69,'Duomenys | Data'!N$10:N$69)</f>
        <v>8434.4</v>
      </c>
      <c r="I72" s="249">
        <f>_xlfn.XLOOKUP($C72,'Duomenys | Data'!$B$10:$B$69,'Duomenys | Data'!P$10:P$69)</f>
        <v>6646.3</v>
      </c>
      <c r="J72" s="250">
        <f t="shared" si="1"/>
        <v>9.7843139347498962</v>
      </c>
      <c r="K72" s="266" t="str">
        <f t="shared" si="3"/>
        <v>Ne / No</v>
      </c>
      <c r="L72" s="267" t="s">
        <v>91</v>
      </c>
      <c r="M72" s="267" t="s">
        <v>91</v>
      </c>
      <c r="N72" s="268" t="str">
        <f t="shared" si="2"/>
        <v>Taip / Yes</v>
      </c>
    </row>
    <row r="74" spans="2:14" ht="24" customHeight="1" x14ac:dyDescent="0.3">
      <c r="D74" s="269" t="s">
        <v>262</v>
      </c>
      <c r="E74" s="256"/>
      <c r="F74" s="257" t="s">
        <v>80</v>
      </c>
    </row>
    <row r="75" spans="2:14" x14ac:dyDescent="0.3">
      <c r="D75" s="255" t="s">
        <v>81</v>
      </c>
      <c r="E75" s="187"/>
      <c r="F75" s="257" t="s">
        <v>82</v>
      </c>
    </row>
    <row r="76" spans="2:14" x14ac:dyDescent="0.3">
      <c r="D76" s="255" t="s">
        <v>66</v>
      </c>
      <c r="E76" s="188"/>
      <c r="F76" s="257" t="s">
        <v>83</v>
      </c>
    </row>
    <row r="77" spans="2:14" x14ac:dyDescent="0.3">
      <c r="D77" s="255" t="s">
        <v>226</v>
      </c>
      <c r="E77" s="205"/>
      <c r="F77" s="258" t="s">
        <v>227</v>
      </c>
    </row>
    <row r="79" spans="2:14" ht="15" thickBot="1" x14ac:dyDescent="0.35">
      <c r="B79" s="259" t="s">
        <v>128</v>
      </c>
      <c r="C79" s="97"/>
      <c r="D79" s="97"/>
      <c r="E79" s="97"/>
      <c r="F79" s="97"/>
      <c r="G79" s="97"/>
      <c r="H79" s="97"/>
      <c r="I79" s="97"/>
      <c r="J79" s="98"/>
      <c r="K79" s="98"/>
      <c r="L79" s="97"/>
      <c r="M79" s="97"/>
      <c r="N79" s="98"/>
    </row>
  </sheetData>
  <mergeCells count="16">
    <mergeCell ref="N9:N10"/>
    <mergeCell ref="B6:N6"/>
    <mergeCell ref="B7:N7"/>
    <mergeCell ref="W7:AJ7"/>
    <mergeCell ref="B9:B10"/>
    <mergeCell ref="C9:C10"/>
    <mergeCell ref="D9:D10"/>
    <mergeCell ref="E9:E10"/>
    <mergeCell ref="F9:F10"/>
    <mergeCell ref="G9:G10"/>
    <mergeCell ref="H9:H10"/>
    <mergeCell ref="I9:I10"/>
    <mergeCell ref="J9:J10"/>
    <mergeCell ref="K9:K10"/>
    <mergeCell ref="L9:L10"/>
    <mergeCell ref="M9:M10"/>
  </mergeCells>
  <hyperlinks>
    <hyperlink ref="B1" location="'Turinys | Content'!A1" display="↖ atgal į turinį / back to content" xr:uid="{0B11F390-FFD7-4D59-A209-5920C0B79AB4}"/>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ED20C-5E67-428D-BA17-614C4874D049}">
  <sheetPr>
    <tabColor theme="7" tint="0.59999389629810485"/>
  </sheetPr>
  <dimension ref="B1:AG83"/>
  <sheetViews>
    <sheetView showGridLines="0" showRowColHeaders="0" zoomScaleNormal="100" workbookViewId="0"/>
  </sheetViews>
  <sheetFormatPr defaultRowHeight="14.4" x14ac:dyDescent="0.3"/>
  <cols>
    <col min="2" max="2" width="18.88671875" customWidth="1"/>
    <col min="4" max="4" width="22" customWidth="1"/>
    <col min="5" max="5" width="30.33203125" customWidth="1"/>
    <col min="6" max="6" width="22" customWidth="1"/>
    <col min="7" max="9" width="23.6640625" customWidth="1"/>
    <col min="10" max="10" width="15.33203125" style="47" customWidth="1"/>
    <col min="11" max="11" width="12.33203125" style="47" customWidth="1"/>
    <col min="19" max="19" width="9.5546875" customWidth="1"/>
  </cols>
  <sheetData>
    <row r="1" spans="2:33" x14ac:dyDescent="0.3">
      <c r="B1" s="80" t="s">
        <v>67</v>
      </c>
    </row>
    <row r="3" spans="2:33" ht="15" thickBot="1" x14ac:dyDescent="0.35"/>
    <row r="4" spans="2:33" s="237" customFormat="1" ht="15.75" customHeight="1" x14ac:dyDescent="0.3">
      <c r="B4" s="233" t="s">
        <v>159</v>
      </c>
      <c r="C4" s="234"/>
      <c r="D4" s="234"/>
      <c r="E4" s="234"/>
      <c r="F4" s="234"/>
      <c r="G4" s="234"/>
      <c r="H4" s="234"/>
      <c r="I4" s="234"/>
      <c r="J4" s="235"/>
      <c r="K4" s="235"/>
      <c r="L4" s="236"/>
      <c r="M4" s="236"/>
      <c r="N4" s="236"/>
      <c r="O4" s="236"/>
      <c r="P4" s="236"/>
      <c r="Q4" s="236"/>
      <c r="R4" s="236"/>
      <c r="S4" s="236"/>
      <c r="T4"/>
      <c r="U4"/>
      <c r="V4"/>
      <c r="W4"/>
      <c r="X4"/>
      <c r="Y4"/>
      <c r="Z4"/>
      <c r="AA4"/>
      <c r="AB4"/>
    </row>
    <row r="5" spans="2:33" s="237" customFormat="1" ht="15.75" customHeight="1" x14ac:dyDescent="0.3">
      <c r="B5" s="238" t="s">
        <v>160</v>
      </c>
      <c r="C5" s="236"/>
      <c r="D5" s="236"/>
      <c r="E5" s="236"/>
      <c r="F5" s="236"/>
      <c r="G5" s="236"/>
      <c r="H5" s="236"/>
      <c r="I5" s="236"/>
      <c r="J5" s="239"/>
      <c r="K5" s="239"/>
      <c r="L5" s="236"/>
      <c r="M5" s="236"/>
      <c r="N5" s="236"/>
      <c r="O5" s="236"/>
      <c r="P5" s="236"/>
      <c r="Q5" s="236"/>
      <c r="R5" s="236"/>
      <c r="S5" s="236"/>
      <c r="T5"/>
      <c r="U5"/>
      <c r="V5"/>
      <c r="W5"/>
      <c r="X5"/>
      <c r="Y5"/>
      <c r="Z5"/>
      <c r="AA5"/>
      <c r="AB5"/>
    </row>
    <row r="6" spans="2:33" s="237" customFormat="1" ht="58.95" customHeight="1" x14ac:dyDescent="0.3">
      <c r="B6" s="369" t="s">
        <v>143</v>
      </c>
      <c r="C6" s="369"/>
      <c r="D6" s="369"/>
      <c r="E6" s="369"/>
      <c r="F6" s="369"/>
      <c r="G6" s="369"/>
      <c r="H6" s="369"/>
      <c r="I6" s="369"/>
      <c r="J6" s="369"/>
      <c r="K6" s="369"/>
      <c r="L6" s="240"/>
      <c r="M6" s="240"/>
      <c r="N6" s="240"/>
      <c r="O6" s="240"/>
      <c r="P6" s="240"/>
      <c r="Q6" s="240"/>
      <c r="R6" s="240"/>
      <c r="S6" s="240"/>
      <c r="T6"/>
      <c r="U6"/>
      <c r="V6"/>
      <c r="W6"/>
      <c r="X6"/>
      <c r="Y6"/>
      <c r="Z6"/>
      <c r="AA6"/>
      <c r="AB6"/>
    </row>
    <row r="7" spans="2:33" s="237" customFormat="1" ht="70.5" customHeight="1" x14ac:dyDescent="0.25">
      <c r="B7" s="370" t="s">
        <v>146</v>
      </c>
      <c r="C7" s="370"/>
      <c r="D7" s="370"/>
      <c r="E7" s="370"/>
      <c r="F7" s="370"/>
      <c r="G7" s="370"/>
      <c r="H7" s="370"/>
      <c r="I7" s="370"/>
      <c r="J7" s="370"/>
      <c r="K7" s="370"/>
      <c r="L7" s="241"/>
      <c r="M7" s="241"/>
      <c r="N7" s="241"/>
      <c r="O7" s="241"/>
      <c r="P7" s="241"/>
      <c r="Q7" s="241"/>
      <c r="R7" s="241"/>
      <c r="S7" s="241"/>
      <c r="T7" s="371"/>
      <c r="U7" s="371"/>
      <c r="V7" s="371"/>
      <c r="W7" s="371"/>
      <c r="X7" s="371"/>
      <c r="Y7" s="371"/>
      <c r="Z7" s="371"/>
      <c r="AA7" s="371"/>
      <c r="AB7" s="371"/>
      <c r="AC7" s="371"/>
      <c r="AD7" s="371"/>
      <c r="AE7" s="371"/>
      <c r="AF7" s="371"/>
      <c r="AG7" s="371"/>
    </row>
    <row r="8" spans="2:33" s="237" customFormat="1" ht="33.75" customHeight="1" x14ac:dyDescent="0.3">
      <c r="B8" s="242"/>
      <c r="C8" s="242"/>
      <c r="D8" s="242"/>
      <c r="E8" s="242"/>
      <c r="F8" s="242"/>
      <c r="G8" s="243"/>
      <c r="H8" s="243"/>
      <c r="I8" s="242"/>
      <c r="J8" s="242"/>
      <c r="K8" s="242"/>
      <c r="L8" s="242"/>
      <c r="M8" s="242"/>
      <c r="N8" s="242"/>
      <c r="O8" s="242"/>
      <c r="P8" s="242"/>
      <c r="Q8" s="242"/>
      <c r="R8" s="242"/>
      <c r="S8" s="242"/>
      <c r="T8"/>
      <c r="U8"/>
      <c r="V8"/>
      <c r="W8"/>
      <c r="X8"/>
      <c r="Y8"/>
      <c r="Z8"/>
      <c r="AA8"/>
      <c r="AB8"/>
    </row>
    <row r="9" spans="2:33" ht="44.25" customHeight="1" x14ac:dyDescent="0.3">
      <c r="B9" s="372" t="s">
        <v>121</v>
      </c>
      <c r="C9" s="374" t="s">
        <v>122</v>
      </c>
      <c r="D9" s="376" t="s">
        <v>167</v>
      </c>
      <c r="E9" s="374" t="s">
        <v>255</v>
      </c>
      <c r="F9" s="379" t="s">
        <v>166</v>
      </c>
      <c r="G9" s="374" t="s">
        <v>221</v>
      </c>
      <c r="H9" s="374" t="s">
        <v>260</v>
      </c>
      <c r="I9" s="374" t="s">
        <v>164</v>
      </c>
      <c r="J9" s="374" t="s">
        <v>142</v>
      </c>
      <c r="K9" s="367" t="s">
        <v>141</v>
      </c>
    </row>
    <row r="10" spans="2:33" ht="105" customHeight="1" x14ac:dyDescent="0.3">
      <c r="B10" s="373"/>
      <c r="C10" s="375"/>
      <c r="D10" s="377"/>
      <c r="E10" s="378"/>
      <c r="F10" s="380"/>
      <c r="G10" s="378"/>
      <c r="H10" s="378"/>
      <c r="I10" s="378"/>
      <c r="J10" s="378"/>
      <c r="K10" s="381"/>
    </row>
    <row r="11" spans="2:33" ht="39" customHeight="1" x14ac:dyDescent="0.3">
      <c r="B11" s="244"/>
      <c r="C11" s="245"/>
      <c r="D11" s="231">
        <v>1</v>
      </c>
      <c r="E11" s="231">
        <v>2</v>
      </c>
      <c r="F11" s="231" t="s">
        <v>263</v>
      </c>
      <c r="G11" s="231" t="s">
        <v>264</v>
      </c>
      <c r="H11" s="231" t="s">
        <v>265</v>
      </c>
      <c r="I11" s="231" t="s">
        <v>266</v>
      </c>
      <c r="J11" s="230" t="s">
        <v>261</v>
      </c>
      <c r="K11" s="246"/>
    </row>
    <row r="12" spans="2:33" ht="96" customHeight="1" x14ac:dyDescent="0.3">
      <c r="B12" s="244"/>
      <c r="C12" s="245"/>
      <c r="D12" s="230" t="str">
        <f>'Duomenys | Data'!Q9</f>
        <v>FM įsakymo 1K-8 priedas Nr. 10 (83 eilutė)
Order MoF No. 1K-8 annex No. 10 (row 83)</v>
      </c>
      <c r="E12" s="230" t="s">
        <v>273</v>
      </c>
      <c r="F12" s="230" t="s">
        <v>91</v>
      </c>
      <c r="G12" s="230" t="str">
        <f>'Duomenys | Data'!O9</f>
        <v>FM įsakymo Nr. 1K-361 forma Nr. 1-SAV (89 eilutė)
Order MoF No. 1K-361 form No. 1-SAV (row 89)</v>
      </c>
      <c r="H12" s="230" t="str">
        <f>'Duomenys | Data'!N9</f>
        <v>FM įsakymo Nr. 1K-361 forma Nr. 1-SAV (3 eilutė)
Order MoF No. 1K-361 form No. 1-SAV (row 3)</v>
      </c>
      <c r="I12" s="230" t="str">
        <f>'Duomenys | Data'!P9</f>
        <v>FM įsakymo Nr. 1K-361 forma Nr. 1-SAV (15 eilutė)
Order MoF No. 1K-361 form No. 1-SAV (row 15)</v>
      </c>
      <c r="J12" s="230" t="s">
        <v>91</v>
      </c>
      <c r="K12" s="246" t="s">
        <v>91</v>
      </c>
    </row>
    <row r="13" spans="2:33" x14ac:dyDescent="0.3">
      <c r="B13" s="247" t="s">
        <v>5</v>
      </c>
      <c r="C13" s="248">
        <v>1</v>
      </c>
      <c r="D13" s="249">
        <f>'Duomenys | Data'!Q10</f>
        <v>10858.3</v>
      </c>
      <c r="E13" s="249">
        <f>_xlfn.XLOOKUP($C13,'Duomenys | Data'!$B$10:$B$69,'Duomenys | Data'!M$10:M$69)</f>
        <v>623510</v>
      </c>
      <c r="F13" s="250">
        <f>G13-H13-I13</f>
        <v>213201.5</v>
      </c>
      <c r="G13" s="249">
        <f>_xlfn.XLOOKUP($C13,'Duomenys | Data'!$B$10:$B$69,'Duomenys | Data'!O$10:O$69)</f>
        <v>1383512.5</v>
      </c>
      <c r="H13" s="249">
        <f>_xlfn.XLOOKUP($C13,'Duomenys | Data'!$B$10:$B$69,'Duomenys | Data'!N$10:N$69)</f>
        <v>677133.4</v>
      </c>
      <c r="I13" s="249">
        <f>_xlfn.XLOOKUP($C13,'Duomenys | Data'!$B$10:$B$69,'Duomenys | Data'!P$10:P$69)</f>
        <v>493177.59999999998</v>
      </c>
      <c r="J13" s="250">
        <f>(D13/(E13+F13))*100</f>
        <v>1.2977352408805185</v>
      </c>
      <c r="K13" s="251" t="str">
        <f>IF(J13&gt;10, "Taip / Yes", "Ne / No")</f>
        <v>Ne / No</v>
      </c>
    </row>
    <row r="14" spans="2:33" x14ac:dyDescent="0.3">
      <c r="B14" s="252" t="s">
        <v>6</v>
      </c>
      <c r="C14" s="248">
        <v>2</v>
      </c>
      <c r="D14" s="249">
        <f>'Duomenys | Data'!Q11</f>
        <v>790.3</v>
      </c>
      <c r="E14" s="249">
        <f>_xlfn.XLOOKUP($C14,'Duomenys | Data'!$B$10:$B$69,'Duomenys | Data'!M$10:M$69)</f>
        <v>50539</v>
      </c>
      <c r="F14" s="250">
        <f t="shared" ref="F14:F72" si="0">G14-H14-I14</f>
        <v>10615.099999999999</v>
      </c>
      <c r="G14" s="249">
        <f>_xlfn.XLOOKUP($C14,'Duomenys | Data'!$B$10:$B$69,'Duomenys | Data'!O$10:O$69)</f>
        <v>113365.2</v>
      </c>
      <c r="H14" s="249">
        <f>_xlfn.XLOOKUP($C14,'Duomenys | Data'!$B$10:$B$69,'Duomenys | Data'!N$10:N$69)</f>
        <v>54265.2</v>
      </c>
      <c r="I14" s="249">
        <f>_xlfn.XLOOKUP($C14,'Duomenys | Data'!$B$10:$B$69,'Duomenys | Data'!P$10:P$69)</f>
        <v>48484.9</v>
      </c>
      <c r="J14" s="250">
        <f t="shared" ref="J14:J72" si="1">(D14/(E14+F14))*100</f>
        <v>1.2923091011068759</v>
      </c>
      <c r="K14" s="251" t="str">
        <f t="shared" ref="K14:K72" si="2">IF(J14&gt;10, "Taip / Yes", "Ne / No")</f>
        <v>Ne / No</v>
      </c>
    </row>
    <row r="15" spans="2:33" x14ac:dyDescent="0.3">
      <c r="B15" s="252" t="s">
        <v>7</v>
      </c>
      <c r="C15" s="248">
        <v>3</v>
      </c>
      <c r="D15" s="249">
        <f>'Duomenys | Data'!Q12</f>
        <v>174.7</v>
      </c>
      <c r="E15" s="249">
        <f>_xlfn.XLOOKUP($C15,'Duomenys | Data'!$B$10:$B$69,'Duomenys | Data'!M$10:M$69)</f>
        <v>8965</v>
      </c>
      <c r="F15" s="250">
        <f t="shared" si="0"/>
        <v>2489.8000000000002</v>
      </c>
      <c r="G15" s="249">
        <f>_xlfn.XLOOKUP($C15,'Duomenys | Data'!$B$10:$B$69,'Duomenys | Data'!O$10:O$69)</f>
        <v>16289.5</v>
      </c>
      <c r="H15" s="249">
        <f>_xlfn.XLOOKUP($C15,'Duomenys | Data'!$B$10:$B$69,'Duomenys | Data'!N$10:N$69)</f>
        <v>9620.4</v>
      </c>
      <c r="I15" s="249">
        <f>_xlfn.XLOOKUP($C15,'Duomenys | Data'!$B$10:$B$69,'Duomenys | Data'!P$10:P$69)</f>
        <v>4179.3</v>
      </c>
      <c r="J15" s="250">
        <f t="shared" si="1"/>
        <v>1.5251248384956526</v>
      </c>
      <c r="K15" s="251" t="str">
        <f t="shared" si="2"/>
        <v>Ne / No</v>
      </c>
    </row>
    <row r="16" spans="2:33" x14ac:dyDescent="0.3">
      <c r="B16" s="252" t="s">
        <v>8</v>
      </c>
      <c r="C16" s="248">
        <v>4</v>
      </c>
      <c r="D16" s="249">
        <f>'Duomenys | Data'!Q13</f>
        <v>0</v>
      </c>
      <c r="E16" s="249">
        <f>_xlfn.XLOOKUP($C16,'Duomenys | Data'!$B$10:$B$69,'Duomenys | Data'!M$10:M$69)</f>
        <v>22029</v>
      </c>
      <c r="F16" s="250">
        <f t="shared" si="0"/>
        <v>7580.5</v>
      </c>
      <c r="G16" s="249">
        <f>_xlfn.XLOOKUP($C16,'Duomenys | Data'!$B$10:$B$69,'Duomenys | Data'!O$10:O$69)</f>
        <v>47308.4</v>
      </c>
      <c r="H16" s="249">
        <f>_xlfn.XLOOKUP($C16,'Duomenys | Data'!$B$10:$B$69,'Duomenys | Data'!N$10:N$69)</f>
        <v>23686.7</v>
      </c>
      <c r="I16" s="249">
        <f>_xlfn.XLOOKUP($C16,'Duomenys | Data'!$B$10:$B$69,'Duomenys | Data'!P$10:P$69)</f>
        <v>16041.2</v>
      </c>
      <c r="J16" s="250">
        <f t="shared" si="1"/>
        <v>0</v>
      </c>
      <c r="K16" s="251" t="str">
        <f t="shared" si="2"/>
        <v>Ne / No</v>
      </c>
    </row>
    <row r="17" spans="2:11" x14ac:dyDescent="0.3">
      <c r="B17" s="247" t="s">
        <v>9</v>
      </c>
      <c r="C17" s="248">
        <v>5</v>
      </c>
      <c r="D17" s="249">
        <f>'Duomenys | Data'!Q14</f>
        <v>2003</v>
      </c>
      <c r="E17" s="249">
        <f>_xlfn.XLOOKUP($C17,'Duomenys | Data'!$B$10:$B$69,'Duomenys | Data'!M$10:M$69)</f>
        <v>321340</v>
      </c>
      <c r="F17" s="250">
        <f t="shared" si="0"/>
        <v>83710.500000000058</v>
      </c>
      <c r="G17" s="249">
        <f>_xlfn.XLOOKUP($C17,'Duomenys | Data'!$B$10:$B$69,'Duomenys | Data'!O$10:O$69)</f>
        <v>679358.8</v>
      </c>
      <c r="H17" s="249">
        <f>_xlfn.XLOOKUP($C17,'Duomenys | Data'!$B$10:$B$69,'Duomenys | Data'!N$10:N$69)</f>
        <v>346587.5</v>
      </c>
      <c r="I17" s="249">
        <f>_xlfn.XLOOKUP($C17,'Duomenys | Data'!$B$10:$B$69,'Duomenys | Data'!P$10:P$69)</f>
        <v>249060.8</v>
      </c>
      <c r="J17" s="250">
        <f t="shared" si="1"/>
        <v>0.49450624057987824</v>
      </c>
      <c r="K17" s="251" t="str">
        <f t="shared" si="2"/>
        <v>Ne / No</v>
      </c>
    </row>
    <row r="18" spans="2:11" x14ac:dyDescent="0.3">
      <c r="B18" s="247" t="s">
        <v>10</v>
      </c>
      <c r="C18" s="248">
        <v>6</v>
      </c>
      <c r="D18" s="249">
        <f>'Duomenys | Data'!Q15</f>
        <v>0</v>
      </c>
      <c r="E18" s="249">
        <f>_xlfn.XLOOKUP($C18,'Duomenys | Data'!$B$10:$B$69,'Duomenys | Data'!M$10:M$69)</f>
        <v>171554</v>
      </c>
      <c r="F18" s="250">
        <f t="shared" si="0"/>
        <v>50115.700000000041</v>
      </c>
      <c r="G18" s="249">
        <f>_xlfn.XLOOKUP($C18,'Duomenys | Data'!$B$10:$B$69,'Duomenys | Data'!O$10:O$69)</f>
        <v>369601.4</v>
      </c>
      <c r="H18" s="249">
        <f>_xlfn.XLOOKUP($C18,'Duomenys | Data'!$B$10:$B$69,'Duomenys | Data'!N$10:N$69)</f>
        <v>185313.8</v>
      </c>
      <c r="I18" s="249">
        <f>_xlfn.XLOOKUP($C18,'Duomenys | Data'!$B$10:$B$69,'Duomenys | Data'!P$10:P$69)</f>
        <v>134171.9</v>
      </c>
      <c r="J18" s="250">
        <f t="shared" si="1"/>
        <v>0</v>
      </c>
      <c r="K18" s="251" t="str">
        <f t="shared" si="2"/>
        <v>Ne / No</v>
      </c>
    </row>
    <row r="19" spans="2:11" x14ac:dyDescent="0.3">
      <c r="B19" s="252" t="s">
        <v>11</v>
      </c>
      <c r="C19" s="248">
        <v>7</v>
      </c>
      <c r="D19" s="249">
        <f>'Duomenys | Data'!Q16</f>
        <v>1827.9</v>
      </c>
      <c r="E19" s="249">
        <f>_xlfn.XLOOKUP($C19,'Duomenys | Data'!$B$10:$B$69,'Duomenys | Data'!M$10:M$69)</f>
        <v>52251</v>
      </c>
      <c r="F19" s="250">
        <f t="shared" si="0"/>
        <v>9583.7000000000044</v>
      </c>
      <c r="G19" s="249">
        <f>_xlfn.XLOOKUP($C19,'Duomenys | Data'!$B$10:$B$69,'Duomenys | Data'!O$10:O$69)</f>
        <v>110382.1</v>
      </c>
      <c r="H19" s="249">
        <f>_xlfn.XLOOKUP($C19,'Duomenys | Data'!$B$10:$B$69,'Duomenys | Data'!N$10:N$69)</f>
        <v>56087.5</v>
      </c>
      <c r="I19" s="249">
        <f>_xlfn.XLOOKUP($C19,'Duomenys | Data'!$B$10:$B$69,'Duomenys | Data'!P$10:P$69)</f>
        <v>44710.9</v>
      </c>
      <c r="J19" s="250">
        <f t="shared" si="1"/>
        <v>2.9561071695989467</v>
      </c>
      <c r="K19" s="251" t="str">
        <f t="shared" si="2"/>
        <v>Ne / No</v>
      </c>
    </row>
    <row r="20" spans="2:11" x14ac:dyDescent="0.3">
      <c r="B20" s="252" t="s">
        <v>12</v>
      </c>
      <c r="C20" s="248">
        <v>8</v>
      </c>
      <c r="D20" s="249">
        <f>'Duomenys | Data'!Q17</f>
        <v>0</v>
      </c>
      <c r="E20" s="249">
        <f>_xlfn.XLOOKUP($C20,'Duomenys | Data'!$B$10:$B$69,'Duomenys | Data'!M$10:M$69)</f>
        <v>11099</v>
      </c>
      <c r="F20" s="250">
        <f t="shared" si="0"/>
        <v>6727.800000000002</v>
      </c>
      <c r="G20" s="249">
        <f>_xlfn.XLOOKUP($C20,'Duomenys | Data'!$B$10:$B$69,'Duomenys | Data'!O$10:O$69)</f>
        <v>21118.400000000001</v>
      </c>
      <c r="H20" s="249">
        <f>_xlfn.XLOOKUP($C20,'Duomenys | Data'!$B$10:$B$69,'Duomenys | Data'!N$10:N$69)</f>
        <v>11974.3</v>
      </c>
      <c r="I20" s="249">
        <f>_xlfn.XLOOKUP($C20,'Duomenys | Data'!$B$10:$B$69,'Duomenys | Data'!P$10:P$69)</f>
        <v>2416.3000000000002</v>
      </c>
      <c r="J20" s="250">
        <f t="shared" si="1"/>
        <v>0</v>
      </c>
      <c r="K20" s="251" t="str">
        <f t="shared" si="2"/>
        <v>Ne / No</v>
      </c>
    </row>
    <row r="21" spans="2:11" x14ac:dyDescent="0.3">
      <c r="B21" s="252" t="s">
        <v>13</v>
      </c>
      <c r="C21" s="248">
        <v>9</v>
      </c>
      <c r="D21" s="249">
        <f>'Duomenys | Data'!Q18</f>
        <v>1617.9</v>
      </c>
      <c r="E21" s="249">
        <f>_xlfn.XLOOKUP($C21,'Duomenys | Data'!$B$10:$B$69,'Duomenys | Data'!M$10:M$69)</f>
        <v>26019</v>
      </c>
      <c r="F21" s="250">
        <f t="shared" si="0"/>
        <v>19068.2</v>
      </c>
      <c r="G21" s="249">
        <f>_xlfn.XLOOKUP($C21,'Duomenys | Data'!$B$10:$B$69,'Duomenys | Data'!O$10:O$69)</f>
        <v>64847.9</v>
      </c>
      <c r="H21" s="249">
        <f>_xlfn.XLOOKUP($C21,'Duomenys | Data'!$B$10:$B$69,'Duomenys | Data'!N$10:N$69)</f>
        <v>28305.4</v>
      </c>
      <c r="I21" s="249">
        <f>_xlfn.XLOOKUP($C21,'Duomenys | Data'!$B$10:$B$69,'Duomenys | Data'!P$10:P$69)</f>
        <v>17474.3</v>
      </c>
      <c r="J21" s="250">
        <f t="shared" si="1"/>
        <v>3.5883798506006142</v>
      </c>
      <c r="K21" s="251" t="str">
        <f t="shared" si="2"/>
        <v>Ne / No</v>
      </c>
    </row>
    <row r="22" spans="2:11" x14ac:dyDescent="0.3">
      <c r="B22" s="252" t="s">
        <v>14</v>
      </c>
      <c r="C22" s="248">
        <v>10</v>
      </c>
      <c r="D22" s="249">
        <f>'Duomenys | Data'!Q19</f>
        <v>0</v>
      </c>
      <c r="E22" s="249">
        <f>_xlfn.XLOOKUP($C22,'Duomenys | Data'!$B$10:$B$69,'Duomenys | Data'!M$10:M$69)</f>
        <v>82380</v>
      </c>
      <c r="F22" s="250">
        <f t="shared" si="0"/>
        <v>13614.499999999985</v>
      </c>
      <c r="G22" s="249">
        <f>_xlfn.XLOOKUP($C22,'Duomenys | Data'!$B$10:$B$69,'Duomenys | Data'!O$10:O$69)</f>
        <v>185872.4</v>
      </c>
      <c r="H22" s="249">
        <f>_xlfn.XLOOKUP($C22,'Duomenys | Data'!$B$10:$B$69,'Duomenys | Data'!N$10:N$69)</f>
        <v>88449.3</v>
      </c>
      <c r="I22" s="249">
        <f>_xlfn.XLOOKUP($C22,'Duomenys | Data'!$B$10:$B$69,'Duomenys | Data'!P$10:P$69)</f>
        <v>83808.600000000006</v>
      </c>
      <c r="J22" s="250">
        <f t="shared" si="1"/>
        <v>0</v>
      </c>
      <c r="K22" s="251" t="str">
        <f t="shared" si="2"/>
        <v>Ne / No</v>
      </c>
    </row>
    <row r="23" spans="2:11" x14ac:dyDescent="0.3">
      <c r="B23" s="247" t="s">
        <v>15</v>
      </c>
      <c r="C23" s="248">
        <v>11</v>
      </c>
      <c r="D23" s="249">
        <f>'Duomenys | Data'!Q20</f>
        <v>0</v>
      </c>
      <c r="E23" s="249">
        <f>_xlfn.XLOOKUP($C23,'Duomenys | Data'!$B$10:$B$69,'Duomenys | Data'!M$10:M$69)</f>
        <v>103604</v>
      </c>
      <c r="F23" s="250">
        <f t="shared" si="0"/>
        <v>24556.300000000003</v>
      </c>
      <c r="G23" s="249">
        <f>_xlfn.XLOOKUP($C23,'Duomenys | Data'!$B$10:$B$69,'Duomenys | Data'!O$10:O$69)</f>
        <v>247255.6</v>
      </c>
      <c r="H23" s="249">
        <f>_xlfn.XLOOKUP($C23,'Duomenys | Data'!$B$10:$B$69,'Duomenys | Data'!N$10:N$69)</f>
        <v>111297.5</v>
      </c>
      <c r="I23" s="249">
        <f>_xlfn.XLOOKUP($C23,'Duomenys | Data'!$B$10:$B$69,'Duomenys | Data'!P$10:P$69)</f>
        <v>111401.8</v>
      </c>
      <c r="J23" s="250">
        <f t="shared" si="1"/>
        <v>0</v>
      </c>
      <c r="K23" s="251" t="str">
        <f t="shared" si="2"/>
        <v>Ne / No</v>
      </c>
    </row>
    <row r="24" spans="2:11" x14ac:dyDescent="0.3">
      <c r="B24" s="252" t="s">
        <v>16</v>
      </c>
      <c r="C24" s="248">
        <v>12</v>
      </c>
      <c r="D24" s="249">
        <f>'Duomenys | Data'!Q21</f>
        <v>97.7</v>
      </c>
      <c r="E24" s="249">
        <f>_xlfn.XLOOKUP($C24,'Duomenys | Data'!$B$10:$B$69,'Duomenys | Data'!M$10:M$69)</f>
        <v>24575</v>
      </c>
      <c r="F24" s="250">
        <f t="shared" si="0"/>
        <v>4023.8999999999978</v>
      </c>
      <c r="G24" s="249">
        <f>_xlfn.XLOOKUP($C24,'Duomenys | Data'!$B$10:$B$69,'Duomenys | Data'!O$10:O$69)</f>
        <v>47298.5</v>
      </c>
      <c r="H24" s="249">
        <f>_xlfn.XLOOKUP($C24,'Duomenys | Data'!$B$10:$B$69,'Duomenys | Data'!N$10:N$69)</f>
        <v>26321.7</v>
      </c>
      <c r="I24" s="249">
        <f>_xlfn.XLOOKUP($C24,'Duomenys | Data'!$B$10:$B$69,'Duomenys | Data'!P$10:P$69)</f>
        <v>16952.900000000001</v>
      </c>
      <c r="J24" s="250">
        <f t="shared" si="1"/>
        <v>0.34162153089804159</v>
      </c>
      <c r="K24" s="251" t="str">
        <f t="shared" si="2"/>
        <v>Ne / No</v>
      </c>
    </row>
    <row r="25" spans="2:11" x14ac:dyDescent="0.3">
      <c r="B25" s="252" t="s">
        <v>17</v>
      </c>
      <c r="C25" s="248">
        <v>13</v>
      </c>
      <c r="D25" s="249">
        <f>'Duomenys | Data'!Q22</f>
        <v>103.6</v>
      </c>
      <c r="E25" s="249">
        <f>_xlfn.XLOOKUP($C25,'Duomenys | Data'!$B$10:$B$69,'Duomenys | Data'!M$10:M$69)</f>
        <v>22041</v>
      </c>
      <c r="F25" s="250">
        <f t="shared" si="0"/>
        <v>6087.8999999999978</v>
      </c>
      <c r="G25" s="249">
        <f>_xlfn.XLOOKUP($C25,'Duomenys | Data'!$B$10:$B$69,'Duomenys | Data'!O$10:O$69)</f>
        <v>47630.2</v>
      </c>
      <c r="H25" s="249">
        <f>_xlfn.XLOOKUP($C25,'Duomenys | Data'!$B$10:$B$69,'Duomenys | Data'!N$10:N$69)</f>
        <v>23609</v>
      </c>
      <c r="I25" s="249">
        <f>_xlfn.XLOOKUP($C25,'Duomenys | Data'!$B$10:$B$69,'Duomenys | Data'!P$10:P$69)</f>
        <v>17933.3</v>
      </c>
      <c r="J25" s="250">
        <f t="shared" si="1"/>
        <v>0.36830448400044086</v>
      </c>
      <c r="K25" s="251" t="str">
        <f t="shared" si="2"/>
        <v>Ne / No</v>
      </c>
    </row>
    <row r="26" spans="2:11" x14ac:dyDescent="0.3">
      <c r="B26" s="252" t="s">
        <v>18</v>
      </c>
      <c r="C26" s="248">
        <v>14</v>
      </c>
      <c r="D26" s="249">
        <f>'Duomenys | Data'!Q23</f>
        <v>669.5</v>
      </c>
      <c r="E26" s="249">
        <f>_xlfn.XLOOKUP($C26,'Duomenys | Data'!$B$10:$B$69,'Duomenys | Data'!M$10:M$69)</f>
        <v>24969</v>
      </c>
      <c r="F26" s="250">
        <f t="shared" si="0"/>
        <v>4707.4000000000015</v>
      </c>
      <c r="G26" s="249">
        <f>_xlfn.XLOOKUP($C26,'Duomenys | Data'!$B$10:$B$69,'Duomenys | Data'!O$10:O$69)</f>
        <v>46703.4</v>
      </c>
      <c r="H26" s="249">
        <f>_xlfn.XLOOKUP($C26,'Duomenys | Data'!$B$10:$B$69,'Duomenys | Data'!N$10:N$69)</f>
        <v>26761.200000000001</v>
      </c>
      <c r="I26" s="249">
        <f>_xlfn.XLOOKUP($C26,'Duomenys | Data'!$B$10:$B$69,'Duomenys | Data'!P$10:P$69)</f>
        <v>15234.8</v>
      </c>
      <c r="J26" s="250">
        <f t="shared" si="1"/>
        <v>2.2560014017872785</v>
      </c>
      <c r="K26" s="251" t="str">
        <f t="shared" si="2"/>
        <v>Ne / No</v>
      </c>
    </row>
    <row r="27" spans="2:11" x14ac:dyDescent="0.3">
      <c r="B27" s="252" t="s">
        <v>19</v>
      </c>
      <c r="C27" s="248">
        <v>15</v>
      </c>
      <c r="D27" s="249">
        <f>'Duomenys | Data'!Q24</f>
        <v>1926.6</v>
      </c>
      <c r="E27" s="249">
        <f>_xlfn.XLOOKUP($C27,'Duomenys | Data'!$B$10:$B$69,'Duomenys | Data'!M$10:M$69)</f>
        <v>26121</v>
      </c>
      <c r="F27" s="250">
        <f t="shared" si="0"/>
        <v>3687.5999999999949</v>
      </c>
      <c r="G27" s="249">
        <f>_xlfn.XLOOKUP($C27,'Duomenys | Data'!$B$10:$B$69,'Duomenys | Data'!O$10:O$69)</f>
        <v>50222.7</v>
      </c>
      <c r="H27" s="249">
        <f>_xlfn.XLOOKUP($C27,'Duomenys | Data'!$B$10:$B$69,'Duomenys | Data'!N$10:N$69)</f>
        <v>27993.9</v>
      </c>
      <c r="I27" s="249">
        <f>_xlfn.XLOOKUP($C27,'Duomenys | Data'!$B$10:$B$69,'Duomenys | Data'!P$10:P$69)</f>
        <v>18541.2</v>
      </c>
      <c r="J27" s="250">
        <f t="shared" si="1"/>
        <v>6.4632354421207312</v>
      </c>
      <c r="K27" s="251" t="str">
        <f t="shared" si="2"/>
        <v>Ne / No</v>
      </c>
    </row>
    <row r="28" spans="2:11" x14ac:dyDescent="0.3">
      <c r="B28" s="252" t="s">
        <v>20</v>
      </c>
      <c r="C28" s="248">
        <v>16</v>
      </c>
      <c r="D28" s="249">
        <f>'Duomenys | Data'!Q25</f>
        <v>971.2</v>
      </c>
      <c r="E28" s="249">
        <f>_xlfn.XLOOKUP($C28,'Duomenys | Data'!$B$10:$B$69,'Duomenys | Data'!M$10:M$69)</f>
        <v>23566</v>
      </c>
      <c r="F28" s="250">
        <f t="shared" si="0"/>
        <v>5253.5</v>
      </c>
      <c r="G28" s="249">
        <f>_xlfn.XLOOKUP($C28,'Duomenys | Data'!$B$10:$B$69,'Duomenys | Data'!O$10:O$69)</f>
        <v>55718.1</v>
      </c>
      <c r="H28" s="249">
        <f>_xlfn.XLOOKUP($C28,'Duomenys | Data'!$B$10:$B$69,'Duomenys | Data'!N$10:N$69)</f>
        <v>25248.3</v>
      </c>
      <c r="I28" s="249">
        <f>_xlfn.XLOOKUP($C28,'Duomenys | Data'!$B$10:$B$69,'Duomenys | Data'!P$10:P$69)</f>
        <v>25216.3</v>
      </c>
      <c r="J28" s="250">
        <f t="shared" si="1"/>
        <v>3.3699404916809805</v>
      </c>
      <c r="K28" s="251" t="str">
        <f t="shared" si="2"/>
        <v>Ne / No</v>
      </c>
    </row>
    <row r="29" spans="2:11" x14ac:dyDescent="0.3">
      <c r="B29" s="252" t="s">
        <v>21</v>
      </c>
      <c r="C29" s="248">
        <v>17</v>
      </c>
      <c r="D29" s="249">
        <f>'Duomenys | Data'!Q26</f>
        <v>1192.3</v>
      </c>
      <c r="E29" s="249">
        <f>_xlfn.XLOOKUP($C29,'Duomenys | Data'!$B$10:$B$69,'Duomenys | Data'!M$10:M$69)</f>
        <v>17190</v>
      </c>
      <c r="F29" s="250">
        <f t="shared" si="0"/>
        <v>2147</v>
      </c>
      <c r="G29" s="249">
        <f>_xlfn.XLOOKUP($C29,'Duomenys | Data'!$B$10:$B$69,'Duomenys | Data'!O$10:O$69)</f>
        <v>30141.200000000001</v>
      </c>
      <c r="H29" s="249">
        <f>_xlfn.XLOOKUP($C29,'Duomenys | Data'!$B$10:$B$69,'Duomenys | Data'!N$10:N$69)</f>
        <v>18409.400000000001</v>
      </c>
      <c r="I29" s="249">
        <f>_xlfn.XLOOKUP($C29,'Duomenys | Data'!$B$10:$B$69,'Duomenys | Data'!P$10:P$69)</f>
        <v>9584.7999999999993</v>
      </c>
      <c r="J29" s="250">
        <f t="shared" si="1"/>
        <v>6.1658995707710602</v>
      </c>
      <c r="K29" s="251" t="str">
        <f t="shared" si="2"/>
        <v>Ne / No</v>
      </c>
    </row>
    <row r="30" spans="2:11" x14ac:dyDescent="0.3">
      <c r="B30" s="252" t="s">
        <v>22</v>
      </c>
      <c r="C30" s="248">
        <v>18</v>
      </c>
      <c r="D30" s="249">
        <f>'Duomenys | Data'!Q27</f>
        <v>1994.6</v>
      </c>
      <c r="E30" s="249">
        <f>_xlfn.XLOOKUP($C30,'Duomenys | Data'!$B$10:$B$69,'Duomenys | Data'!M$10:M$69)</f>
        <v>45287</v>
      </c>
      <c r="F30" s="250">
        <f t="shared" si="0"/>
        <v>8551.6000000000058</v>
      </c>
      <c r="G30" s="249">
        <f>_xlfn.XLOOKUP($C30,'Duomenys | Data'!$B$10:$B$69,'Duomenys | Data'!O$10:O$69)</f>
        <v>92133.5</v>
      </c>
      <c r="H30" s="249">
        <f>_xlfn.XLOOKUP($C30,'Duomenys | Data'!$B$10:$B$69,'Duomenys | Data'!N$10:N$69)</f>
        <v>48509.2</v>
      </c>
      <c r="I30" s="249">
        <f>_xlfn.XLOOKUP($C30,'Duomenys | Data'!$B$10:$B$69,'Duomenys | Data'!P$10:P$69)</f>
        <v>35072.699999999997</v>
      </c>
      <c r="J30" s="250">
        <f t="shared" si="1"/>
        <v>3.7047768701266373</v>
      </c>
      <c r="K30" s="251" t="str">
        <f t="shared" si="2"/>
        <v>Ne / No</v>
      </c>
    </row>
    <row r="31" spans="2:11" x14ac:dyDescent="0.3">
      <c r="B31" s="252" t="s">
        <v>23</v>
      </c>
      <c r="C31" s="248">
        <v>19</v>
      </c>
      <c r="D31" s="249">
        <f>'Duomenys | Data'!Q28</f>
        <v>1068.4000000000001</v>
      </c>
      <c r="E31" s="249">
        <f>_xlfn.XLOOKUP($C31,'Duomenys | Data'!$B$10:$B$69,'Duomenys | Data'!M$10:M$69)</f>
        <v>21366</v>
      </c>
      <c r="F31" s="250">
        <f t="shared" si="0"/>
        <v>3973.4000000000015</v>
      </c>
      <c r="G31" s="249">
        <f>_xlfn.XLOOKUP($C31,'Duomenys | Data'!$B$10:$B$69,'Duomenys | Data'!O$10:O$69)</f>
        <v>45857.5</v>
      </c>
      <c r="H31" s="249">
        <f>_xlfn.XLOOKUP($C31,'Duomenys | Data'!$B$10:$B$69,'Duomenys | Data'!N$10:N$69)</f>
        <v>22894.799999999999</v>
      </c>
      <c r="I31" s="249">
        <f>_xlfn.XLOOKUP($C31,'Duomenys | Data'!$B$10:$B$69,'Duomenys | Data'!P$10:P$69)</f>
        <v>18989.3</v>
      </c>
      <c r="J31" s="250">
        <f t="shared" si="1"/>
        <v>4.2163587140974137</v>
      </c>
      <c r="K31" s="251" t="str">
        <f t="shared" si="2"/>
        <v>Ne / No</v>
      </c>
    </row>
    <row r="32" spans="2:11" x14ac:dyDescent="0.3">
      <c r="B32" s="252" t="s">
        <v>24</v>
      </c>
      <c r="C32" s="248">
        <v>20</v>
      </c>
      <c r="D32" s="249">
        <f>'Duomenys | Data'!Q29</f>
        <v>0</v>
      </c>
      <c r="E32" s="249">
        <f>_xlfn.XLOOKUP($C32,'Duomenys | Data'!$B$10:$B$69,'Duomenys | Data'!M$10:M$69)</f>
        <v>26144</v>
      </c>
      <c r="F32" s="250">
        <f t="shared" si="0"/>
        <v>3511.5</v>
      </c>
      <c r="G32" s="249">
        <f>_xlfn.XLOOKUP($C32,'Duomenys | Data'!$B$10:$B$69,'Duomenys | Data'!O$10:O$69)</f>
        <v>52164.7</v>
      </c>
      <c r="H32" s="249">
        <f>_xlfn.XLOOKUP($C32,'Duomenys | Data'!$B$10:$B$69,'Duomenys | Data'!N$10:N$69)</f>
        <v>28021.1</v>
      </c>
      <c r="I32" s="249">
        <f>_xlfn.XLOOKUP($C32,'Duomenys | Data'!$B$10:$B$69,'Duomenys | Data'!P$10:P$69)</f>
        <v>20632.099999999999</v>
      </c>
      <c r="J32" s="250">
        <f t="shared" si="1"/>
        <v>0</v>
      </c>
      <c r="K32" s="251" t="str">
        <f t="shared" si="2"/>
        <v>Ne / No</v>
      </c>
    </row>
    <row r="33" spans="2:12" x14ac:dyDescent="0.3">
      <c r="B33" s="252" t="s">
        <v>25</v>
      </c>
      <c r="C33" s="248">
        <v>21</v>
      </c>
      <c r="D33" s="249">
        <f>'Duomenys | Data'!Q30</f>
        <v>2280</v>
      </c>
      <c r="E33" s="249">
        <f>_xlfn.XLOOKUP($C33,'Duomenys | Data'!$B$10:$B$69,'Duomenys | Data'!M$10:M$69)</f>
        <v>28013</v>
      </c>
      <c r="F33" s="250">
        <f t="shared" si="0"/>
        <v>6109</v>
      </c>
      <c r="G33" s="249">
        <f>_xlfn.XLOOKUP($C33,'Duomenys | Data'!$B$10:$B$69,'Duomenys | Data'!O$10:O$69)</f>
        <v>59636.800000000003</v>
      </c>
      <c r="H33" s="249">
        <f>_xlfn.XLOOKUP($C33,'Duomenys | Data'!$B$10:$B$69,'Duomenys | Data'!N$10:N$69)</f>
        <v>30015.4</v>
      </c>
      <c r="I33" s="249">
        <f>_xlfn.XLOOKUP($C33,'Duomenys | Data'!$B$10:$B$69,'Duomenys | Data'!P$10:P$69)</f>
        <v>23512.400000000001</v>
      </c>
      <c r="J33" s="250">
        <f t="shared" si="1"/>
        <v>6.6819061016353087</v>
      </c>
      <c r="K33" s="251" t="str">
        <f t="shared" si="2"/>
        <v>Ne / No</v>
      </c>
    </row>
    <row r="34" spans="2:12" x14ac:dyDescent="0.3">
      <c r="B34" s="252" t="s">
        <v>26</v>
      </c>
      <c r="C34" s="248">
        <v>22</v>
      </c>
      <c r="D34" s="249">
        <f>'Duomenys | Data'!Q31</f>
        <v>0</v>
      </c>
      <c r="E34" s="249">
        <f>_xlfn.XLOOKUP($C34,'Duomenys | Data'!$B$10:$B$69,'Duomenys | Data'!M$10:M$69)</f>
        <v>111544</v>
      </c>
      <c r="F34" s="250">
        <f t="shared" si="0"/>
        <v>22333.100000000006</v>
      </c>
      <c r="G34" s="249">
        <f>_xlfn.XLOOKUP($C34,'Duomenys | Data'!$B$10:$B$69,'Duomenys | Data'!O$10:O$69)</f>
        <v>217299.6</v>
      </c>
      <c r="H34" s="249">
        <f>_xlfn.XLOOKUP($C34,'Duomenys | Data'!$B$10:$B$69,'Duomenys | Data'!N$10:N$69)</f>
        <v>119561.4</v>
      </c>
      <c r="I34" s="249">
        <f>_xlfn.XLOOKUP($C34,'Duomenys | Data'!$B$10:$B$69,'Duomenys | Data'!P$10:P$69)</f>
        <v>75405.100000000006</v>
      </c>
      <c r="J34" s="250">
        <f t="shared" si="1"/>
        <v>0</v>
      </c>
      <c r="K34" s="251" t="str">
        <f t="shared" si="2"/>
        <v>Ne / No</v>
      </c>
    </row>
    <row r="35" spans="2:12" x14ac:dyDescent="0.3">
      <c r="B35" s="252" t="s">
        <v>27</v>
      </c>
      <c r="C35" s="248">
        <v>23</v>
      </c>
      <c r="D35" s="249">
        <f>'Duomenys | Data'!Q32</f>
        <v>0</v>
      </c>
      <c r="E35" s="249">
        <f>_xlfn.XLOOKUP($C35,'Duomenys | Data'!$B$10:$B$69,'Duomenys | Data'!M$10:M$69)</f>
        <v>45746</v>
      </c>
      <c r="F35" s="250">
        <f t="shared" si="0"/>
        <v>10412.600000000006</v>
      </c>
      <c r="G35" s="249">
        <f>_xlfn.XLOOKUP($C35,'Duomenys | Data'!$B$10:$B$69,'Duomenys | Data'!O$10:O$69)</f>
        <v>99238.6</v>
      </c>
      <c r="H35" s="249">
        <f>_xlfn.XLOOKUP($C35,'Duomenys | Data'!$B$10:$B$69,'Duomenys | Data'!N$10:N$69)</f>
        <v>49018.7</v>
      </c>
      <c r="I35" s="249">
        <f>_xlfn.XLOOKUP($C35,'Duomenys | Data'!$B$10:$B$69,'Duomenys | Data'!P$10:P$69)</f>
        <v>39807.300000000003</v>
      </c>
      <c r="J35" s="250">
        <f t="shared" si="1"/>
        <v>0</v>
      </c>
      <c r="K35" s="251" t="str">
        <f t="shared" si="2"/>
        <v>Ne / No</v>
      </c>
    </row>
    <row r="36" spans="2:12" x14ac:dyDescent="0.3">
      <c r="B36" s="252" t="s">
        <v>28</v>
      </c>
      <c r="C36" s="248">
        <v>24</v>
      </c>
      <c r="D36" s="249">
        <f>'Duomenys | Data'!Q33</f>
        <v>874.5</v>
      </c>
      <c r="E36" s="249">
        <f>_xlfn.XLOOKUP($C36,'Duomenys | Data'!$B$10:$B$69,'Duomenys | Data'!M$10:M$69)</f>
        <v>27333</v>
      </c>
      <c r="F36" s="250">
        <f t="shared" si="0"/>
        <v>5603</v>
      </c>
      <c r="G36" s="249">
        <f>_xlfn.XLOOKUP($C36,'Duomenys | Data'!$B$10:$B$69,'Duomenys | Data'!O$10:O$69)</f>
        <v>58480.1</v>
      </c>
      <c r="H36" s="249">
        <f>_xlfn.XLOOKUP($C36,'Duomenys | Data'!$B$10:$B$69,'Duomenys | Data'!N$10:N$69)</f>
        <v>29289.3</v>
      </c>
      <c r="I36" s="249">
        <f>_xlfn.XLOOKUP($C36,'Duomenys | Data'!$B$10:$B$69,'Duomenys | Data'!P$10:P$69)</f>
        <v>23587.8</v>
      </c>
      <c r="J36" s="250">
        <f t="shared" si="1"/>
        <v>2.6551493806169542</v>
      </c>
      <c r="K36" s="251" t="str">
        <f t="shared" si="2"/>
        <v>Ne / No</v>
      </c>
    </row>
    <row r="37" spans="2:12" x14ac:dyDescent="0.3">
      <c r="B37" s="252" t="s">
        <v>29</v>
      </c>
      <c r="C37" s="248">
        <v>25</v>
      </c>
      <c r="D37" s="249">
        <f>'Duomenys | Data'!Q34</f>
        <v>0</v>
      </c>
      <c r="E37" s="249">
        <f>_xlfn.XLOOKUP($C37,'Duomenys | Data'!$B$10:$B$69,'Duomenys | Data'!M$10:M$69)</f>
        <v>74491</v>
      </c>
      <c r="F37" s="250">
        <f t="shared" si="0"/>
        <v>15214.600000000006</v>
      </c>
      <c r="G37" s="249">
        <f>_xlfn.XLOOKUP($C37,'Duomenys | Data'!$B$10:$B$69,'Duomenys | Data'!O$10:O$69)</f>
        <v>138119.6</v>
      </c>
      <c r="H37" s="249">
        <f>_xlfn.XLOOKUP($C37,'Duomenys | Data'!$B$10:$B$69,'Duomenys | Data'!N$10:N$69)</f>
        <v>79898.5</v>
      </c>
      <c r="I37" s="249">
        <f>_xlfn.XLOOKUP($C37,'Duomenys | Data'!$B$10:$B$69,'Duomenys | Data'!P$10:P$69)</f>
        <v>43006.5</v>
      </c>
      <c r="J37" s="250">
        <f t="shared" si="1"/>
        <v>0</v>
      </c>
      <c r="K37" s="251" t="str">
        <f t="shared" si="2"/>
        <v>Ne / No</v>
      </c>
    </row>
    <row r="38" spans="2:12" x14ac:dyDescent="0.3">
      <c r="B38" s="252" t="s">
        <v>30</v>
      </c>
      <c r="C38" s="248">
        <v>26</v>
      </c>
      <c r="D38" s="249">
        <f>'Duomenys | Data'!Q35</f>
        <v>359.9</v>
      </c>
      <c r="E38" s="249">
        <f>_xlfn.XLOOKUP($C38,'Duomenys | Data'!$B$10:$B$69,'Duomenys | Data'!M$10:M$69)</f>
        <v>35938</v>
      </c>
      <c r="F38" s="250">
        <f t="shared" si="0"/>
        <v>7781.7000000000007</v>
      </c>
      <c r="G38" s="249">
        <f>_xlfn.XLOOKUP($C38,'Duomenys | Data'!$B$10:$B$69,'Duomenys | Data'!O$10:O$69)</f>
        <v>75649.5</v>
      </c>
      <c r="H38" s="249">
        <f>_xlfn.XLOOKUP($C38,'Duomenys | Data'!$B$10:$B$69,'Duomenys | Data'!N$10:N$69)</f>
        <v>38532.6</v>
      </c>
      <c r="I38" s="249">
        <f>_xlfn.XLOOKUP($C38,'Duomenys | Data'!$B$10:$B$69,'Duomenys | Data'!P$10:P$69)</f>
        <v>29335.200000000001</v>
      </c>
      <c r="J38" s="250">
        <f t="shared" si="1"/>
        <v>0.82319869532499079</v>
      </c>
      <c r="K38" s="251" t="str">
        <f t="shared" si="2"/>
        <v>Ne / No</v>
      </c>
      <c r="L38" s="260"/>
    </row>
    <row r="39" spans="2:12" x14ac:dyDescent="0.3">
      <c r="B39" s="252" t="s">
        <v>31</v>
      </c>
      <c r="C39" s="248">
        <v>27</v>
      </c>
      <c r="D39" s="249">
        <f>'Duomenys | Data'!Q36</f>
        <v>488.4</v>
      </c>
      <c r="E39" s="249">
        <f>_xlfn.XLOOKUP($C39,'Duomenys | Data'!$B$10:$B$69,'Duomenys | Data'!M$10:M$69)</f>
        <v>17413</v>
      </c>
      <c r="F39" s="250">
        <f t="shared" si="0"/>
        <v>3405.3999999999996</v>
      </c>
      <c r="G39" s="249">
        <f>_xlfn.XLOOKUP($C39,'Duomenys | Data'!$B$10:$B$69,'Duomenys | Data'!O$10:O$69)</f>
        <v>35736.6</v>
      </c>
      <c r="H39" s="249">
        <f>_xlfn.XLOOKUP($C39,'Duomenys | Data'!$B$10:$B$69,'Duomenys | Data'!N$10:N$69)</f>
        <v>18657.3</v>
      </c>
      <c r="I39" s="249">
        <f>_xlfn.XLOOKUP($C39,'Duomenys | Data'!$B$10:$B$69,'Duomenys | Data'!P$10:P$69)</f>
        <v>13673.9</v>
      </c>
      <c r="J39" s="250">
        <f t="shared" si="1"/>
        <v>2.3460016139568838</v>
      </c>
      <c r="K39" s="251" t="str">
        <f t="shared" si="2"/>
        <v>Ne / No</v>
      </c>
    </row>
    <row r="40" spans="2:12" x14ac:dyDescent="0.3">
      <c r="B40" s="252" t="s">
        <v>32</v>
      </c>
      <c r="C40" s="248">
        <v>28</v>
      </c>
      <c r="D40" s="249">
        <f>'Duomenys | Data'!Q37</f>
        <v>428.4</v>
      </c>
      <c r="E40" s="249">
        <f>_xlfn.XLOOKUP($C40,'Duomenys | Data'!$B$10:$B$69,'Duomenys | Data'!M$10:M$69)</f>
        <v>18792</v>
      </c>
      <c r="F40" s="250">
        <f t="shared" si="0"/>
        <v>2857.7999999999993</v>
      </c>
      <c r="G40" s="249">
        <f>_xlfn.XLOOKUP($C40,'Duomenys | Data'!$B$10:$B$69,'Duomenys | Data'!O$10:O$69)</f>
        <v>39311.4</v>
      </c>
      <c r="H40" s="249">
        <f>_xlfn.XLOOKUP($C40,'Duomenys | Data'!$B$10:$B$69,'Duomenys | Data'!N$10:N$69)</f>
        <v>20135.900000000001</v>
      </c>
      <c r="I40" s="249">
        <f>_xlfn.XLOOKUP($C40,'Duomenys | Data'!$B$10:$B$69,'Duomenys | Data'!P$10:P$69)</f>
        <v>16317.7</v>
      </c>
      <c r="J40" s="250">
        <f t="shared" si="1"/>
        <v>1.9787711664772885</v>
      </c>
      <c r="K40" s="251" t="str">
        <f t="shared" si="2"/>
        <v>Ne / No</v>
      </c>
    </row>
    <row r="41" spans="2:12" x14ac:dyDescent="0.3">
      <c r="B41" s="252" t="s">
        <v>33</v>
      </c>
      <c r="C41" s="248">
        <v>30</v>
      </c>
      <c r="D41" s="249">
        <f>'Duomenys | Data'!Q38</f>
        <v>2075.5</v>
      </c>
      <c r="E41" s="249">
        <f>_xlfn.XLOOKUP($C41,'Duomenys | Data'!$B$10:$B$69,'Duomenys | Data'!M$10:M$69)</f>
        <v>53791</v>
      </c>
      <c r="F41" s="250">
        <f t="shared" si="0"/>
        <v>11476.200000000004</v>
      </c>
      <c r="G41" s="249">
        <f>_xlfn.XLOOKUP($C41,'Duomenys | Data'!$B$10:$B$69,'Duomenys | Data'!O$10:O$69)</f>
        <v>110088.6</v>
      </c>
      <c r="H41" s="249">
        <f>_xlfn.XLOOKUP($C41,'Duomenys | Data'!$B$10:$B$69,'Duomenys | Data'!N$10:N$69)</f>
        <v>57645.5</v>
      </c>
      <c r="I41" s="249">
        <f>_xlfn.XLOOKUP($C41,'Duomenys | Data'!$B$10:$B$69,'Duomenys | Data'!P$10:P$69)</f>
        <v>40966.9</v>
      </c>
      <c r="J41" s="250">
        <f t="shared" si="1"/>
        <v>3.1800046577760344</v>
      </c>
      <c r="K41" s="251" t="str">
        <f t="shared" si="2"/>
        <v>Ne / No</v>
      </c>
    </row>
    <row r="42" spans="2:12" x14ac:dyDescent="0.3">
      <c r="B42" s="252" t="s">
        <v>34</v>
      </c>
      <c r="C42" s="248">
        <v>31</v>
      </c>
      <c r="D42" s="249">
        <f>'Duomenys | Data'!Q39</f>
        <v>450.1</v>
      </c>
      <c r="E42" s="249">
        <f>_xlfn.XLOOKUP($C42,'Duomenys | Data'!$B$10:$B$69,'Duomenys | Data'!M$10:M$69)</f>
        <v>18283</v>
      </c>
      <c r="F42" s="250">
        <f t="shared" si="0"/>
        <v>2226.4000000000033</v>
      </c>
      <c r="G42" s="249">
        <f>_xlfn.XLOOKUP($C42,'Duomenys | Data'!$B$10:$B$69,'Duomenys | Data'!O$10:O$69)</f>
        <v>37154.800000000003</v>
      </c>
      <c r="H42" s="249">
        <f>_xlfn.XLOOKUP($C42,'Duomenys | Data'!$B$10:$B$69,'Duomenys | Data'!N$10:N$69)</f>
        <v>19610.8</v>
      </c>
      <c r="I42" s="249">
        <f>_xlfn.XLOOKUP($C42,'Duomenys | Data'!$B$10:$B$69,'Duomenys | Data'!P$10:P$69)</f>
        <v>15317.6</v>
      </c>
      <c r="J42" s="250">
        <f t="shared" si="1"/>
        <v>2.1946034501253084</v>
      </c>
      <c r="K42" s="251" t="str">
        <f t="shared" si="2"/>
        <v>Ne / No</v>
      </c>
    </row>
    <row r="43" spans="2:12" x14ac:dyDescent="0.3">
      <c r="B43" s="252" t="s">
        <v>35</v>
      </c>
      <c r="C43" s="248">
        <v>32</v>
      </c>
      <c r="D43" s="249">
        <f>'Duomenys | Data'!Q40</f>
        <v>576.29999999999995</v>
      </c>
      <c r="E43" s="249">
        <f>_xlfn.XLOOKUP($C43,'Duomenys | Data'!$B$10:$B$69,'Duomenys | Data'!M$10:M$69)</f>
        <v>19605</v>
      </c>
      <c r="F43" s="250">
        <f t="shared" si="0"/>
        <v>5974.1000000000022</v>
      </c>
      <c r="G43" s="249">
        <f>_xlfn.XLOOKUP($C43,'Duomenys | Data'!$B$10:$B$69,'Duomenys | Data'!O$10:O$69)</f>
        <v>42813.8</v>
      </c>
      <c r="H43" s="249">
        <f>_xlfn.XLOOKUP($C43,'Duomenys | Data'!$B$10:$B$69,'Duomenys | Data'!N$10:N$69)</f>
        <v>21001.7</v>
      </c>
      <c r="I43" s="249">
        <f>_xlfn.XLOOKUP($C43,'Duomenys | Data'!$B$10:$B$69,'Duomenys | Data'!P$10:P$69)</f>
        <v>15838</v>
      </c>
      <c r="J43" s="250">
        <f t="shared" si="1"/>
        <v>2.2530112474637494</v>
      </c>
      <c r="K43" s="251" t="str">
        <f t="shared" si="2"/>
        <v>Ne / No</v>
      </c>
    </row>
    <row r="44" spans="2:12" x14ac:dyDescent="0.3">
      <c r="B44" s="252" t="s">
        <v>36</v>
      </c>
      <c r="C44" s="248">
        <v>33</v>
      </c>
      <c r="D44" s="249">
        <f>'Duomenys | Data'!Q41</f>
        <v>959.9</v>
      </c>
      <c r="E44" s="249">
        <f>_xlfn.XLOOKUP($C44,'Duomenys | Data'!$B$10:$B$69,'Duomenys | Data'!M$10:M$69)</f>
        <v>36158</v>
      </c>
      <c r="F44" s="250">
        <f t="shared" si="0"/>
        <v>5261.7000000000044</v>
      </c>
      <c r="G44" s="249">
        <f>_xlfn.XLOOKUP($C44,'Duomenys | Data'!$B$10:$B$69,'Duomenys | Data'!O$10:O$69)</f>
        <v>67850.8</v>
      </c>
      <c r="H44" s="249">
        <f>_xlfn.XLOOKUP($C44,'Duomenys | Data'!$B$10:$B$69,'Duomenys | Data'!N$10:N$69)</f>
        <v>38735.5</v>
      </c>
      <c r="I44" s="249">
        <f>_xlfn.XLOOKUP($C44,'Duomenys | Data'!$B$10:$B$69,'Duomenys | Data'!P$10:P$69)</f>
        <v>23853.599999999999</v>
      </c>
      <c r="J44" s="250">
        <f t="shared" si="1"/>
        <v>2.317496263855122</v>
      </c>
      <c r="K44" s="251" t="str">
        <f t="shared" si="2"/>
        <v>Ne / No</v>
      </c>
    </row>
    <row r="45" spans="2:12" x14ac:dyDescent="0.3">
      <c r="B45" s="252" t="s">
        <v>37</v>
      </c>
      <c r="C45" s="248">
        <v>34</v>
      </c>
      <c r="D45" s="249">
        <f>'Duomenys | Data'!Q42</f>
        <v>1390.2</v>
      </c>
      <c r="E45" s="249">
        <f>_xlfn.XLOOKUP($C45,'Duomenys | Data'!$B$10:$B$69,'Duomenys | Data'!M$10:M$69)</f>
        <v>23978</v>
      </c>
      <c r="F45" s="250">
        <f t="shared" si="0"/>
        <v>6189.7000000000007</v>
      </c>
      <c r="G45" s="249">
        <f>_xlfn.XLOOKUP($C45,'Duomenys | Data'!$B$10:$B$69,'Duomenys | Data'!O$10:O$69)</f>
        <v>52290.9</v>
      </c>
      <c r="H45" s="249">
        <f>_xlfn.XLOOKUP($C45,'Duomenys | Data'!$B$10:$B$69,'Duomenys | Data'!N$10:N$69)</f>
        <v>25698.400000000001</v>
      </c>
      <c r="I45" s="249">
        <f>_xlfn.XLOOKUP($C45,'Duomenys | Data'!$B$10:$B$69,'Duomenys | Data'!P$10:P$69)</f>
        <v>20402.8</v>
      </c>
      <c r="J45" s="250">
        <f t="shared" si="1"/>
        <v>4.6082399387424298</v>
      </c>
      <c r="K45" s="251" t="str">
        <f t="shared" si="2"/>
        <v>Ne / No</v>
      </c>
    </row>
    <row r="46" spans="2:12" x14ac:dyDescent="0.3">
      <c r="B46" s="252" t="s">
        <v>38</v>
      </c>
      <c r="C46" s="248">
        <v>35</v>
      </c>
      <c r="D46" s="249">
        <f>'Duomenys | Data'!Q43</f>
        <v>1341</v>
      </c>
      <c r="E46" s="249">
        <f>_xlfn.XLOOKUP($C46,'Duomenys | Data'!$B$10:$B$69,'Duomenys | Data'!M$10:M$69)</f>
        <v>32914</v>
      </c>
      <c r="F46" s="250">
        <f t="shared" si="0"/>
        <v>5911.6999999999971</v>
      </c>
      <c r="G46" s="249">
        <f>_xlfn.XLOOKUP($C46,'Duomenys | Data'!$B$10:$B$69,'Duomenys | Data'!O$10:O$69)</f>
        <v>72154.399999999994</v>
      </c>
      <c r="H46" s="249">
        <f>_xlfn.XLOOKUP($C46,'Duomenys | Data'!$B$10:$B$69,'Duomenys | Data'!N$10:N$69)</f>
        <v>35312.699999999997</v>
      </c>
      <c r="I46" s="249">
        <f>_xlfn.XLOOKUP($C46,'Duomenys | Data'!$B$10:$B$69,'Duomenys | Data'!P$10:P$69)</f>
        <v>30930</v>
      </c>
      <c r="J46" s="250">
        <f t="shared" si="1"/>
        <v>3.4538978048045497</v>
      </c>
      <c r="K46" s="251" t="str">
        <f t="shared" si="2"/>
        <v>Ne / No</v>
      </c>
    </row>
    <row r="47" spans="2:12" x14ac:dyDescent="0.3">
      <c r="B47" s="252" t="s">
        <v>39</v>
      </c>
      <c r="C47" s="248">
        <v>36</v>
      </c>
      <c r="D47" s="249">
        <f>'Duomenys | Data'!Q44</f>
        <v>718.1</v>
      </c>
      <c r="E47" s="249">
        <f>_xlfn.XLOOKUP($C47,'Duomenys | Data'!$B$10:$B$69,'Duomenys | Data'!M$10:M$69)</f>
        <v>25573</v>
      </c>
      <c r="F47" s="250">
        <f t="shared" si="0"/>
        <v>7304.8999999999978</v>
      </c>
      <c r="G47" s="249">
        <f>_xlfn.XLOOKUP($C47,'Duomenys | Data'!$B$10:$B$69,'Duomenys | Data'!O$10:O$69)</f>
        <v>55197.5</v>
      </c>
      <c r="H47" s="249">
        <f>_xlfn.XLOOKUP($C47,'Duomenys | Data'!$B$10:$B$69,'Duomenys | Data'!N$10:N$69)</f>
        <v>27401.200000000001</v>
      </c>
      <c r="I47" s="249">
        <f>_xlfn.XLOOKUP($C47,'Duomenys | Data'!$B$10:$B$69,'Duomenys | Data'!P$10:P$69)</f>
        <v>20491.400000000001</v>
      </c>
      <c r="J47" s="250">
        <f t="shared" si="1"/>
        <v>2.184141931206069</v>
      </c>
      <c r="K47" s="251" t="str">
        <f t="shared" si="2"/>
        <v>Ne / No</v>
      </c>
    </row>
    <row r="48" spans="2:12" x14ac:dyDescent="0.3">
      <c r="B48" s="252" t="s">
        <v>40</v>
      </c>
      <c r="C48" s="248">
        <v>37</v>
      </c>
      <c r="D48" s="249">
        <f>'Duomenys | Data'!Q45</f>
        <v>403.2</v>
      </c>
      <c r="E48" s="249">
        <f>_xlfn.XLOOKUP($C48,'Duomenys | Data'!$B$10:$B$69,'Duomenys | Data'!M$10:M$69)</f>
        <v>36123</v>
      </c>
      <c r="F48" s="250">
        <f t="shared" si="0"/>
        <v>8131.8000000000029</v>
      </c>
      <c r="G48" s="249">
        <f>_xlfn.XLOOKUP($C48,'Duomenys | Data'!$B$10:$B$69,'Duomenys | Data'!O$10:O$69)</f>
        <v>74243.600000000006</v>
      </c>
      <c r="H48" s="249">
        <f>_xlfn.XLOOKUP($C48,'Duomenys | Data'!$B$10:$B$69,'Duomenys | Data'!N$10:N$69)</f>
        <v>38705.800000000003</v>
      </c>
      <c r="I48" s="249">
        <f>_xlfn.XLOOKUP($C48,'Duomenys | Data'!$B$10:$B$69,'Duomenys | Data'!P$10:P$69)</f>
        <v>27406</v>
      </c>
      <c r="J48" s="250">
        <f t="shared" si="1"/>
        <v>0.91108761083543466</v>
      </c>
      <c r="K48" s="251" t="str">
        <f t="shared" si="2"/>
        <v>Ne / No</v>
      </c>
    </row>
    <row r="49" spans="2:11" x14ac:dyDescent="0.3">
      <c r="B49" s="252" t="s">
        <v>41</v>
      </c>
      <c r="C49" s="248">
        <v>38</v>
      </c>
      <c r="D49" s="249">
        <f>'Duomenys | Data'!Q46</f>
        <v>282.8</v>
      </c>
      <c r="E49" s="249">
        <f>_xlfn.XLOOKUP($C49,'Duomenys | Data'!$B$10:$B$69,'Duomenys | Data'!M$10:M$69)</f>
        <v>29523</v>
      </c>
      <c r="F49" s="250">
        <f t="shared" si="0"/>
        <v>6285.5999999999949</v>
      </c>
      <c r="G49" s="249">
        <f>_xlfn.XLOOKUP($C49,'Duomenys | Data'!$B$10:$B$69,'Duomenys | Data'!O$10:O$69)</f>
        <v>65636.399999999994</v>
      </c>
      <c r="H49" s="249">
        <f>_xlfn.XLOOKUP($C49,'Duomenys | Data'!$B$10:$B$69,'Duomenys | Data'!N$10:N$69)</f>
        <v>31638</v>
      </c>
      <c r="I49" s="249">
        <f>_xlfn.XLOOKUP($C49,'Duomenys | Data'!$B$10:$B$69,'Duomenys | Data'!P$10:P$69)</f>
        <v>27712.799999999999</v>
      </c>
      <c r="J49" s="250">
        <f t="shared" si="1"/>
        <v>0.78975441653680989</v>
      </c>
      <c r="K49" s="251" t="str">
        <f t="shared" si="2"/>
        <v>Ne / No</v>
      </c>
    </row>
    <row r="50" spans="2:11" x14ac:dyDescent="0.3">
      <c r="B50" s="252" t="s">
        <v>42</v>
      </c>
      <c r="C50" s="248">
        <v>39</v>
      </c>
      <c r="D50" s="249">
        <f>'Duomenys | Data'!Q47</f>
        <v>350</v>
      </c>
      <c r="E50" s="249">
        <f>_xlfn.XLOOKUP($C50,'Duomenys | Data'!$B$10:$B$69,'Duomenys | Data'!M$10:M$69)</f>
        <v>30008</v>
      </c>
      <c r="F50" s="250">
        <f t="shared" si="0"/>
        <v>5690.5999999999985</v>
      </c>
      <c r="G50" s="249">
        <f>_xlfn.XLOOKUP($C50,'Duomenys | Data'!$B$10:$B$69,'Duomenys | Data'!O$10:O$69)</f>
        <v>61533.1</v>
      </c>
      <c r="H50" s="249">
        <f>_xlfn.XLOOKUP($C50,'Duomenys | Data'!$B$10:$B$69,'Duomenys | Data'!N$10:N$69)</f>
        <v>32154.3</v>
      </c>
      <c r="I50" s="249">
        <f>_xlfn.XLOOKUP($C50,'Duomenys | Data'!$B$10:$B$69,'Duomenys | Data'!P$10:P$69)</f>
        <v>23688.2</v>
      </c>
      <c r="J50" s="250">
        <f t="shared" si="1"/>
        <v>0.98043060512176949</v>
      </c>
      <c r="K50" s="251" t="str">
        <f t="shared" si="2"/>
        <v>Ne / No</v>
      </c>
    </row>
    <row r="51" spans="2:11" x14ac:dyDescent="0.3">
      <c r="B51" s="252" t="s">
        <v>43</v>
      </c>
      <c r="C51" s="248">
        <v>40</v>
      </c>
      <c r="D51" s="249">
        <f>'Duomenys | Data'!Q48</f>
        <v>176.4</v>
      </c>
      <c r="E51" s="249">
        <f>_xlfn.XLOOKUP($C51,'Duomenys | Data'!$B$10:$B$69,'Duomenys | Data'!M$10:M$69)</f>
        <v>16776</v>
      </c>
      <c r="F51" s="250">
        <f t="shared" si="0"/>
        <v>1958.2000000000007</v>
      </c>
      <c r="G51" s="249">
        <f>_xlfn.XLOOKUP($C51,'Duomenys | Data'!$B$10:$B$69,'Duomenys | Data'!O$10:O$69)</f>
        <v>31487.4</v>
      </c>
      <c r="H51" s="249">
        <f>_xlfn.XLOOKUP($C51,'Duomenys | Data'!$B$10:$B$69,'Duomenys | Data'!N$10:N$69)</f>
        <v>17973.400000000001</v>
      </c>
      <c r="I51" s="249">
        <f>_xlfn.XLOOKUP($C51,'Duomenys | Data'!$B$10:$B$69,'Duomenys | Data'!P$10:P$69)</f>
        <v>11555.8</v>
      </c>
      <c r="J51" s="250">
        <f t="shared" si="1"/>
        <v>0.94159344941337231</v>
      </c>
      <c r="K51" s="251" t="str">
        <f t="shared" si="2"/>
        <v>Ne / No</v>
      </c>
    </row>
    <row r="52" spans="2:11" x14ac:dyDescent="0.3">
      <c r="B52" s="252" t="s">
        <v>44</v>
      </c>
      <c r="C52" s="248">
        <v>41</v>
      </c>
      <c r="D52" s="249">
        <f>'Duomenys | Data'!Q49</f>
        <v>1888.2</v>
      </c>
      <c r="E52" s="249">
        <f>_xlfn.XLOOKUP($C52,'Duomenys | Data'!$B$10:$B$69,'Duomenys | Data'!M$10:M$69)</f>
        <v>27971</v>
      </c>
      <c r="F52" s="250">
        <f t="shared" si="0"/>
        <v>5508.5000000000036</v>
      </c>
      <c r="G52" s="249">
        <f>_xlfn.XLOOKUP($C52,'Duomenys | Data'!$B$10:$B$69,'Duomenys | Data'!O$10:O$69)</f>
        <v>59875.3</v>
      </c>
      <c r="H52" s="249">
        <f>_xlfn.XLOOKUP($C52,'Duomenys | Data'!$B$10:$B$69,'Duomenys | Data'!N$10:N$69)</f>
        <v>29965.3</v>
      </c>
      <c r="I52" s="249">
        <f>_xlfn.XLOOKUP($C52,'Duomenys | Data'!$B$10:$B$69,'Duomenys | Data'!P$10:P$69)</f>
        <v>24401.5</v>
      </c>
      <c r="J52" s="250">
        <f t="shared" si="1"/>
        <v>5.6398691736734428</v>
      </c>
      <c r="K52" s="251" t="str">
        <f t="shared" si="2"/>
        <v>Ne / No</v>
      </c>
    </row>
    <row r="53" spans="2:11" x14ac:dyDescent="0.3">
      <c r="B53" s="252" t="s">
        <v>45</v>
      </c>
      <c r="C53" s="248">
        <v>42</v>
      </c>
      <c r="D53" s="249">
        <f>'Duomenys | Data'!Q50</f>
        <v>0</v>
      </c>
      <c r="E53" s="249">
        <f>_xlfn.XLOOKUP($C53,'Duomenys | Data'!$B$10:$B$69,'Duomenys | Data'!M$10:M$69)</f>
        <v>32175</v>
      </c>
      <c r="F53" s="250">
        <f t="shared" si="0"/>
        <v>4086.3000000000029</v>
      </c>
      <c r="G53" s="249">
        <f>_xlfn.XLOOKUP($C53,'Duomenys | Data'!$B$10:$B$69,'Duomenys | Data'!O$10:O$69)</f>
        <v>70613.3</v>
      </c>
      <c r="H53" s="249">
        <f>_xlfn.XLOOKUP($C53,'Duomenys | Data'!$B$10:$B$69,'Duomenys | Data'!N$10:N$69)</f>
        <v>34491.599999999999</v>
      </c>
      <c r="I53" s="249">
        <f>_xlfn.XLOOKUP($C53,'Duomenys | Data'!$B$10:$B$69,'Duomenys | Data'!P$10:P$69)</f>
        <v>32035.4</v>
      </c>
      <c r="J53" s="250">
        <f t="shared" si="1"/>
        <v>0</v>
      </c>
      <c r="K53" s="251" t="str">
        <f t="shared" si="2"/>
        <v>Ne / No</v>
      </c>
    </row>
    <row r="54" spans="2:11" x14ac:dyDescent="0.3">
      <c r="B54" s="252" t="s">
        <v>46</v>
      </c>
      <c r="C54" s="248">
        <v>43</v>
      </c>
      <c r="D54" s="249">
        <f>'Duomenys | Data'!Q51</f>
        <v>2658.2</v>
      </c>
      <c r="E54" s="249">
        <f>_xlfn.XLOOKUP($C54,'Duomenys | Data'!$B$10:$B$69,'Duomenys | Data'!M$10:M$69)</f>
        <v>40842</v>
      </c>
      <c r="F54" s="250">
        <f t="shared" si="0"/>
        <v>8017.3000000000029</v>
      </c>
      <c r="G54" s="249">
        <f>_xlfn.XLOOKUP($C54,'Duomenys | Data'!$B$10:$B$69,'Duomenys | Data'!O$10:O$69)</f>
        <v>80043</v>
      </c>
      <c r="H54" s="249">
        <f>_xlfn.XLOOKUP($C54,'Duomenys | Data'!$B$10:$B$69,'Duomenys | Data'!N$10:N$69)</f>
        <v>43768.1</v>
      </c>
      <c r="I54" s="249">
        <f>_xlfn.XLOOKUP($C54,'Duomenys | Data'!$B$10:$B$69,'Duomenys | Data'!P$10:P$69)</f>
        <v>28257.599999999999</v>
      </c>
      <c r="J54" s="250">
        <f t="shared" si="1"/>
        <v>5.4405200238235087</v>
      </c>
      <c r="K54" s="251" t="str">
        <f t="shared" si="2"/>
        <v>Ne / No</v>
      </c>
    </row>
    <row r="55" spans="2:11" x14ac:dyDescent="0.3">
      <c r="B55" s="252" t="s">
        <v>47</v>
      </c>
      <c r="C55" s="248">
        <v>44</v>
      </c>
      <c r="D55" s="249">
        <f>'Duomenys | Data'!Q52</f>
        <v>261.39999999999998</v>
      </c>
      <c r="E55" s="249">
        <f>_xlfn.XLOOKUP($C55,'Duomenys | Data'!$B$10:$B$69,'Duomenys | Data'!M$10:M$69)</f>
        <v>22919</v>
      </c>
      <c r="F55" s="250">
        <f t="shared" si="0"/>
        <v>3469.4000000000015</v>
      </c>
      <c r="G55" s="249">
        <f>_xlfn.XLOOKUP($C55,'Duomenys | Data'!$B$10:$B$69,'Duomenys | Data'!O$10:O$69)</f>
        <v>48483.9</v>
      </c>
      <c r="H55" s="249">
        <f>_xlfn.XLOOKUP($C55,'Duomenys | Data'!$B$10:$B$69,'Duomenys | Data'!N$10:N$69)</f>
        <v>24554.3</v>
      </c>
      <c r="I55" s="249">
        <f>_xlfn.XLOOKUP($C55,'Duomenys | Data'!$B$10:$B$69,'Duomenys | Data'!P$10:P$69)</f>
        <v>20460.2</v>
      </c>
      <c r="J55" s="250">
        <f t="shared" si="1"/>
        <v>0.9905867729760045</v>
      </c>
      <c r="K55" s="251" t="str">
        <f t="shared" si="2"/>
        <v>Ne / No</v>
      </c>
    </row>
    <row r="56" spans="2:11" x14ac:dyDescent="0.3">
      <c r="B56" s="252" t="s">
        <v>48</v>
      </c>
      <c r="C56" s="248">
        <v>45</v>
      </c>
      <c r="D56" s="273">
        <f>'Duomenys | Data'!Q53</f>
        <v>2205</v>
      </c>
      <c r="E56" s="249">
        <f>_xlfn.XLOOKUP($C56,'Duomenys | Data'!$B$10:$B$69,'Duomenys | Data'!M$10:M$69)</f>
        <v>38348</v>
      </c>
      <c r="F56" s="250">
        <f t="shared" si="0"/>
        <v>8638.9000000000087</v>
      </c>
      <c r="G56" s="249">
        <f>_xlfn.XLOOKUP($C56,'Duomenys | Data'!$B$10:$B$69,'Duomenys | Data'!O$10:O$69)</f>
        <v>85857.600000000006</v>
      </c>
      <c r="H56" s="249">
        <f>_xlfn.XLOOKUP($C56,'Duomenys | Data'!$B$10:$B$69,'Duomenys | Data'!N$10:N$69)</f>
        <v>41117</v>
      </c>
      <c r="I56" s="249">
        <f>_xlfn.XLOOKUP($C56,'Duomenys | Data'!$B$10:$B$69,'Duomenys | Data'!P$10:P$69)</f>
        <v>36101.699999999997</v>
      </c>
      <c r="J56" s="250">
        <f t="shared" si="1"/>
        <v>4.6927973541561574</v>
      </c>
      <c r="K56" s="251" t="str">
        <f t="shared" si="2"/>
        <v>Ne / No</v>
      </c>
    </row>
    <row r="57" spans="2:11" x14ac:dyDescent="0.3">
      <c r="B57" s="252" t="s">
        <v>49</v>
      </c>
      <c r="C57" s="248">
        <v>46</v>
      </c>
      <c r="D57" s="249">
        <f>'Duomenys | Data'!Q54</f>
        <v>260.89999999999998</v>
      </c>
      <c r="E57" s="249">
        <f>_xlfn.XLOOKUP($C57,'Duomenys | Data'!$B$10:$B$69,'Duomenys | Data'!M$10:M$69)</f>
        <v>15711</v>
      </c>
      <c r="F57" s="250">
        <f t="shared" si="0"/>
        <v>4052.2999999999975</v>
      </c>
      <c r="G57" s="249">
        <f>_xlfn.XLOOKUP($C57,'Duomenys | Data'!$B$10:$B$69,'Duomenys | Data'!O$10:O$69)</f>
        <v>32785.699999999997</v>
      </c>
      <c r="H57" s="249">
        <f>_xlfn.XLOOKUP($C57,'Duomenys | Data'!$B$10:$B$69,'Duomenys | Data'!N$10:N$69)</f>
        <v>16849.8</v>
      </c>
      <c r="I57" s="249">
        <f>_xlfn.XLOOKUP($C57,'Duomenys | Data'!$B$10:$B$69,'Duomenys | Data'!P$10:P$69)</f>
        <v>11883.6</v>
      </c>
      <c r="J57" s="250">
        <f t="shared" si="1"/>
        <v>1.3201236635582116</v>
      </c>
      <c r="K57" s="251" t="str">
        <f t="shared" si="2"/>
        <v>Ne / No</v>
      </c>
    </row>
    <row r="58" spans="2:11" x14ac:dyDescent="0.3">
      <c r="B58" s="252" t="s">
        <v>50</v>
      </c>
      <c r="C58" s="248">
        <v>47</v>
      </c>
      <c r="D58" s="249">
        <f>'Duomenys | Data'!Q55</f>
        <v>2304.1</v>
      </c>
      <c r="E58" s="249">
        <f>_xlfn.XLOOKUP($C58,'Duomenys | Data'!$B$10:$B$69,'Duomenys | Data'!M$10:M$69)</f>
        <v>23838</v>
      </c>
      <c r="F58" s="250">
        <f t="shared" si="0"/>
        <v>5592.4000000000015</v>
      </c>
      <c r="G58" s="249">
        <f>_xlfn.XLOOKUP($C58,'Duomenys | Data'!$B$10:$B$69,'Duomenys | Data'!O$10:O$69)</f>
        <v>53830.400000000001</v>
      </c>
      <c r="H58" s="249">
        <f>_xlfn.XLOOKUP($C58,'Duomenys | Data'!$B$10:$B$69,'Duomenys | Data'!N$10:N$69)</f>
        <v>25545.3</v>
      </c>
      <c r="I58" s="249">
        <f>_xlfn.XLOOKUP($C58,'Duomenys | Data'!$B$10:$B$69,'Duomenys | Data'!P$10:P$69)</f>
        <v>22692.7</v>
      </c>
      <c r="J58" s="250">
        <f t="shared" si="1"/>
        <v>7.8289795585517004</v>
      </c>
      <c r="K58" s="251" t="str">
        <f t="shared" si="2"/>
        <v>Ne / No</v>
      </c>
    </row>
    <row r="59" spans="2:11" x14ac:dyDescent="0.3">
      <c r="B59" s="252" t="s">
        <v>51</v>
      </c>
      <c r="C59" s="248">
        <v>48</v>
      </c>
      <c r="D59" s="249">
        <f>'Duomenys | Data'!Q56</f>
        <v>426.9</v>
      </c>
      <c r="E59" s="249">
        <f>_xlfn.XLOOKUP($C59,'Duomenys | Data'!$B$10:$B$69,'Duomenys | Data'!M$10:M$69)</f>
        <v>36565</v>
      </c>
      <c r="F59" s="250">
        <f t="shared" si="0"/>
        <v>7248.2999999999956</v>
      </c>
      <c r="G59" s="249">
        <f>_xlfn.XLOOKUP($C59,'Duomenys | Data'!$B$10:$B$69,'Duomenys | Data'!O$10:O$69)</f>
        <v>88719.7</v>
      </c>
      <c r="H59" s="249">
        <f>_xlfn.XLOOKUP($C59,'Duomenys | Data'!$B$10:$B$69,'Duomenys | Data'!N$10:N$69)</f>
        <v>39237.9</v>
      </c>
      <c r="I59" s="249">
        <f>_xlfn.XLOOKUP($C59,'Duomenys | Data'!$B$10:$B$69,'Duomenys | Data'!P$10:P$69)</f>
        <v>42233.5</v>
      </c>
      <c r="J59" s="250">
        <f t="shared" si="1"/>
        <v>0.97436166643462152</v>
      </c>
      <c r="K59" s="251" t="str">
        <f t="shared" si="2"/>
        <v>Ne / No</v>
      </c>
    </row>
    <row r="60" spans="2:11" x14ac:dyDescent="0.3">
      <c r="B60" s="252" t="s">
        <v>52</v>
      </c>
      <c r="C60" s="248">
        <v>49</v>
      </c>
      <c r="D60" s="249">
        <f>'Duomenys | Data'!Q57</f>
        <v>1857.1</v>
      </c>
      <c r="E60" s="249">
        <f>_xlfn.XLOOKUP($C60,'Duomenys | Data'!$B$10:$B$69,'Duomenys | Data'!M$10:M$69)</f>
        <v>39645</v>
      </c>
      <c r="F60" s="250">
        <f t="shared" si="0"/>
        <v>7320.4999999999927</v>
      </c>
      <c r="G60" s="249">
        <f>_xlfn.XLOOKUP($C60,'Duomenys | Data'!$B$10:$B$69,'Duomenys | Data'!O$10:O$69)</f>
        <v>80275.7</v>
      </c>
      <c r="H60" s="249">
        <f>_xlfn.XLOOKUP($C60,'Duomenys | Data'!$B$10:$B$69,'Duomenys | Data'!N$10:N$69)</f>
        <v>42491.8</v>
      </c>
      <c r="I60" s="249">
        <f>_xlfn.XLOOKUP($C60,'Duomenys | Data'!$B$10:$B$69,'Duomenys | Data'!P$10:P$69)</f>
        <v>30463.4</v>
      </c>
      <c r="J60" s="250">
        <f t="shared" si="1"/>
        <v>3.9541791314901369</v>
      </c>
      <c r="K60" s="251" t="str">
        <f t="shared" si="2"/>
        <v>Ne / No</v>
      </c>
    </row>
    <row r="61" spans="2:11" x14ac:dyDescent="0.3">
      <c r="B61" s="252" t="s">
        <v>53</v>
      </c>
      <c r="C61" s="248">
        <v>50</v>
      </c>
      <c r="D61" s="249">
        <f>'Duomenys | Data'!Q58</f>
        <v>752</v>
      </c>
      <c r="E61" s="249">
        <f>_xlfn.XLOOKUP($C61,'Duomenys | Data'!$B$10:$B$69,'Duomenys | Data'!M$10:M$69)</f>
        <v>39439</v>
      </c>
      <c r="F61" s="250">
        <f t="shared" si="0"/>
        <v>8968.8999999999942</v>
      </c>
      <c r="G61" s="249">
        <f>_xlfn.XLOOKUP($C61,'Duomenys | Data'!$B$10:$B$69,'Duomenys | Data'!O$10:O$69)</f>
        <v>84221.4</v>
      </c>
      <c r="H61" s="249">
        <f>_xlfn.XLOOKUP($C61,'Duomenys | Data'!$B$10:$B$69,'Duomenys | Data'!N$10:N$69)</f>
        <v>42349.5</v>
      </c>
      <c r="I61" s="249">
        <f>_xlfn.XLOOKUP($C61,'Duomenys | Data'!$B$10:$B$69,'Duomenys | Data'!P$10:P$69)</f>
        <v>32903</v>
      </c>
      <c r="J61" s="250">
        <f t="shared" si="1"/>
        <v>1.5534654467555917</v>
      </c>
      <c r="K61" s="251" t="str">
        <f t="shared" si="2"/>
        <v>Ne / No</v>
      </c>
    </row>
    <row r="62" spans="2:11" x14ac:dyDescent="0.3">
      <c r="B62" s="252" t="s">
        <v>54</v>
      </c>
      <c r="C62" s="248">
        <v>51</v>
      </c>
      <c r="D62" s="249">
        <f>'Duomenys | Data'!Q59</f>
        <v>1328.7</v>
      </c>
      <c r="E62" s="249">
        <f>_xlfn.XLOOKUP($C62,'Duomenys | Data'!$B$10:$B$69,'Duomenys | Data'!M$10:M$69)</f>
        <v>34296</v>
      </c>
      <c r="F62" s="250">
        <f t="shared" si="0"/>
        <v>8096.6999999999971</v>
      </c>
      <c r="G62" s="249">
        <f>_xlfn.XLOOKUP($C62,'Duomenys | Data'!$B$10:$B$69,'Duomenys | Data'!O$10:O$69)</f>
        <v>79574.2</v>
      </c>
      <c r="H62" s="249">
        <f>_xlfn.XLOOKUP($C62,'Duomenys | Data'!$B$10:$B$69,'Duomenys | Data'!N$10:N$69)</f>
        <v>36782.300000000003</v>
      </c>
      <c r="I62" s="249">
        <f>_xlfn.XLOOKUP($C62,'Duomenys | Data'!$B$10:$B$69,'Duomenys | Data'!P$10:P$69)</f>
        <v>34695.199999999997</v>
      </c>
      <c r="J62" s="250">
        <f t="shared" si="1"/>
        <v>3.1342660410872627</v>
      </c>
      <c r="K62" s="251" t="str">
        <f t="shared" si="2"/>
        <v>Ne / No</v>
      </c>
    </row>
    <row r="63" spans="2:11" x14ac:dyDescent="0.3">
      <c r="B63" s="252" t="s">
        <v>55</v>
      </c>
      <c r="C63" s="248">
        <v>52</v>
      </c>
      <c r="D63" s="249">
        <f>'Duomenys | Data'!Q60</f>
        <v>471.6</v>
      </c>
      <c r="E63" s="249">
        <f>_xlfn.XLOOKUP($C63,'Duomenys | Data'!$B$10:$B$69,'Duomenys | Data'!M$10:M$69)</f>
        <v>37276</v>
      </c>
      <c r="F63" s="250">
        <f t="shared" si="0"/>
        <v>6024.2000000000007</v>
      </c>
      <c r="G63" s="249">
        <f>_xlfn.XLOOKUP($C63,'Duomenys | Data'!$B$10:$B$69,'Duomenys | Data'!O$10:O$69)</f>
        <v>74480</v>
      </c>
      <c r="H63" s="249">
        <f>_xlfn.XLOOKUP($C63,'Duomenys | Data'!$B$10:$B$69,'Duomenys | Data'!N$10:N$69)</f>
        <v>39955.599999999999</v>
      </c>
      <c r="I63" s="249">
        <f>_xlfn.XLOOKUP($C63,'Duomenys | Data'!$B$10:$B$69,'Duomenys | Data'!P$10:P$69)</f>
        <v>28500.2</v>
      </c>
      <c r="J63" s="250">
        <f t="shared" si="1"/>
        <v>1.089140465863899</v>
      </c>
      <c r="K63" s="251" t="str">
        <f t="shared" si="2"/>
        <v>Ne / No</v>
      </c>
    </row>
    <row r="64" spans="2:11" x14ac:dyDescent="0.3">
      <c r="B64" s="252" t="s">
        <v>56</v>
      </c>
      <c r="C64" s="248">
        <v>53</v>
      </c>
      <c r="D64" s="249">
        <f>'Duomenys | Data'!Q61</f>
        <v>1049.5</v>
      </c>
      <c r="E64" s="249">
        <f>_xlfn.XLOOKUP($C64,'Duomenys | Data'!$B$10:$B$69,'Duomenys | Data'!M$10:M$69)</f>
        <v>23505</v>
      </c>
      <c r="F64" s="250">
        <f t="shared" si="0"/>
        <v>5714.5</v>
      </c>
      <c r="G64" s="249">
        <f>_xlfn.XLOOKUP($C64,'Duomenys | Data'!$B$10:$B$69,'Duomenys | Data'!O$10:O$69)</f>
        <v>49121.5</v>
      </c>
      <c r="H64" s="249">
        <f>_xlfn.XLOOKUP($C64,'Duomenys | Data'!$B$10:$B$69,'Duomenys | Data'!N$10:N$69)</f>
        <v>25181.8</v>
      </c>
      <c r="I64" s="249">
        <f>_xlfn.XLOOKUP($C64,'Duomenys | Data'!$B$10:$B$69,'Duomenys | Data'!P$10:P$69)</f>
        <v>18225.2</v>
      </c>
      <c r="J64" s="250">
        <f t="shared" si="1"/>
        <v>3.5917794623453512</v>
      </c>
      <c r="K64" s="251" t="str">
        <f t="shared" si="2"/>
        <v>Ne / No</v>
      </c>
    </row>
    <row r="65" spans="2:11" x14ac:dyDescent="0.3">
      <c r="B65" s="252" t="s">
        <v>57</v>
      </c>
      <c r="C65" s="248">
        <v>54</v>
      </c>
      <c r="D65" s="249">
        <f>'Duomenys | Data'!Q62</f>
        <v>0</v>
      </c>
      <c r="E65" s="249">
        <f>_xlfn.XLOOKUP($C65,'Duomenys | Data'!$B$10:$B$69,'Duomenys | Data'!M$10:M$69)</f>
        <v>35384</v>
      </c>
      <c r="F65" s="250">
        <f t="shared" si="0"/>
        <v>4904.7000000000044</v>
      </c>
      <c r="G65" s="249">
        <f>_xlfn.XLOOKUP($C65,'Duomenys | Data'!$B$10:$B$69,'Duomenys | Data'!O$10:O$69)</f>
        <v>71616.600000000006</v>
      </c>
      <c r="H65" s="249">
        <f>_xlfn.XLOOKUP($C65,'Duomenys | Data'!$B$10:$B$69,'Duomenys | Data'!N$10:N$69)</f>
        <v>37930</v>
      </c>
      <c r="I65" s="249">
        <f>_xlfn.XLOOKUP($C65,'Duomenys | Data'!$B$10:$B$69,'Duomenys | Data'!P$10:P$69)</f>
        <v>28781.9</v>
      </c>
      <c r="J65" s="250">
        <f t="shared" si="1"/>
        <v>0</v>
      </c>
      <c r="K65" s="251" t="str">
        <f t="shared" si="2"/>
        <v>Ne / No</v>
      </c>
    </row>
    <row r="66" spans="2:11" x14ac:dyDescent="0.3">
      <c r="B66" s="252" t="s">
        <v>58</v>
      </c>
      <c r="C66" s="248">
        <v>55</v>
      </c>
      <c r="D66" s="249">
        <f>'Duomenys | Data'!Q63</f>
        <v>600</v>
      </c>
      <c r="E66" s="249">
        <f>_xlfn.XLOOKUP($C66,'Duomenys | Data'!$B$10:$B$69,'Duomenys | Data'!M$10:M$69)</f>
        <v>115904</v>
      </c>
      <c r="F66" s="250">
        <f t="shared" si="0"/>
        <v>22150.900000000009</v>
      </c>
      <c r="G66" s="249">
        <f>_xlfn.XLOOKUP($C66,'Duomenys | Data'!$B$10:$B$69,'Duomenys | Data'!O$10:O$69)</f>
        <v>221199.6</v>
      </c>
      <c r="H66" s="249">
        <f>_xlfn.XLOOKUP($C66,'Duomenys | Data'!$B$10:$B$69,'Duomenys | Data'!N$10:N$69)</f>
        <v>124384</v>
      </c>
      <c r="I66" s="249">
        <f>_xlfn.XLOOKUP($C66,'Duomenys | Data'!$B$10:$B$69,'Duomenys | Data'!P$10:P$69)</f>
        <v>74664.7</v>
      </c>
      <c r="J66" s="250">
        <f t="shared" si="1"/>
        <v>0.43460970961552248</v>
      </c>
      <c r="K66" s="251" t="str">
        <f t="shared" si="2"/>
        <v>Ne / No</v>
      </c>
    </row>
    <row r="67" spans="2:11" x14ac:dyDescent="0.3">
      <c r="B67" s="252" t="s">
        <v>59</v>
      </c>
      <c r="C67" s="248">
        <v>56</v>
      </c>
      <c r="D67" s="249">
        <f>'Duomenys | Data'!Q64</f>
        <v>777.2</v>
      </c>
      <c r="E67" s="249">
        <f>_xlfn.XLOOKUP($C67,'Duomenys | Data'!$B$10:$B$69,'Duomenys | Data'!M$10:M$69)</f>
        <v>17766</v>
      </c>
      <c r="F67" s="250">
        <f t="shared" si="0"/>
        <v>2757.7000000000025</v>
      </c>
      <c r="G67" s="249">
        <f>_xlfn.XLOOKUP($C67,'Duomenys | Data'!$B$10:$B$69,'Duomenys | Data'!O$10:O$69)</f>
        <v>34350.300000000003</v>
      </c>
      <c r="H67" s="249">
        <f>_xlfn.XLOOKUP($C67,'Duomenys | Data'!$B$10:$B$69,'Duomenys | Data'!N$10:N$69)</f>
        <v>19033.5</v>
      </c>
      <c r="I67" s="249">
        <f>_xlfn.XLOOKUP($C67,'Duomenys | Data'!$B$10:$B$69,'Duomenys | Data'!P$10:P$69)</f>
        <v>12559.1</v>
      </c>
      <c r="J67" s="250">
        <f t="shared" si="1"/>
        <v>3.7868415539108442</v>
      </c>
      <c r="K67" s="251" t="str">
        <f t="shared" si="2"/>
        <v>Ne / No</v>
      </c>
    </row>
    <row r="68" spans="2:11" x14ac:dyDescent="0.3">
      <c r="B68" s="252" t="s">
        <v>60</v>
      </c>
      <c r="C68" s="248">
        <v>57</v>
      </c>
      <c r="D68" s="249">
        <f>'Duomenys | Data'!Q65</f>
        <v>1542</v>
      </c>
      <c r="E68" s="249">
        <f>_xlfn.XLOOKUP($C68,'Duomenys | Data'!$B$10:$B$69,'Duomenys | Data'!M$10:M$69)</f>
        <v>28317</v>
      </c>
      <c r="F68" s="250">
        <f t="shared" si="0"/>
        <v>5045.7000000000044</v>
      </c>
      <c r="G68" s="249">
        <f>_xlfn.XLOOKUP($C68,'Duomenys | Data'!$B$10:$B$69,'Duomenys | Data'!O$10:O$69)</f>
        <v>55582.3</v>
      </c>
      <c r="H68" s="249">
        <f>_xlfn.XLOOKUP($C68,'Duomenys | Data'!$B$10:$B$69,'Duomenys | Data'!N$10:N$69)</f>
        <v>30361</v>
      </c>
      <c r="I68" s="249">
        <f>_xlfn.XLOOKUP($C68,'Duomenys | Data'!$B$10:$B$69,'Duomenys | Data'!P$10:P$69)</f>
        <v>20175.599999999999</v>
      </c>
      <c r="J68" s="250">
        <f t="shared" si="1"/>
        <v>4.6219280813603207</v>
      </c>
      <c r="K68" s="251" t="str">
        <f t="shared" si="2"/>
        <v>Ne / No</v>
      </c>
    </row>
    <row r="69" spans="2:11" x14ac:dyDescent="0.3">
      <c r="B69" s="252" t="s">
        <v>61</v>
      </c>
      <c r="C69" s="248">
        <v>58</v>
      </c>
      <c r="D69" s="249">
        <f>'Duomenys | Data'!Q66</f>
        <v>304.8</v>
      </c>
      <c r="E69" s="249">
        <f>_xlfn.XLOOKUP($C69,'Duomenys | Data'!$B$10:$B$69,'Duomenys | Data'!M$10:M$69)</f>
        <v>10485</v>
      </c>
      <c r="F69" s="250">
        <f t="shared" si="0"/>
        <v>1118.5</v>
      </c>
      <c r="G69" s="249">
        <f>_xlfn.XLOOKUP($C69,'Duomenys | Data'!$B$10:$B$69,'Duomenys | Data'!O$10:O$69)</f>
        <v>21962</v>
      </c>
      <c r="H69" s="249">
        <f>_xlfn.XLOOKUP($C69,'Duomenys | Data'!$B$10:$B$69,'Duomenys | Data'!N$10:N$69)</f>
        <v>11232.1</v>
      </c>
      <c r="I69" s="249">
        <f>_xlfn.XLOOKUP($C69,'Duomenys | Data'!$B$10:$B$69,'Duomenys | Data'!P$10:P$69)</f>
        <v>9611.4</v>
      </c>
      <c r="J69" s="250">
        <f t="shared" si="1"/>
        <v>2.6267936398500455</v>
      </c>
      <c r="K69" s="251" t="str">
        <f t="shared" si="2"/>
        <v>Ne / No</v>
      </c>
    </row>
    <row r="70" spans="2:11" x14ac:dyDescent="0.3">
      <c r="B70" s="252" t="s">
        <v>62</v>
      </c>
      <c r="C70" s="248">
        <v>59</v>
      </c>
      <c r="D70" s="249">
        <f>'Duomenys | Data'!Q67</f>
        <v>566</v>
      </c>
      <c r="E70" s="249">
        <f>_xlfn.XLOOKUP($C70,'Duomenys | Data'!$B$10:$B$69,'Duomenys | Data'!M$10:M$69)</f>
        <v>10778</v>
      </c>
      <c r="F70" s="250">
        <f t="shared" si="0"/>
        <v>1666.5</v>
      </c>
      <c r="G70" s="249">
        <f>_xlfn.XLOOKUP($C70,'Duomenys | Data'!$B$10:$B$69,'Duomenys | Data'!O$10:O$69)</f>
        <v>24293.5</v>
      </c>
      <c r="H70" s="249">
        <f>_xlfn.XLOOKUP($C70,'Duomenys | Data'!$B$10:$B$69,'Duomenys | Data'!N$10:N$69)</f>
        <v>11546.2</v>
      </c>
      <c r="I70" s="249">
        <f>_xlfn.XLOOKUP($C70,'Duomenys | Data'!$B$10:$B$69,'Duomenys | Data'!P$10:P$69)</f>
        <v>11080.8</v>
      </c>
      <c r="J70" s="250">
        <f t="shared" si="1"/>
        <v>4.548193981276869</v>
      </c>
      <c r="K70" s="251" t="str">
        <f t="shared" si="2"/>
        <v>Ne / No</v>
      </c>
    </row>
    <row r="71" spans="2:11" x14ac:dyDescent="0.3">
      <c r="B71" s="252" t="s">
        <v>63</v>
      </c>
      <c r="C71" s="248">
        <v>60</v>
      </c>
      <c r="D71" s="249">
        <f>'Duomenys | Data'!Q68</f>
        <v>32</v>
      </c>
      <c r="E71" s="249">
        <f>_xlfn.XLOOKUP($C71,'Duomenys | Data'!$B$10:$B$69,'Duomenys | Data'!M$10:M$69)</f>
        <v>8128</v>
      </c>
      <c r="F71" s="250">
        <f t="shared" si="0"/>
        <v>2310.1000000000004</v>
      </c>
      <c r="G71" s="249">
        <f>_xlfn.XLOOKUP($C71,'Duomenys | Data'!$B$10:$B$69,'Duomenys | Data'!O$10:O$69)</f>
        <v>21240.7</v>
      </c>
      <c r="H71" s="249">
        <f>_xlfn.XLOOKUP($C71,'Duomenys | Data'!$B$10:$B$69,'Duomenys | Data'!N$10:N$69)</f>
        <v>8705.1</v>
      </c>
      <c r="I71" s="249">
        <f>_xlfn.XLOOKUP($C71,'Duomenys | Data'!$B$10:$B$69,'Duomenys | Data'!P$10:P$69)</f>
        <v>10225.5</v>
      </c>
      <c r="J71" s="250">
        <f t="shared" si="1"/>
        <v>0.30656920320748027</v>
      </c>
      <c r="K71" s="251" t="str">
        <f t="shared" si="2"/>
        <v>Ne / No</v>
      </c>
    </row>
    <row r="72" spans="2:11" x14ac:dyDescent="0.3">
      <c r="B72" s="253" t="s">
        <v>64</v>
      </c>
      <c r="C72" s="254">
        <v>61</v>
      </c>
      <c r="D72" s="249">
        <f>'Duomenys | Data'!Q69</f>
        <v>0</v>
      </c>
      <c r="E72" s="249">
        <f>_xlfn.XLOOKUP($C72,'Duomenys | Data'!$B$10:$B$69,'Duomenys | Data'!M$10:M$69)</f>
        <v>7872</v>
      </c>
      <c r="F72" s="250">
        <f t="shared" si="0"/>
        <v>1498.0999999999995</v>
      </c>
      <c r="G72" s="249">
        <f>_xlfn.XLOOKUP($C72,'Duomenys | Data'!$B$10:$B$69,'Duomenys | Data'!O$10:O$69)</f>
        <v>16578.8</v>
      </c>
      <c r="H72" s="249">
        <f>_xlfn.XLOOKUP($C72,'Duomenys | Data'!$B$10:$B$69,'Duomenys | Data'!N$10:N$69)</f>
        <v>8434.4</v>
      </c>
      <c r="I72" s="249">
        <f>_xlfn.XLOOKUP($C72,'Duomenys | Data'!$B$10:$B$69,'Duomenys | Data'!P$10:P$69)</f>
        <v>6646.3</v>
      </c>
      <c r="J72" s="250">
        <f t="shared" si="1"/>
        <v>0</v>
      </c>
      <c r="K72" s="251" t="str">
        <f t="shared" si="2"/>
        <v>Ne / No</v>
      </c>
    </row>
    <row r="74" spans="2:11" ht="24" customHeight="1" x14ac:dyDescent="0.3"/>
    <row r="75" spans="2:11" x14ac:dyDescent="0.3">
      <c r="D75" s="255" t="s">
        <v>262</v>
      </c>
      <c r="E75" s="256"/>
      <c r="F75" s="257" t="s">
        <v>80</v>
      </c>
    </row>
    <row r="76" spans="2:11" x14ac:dyDescent="0.3">
      <c r="D76" s="255" t="s">
        <v>81</v>
      </c>
      <c r="E76" s="187"/>
      <c r="F76" s="257" t="s">
        <v>82</v>
      </c>
    </row>
    <row r="77" spans="2:11" x14ac:dyDescent="0.3">
      <c r="D77" s="255" t="s">
        <v>66</v>
      </c>
      <c r="E77" s="188"/>
      <c r="F77" s="257" t="s">
        <v>83</v>
      </c>
    </row>
    <row r="78" spans="2:11" x14ac:dyDescent="0.3">
      <c r="D78" s="255" t="s">
        <v>226</v>
      </c>
      <c r="E78" s="205"/>
      <c r="F78" s="258" t="s">
        <v>227</v>
      </c>
    </row>
    <row r="83" spans="2:11" ht="15" thickBot="1" x14ac:dyDescent="0.35">
      <c r="B83" s="259"/>
      <c r="C83" s="97"/>
      <c r="D83" s="97"/>
      <c r="E83" s="97"/>
      <c r="F83" s="97"/>
      <c r="G83" s="97"/>
      <c r="H83" s="97"/>
      <c r="I83" s="97"/>
      <c r="J83" s="98"/>
      <c r="K83" s="98"/>
    </row>
  </sheetData>
  <mergeCells count="13">
    <mergeCell ref="B6:K6"/>
    <mergeCell ref="B7:K7"/>
    <mergeCell ref="T7:AG7"/>
    <mergeCell ref="B9:B10"/>
    <mergeCell ref="C9:C10"/>
    <mergeCell ref="D9:D10"/>
    <mergeCell ref="E9:E10"/>
    <mergeCell ref="F9:F10"/>
    <mergeCell ref="G9:G10"/>
    <mergeCell ref="H9:H10"/>
    <mergeCell ref="I9:I10"/>
    <mergeCell ref="J9:J10"/>
    <mergeCell ref="K9:K10"/>
  </mergeCells>
  <conditionalFormatting sqref="K13:K72">
    <cfRule type="expression" dxfId="0" priority="1">
      <formula>$K13="Taip / Yes"</formula>
    </cfRule>
  </conditionalFormatting>
  <hyperlinks>
    <hyperlink ref="B1" location="'Turinys | Content'!A1" display="↖ atgal į turinį / back to content" xr:uid="{AAA5DBDF-913F-4A19-AF20-95539DBC163F}"/>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Normal="100" workbookViewId="0"/>
  </sheetViews>
  <sheetFormatPr defaultRowHeight="14.4" x14ac:dyDescent="0.3"/>
  <cols>
    <col min="1" max="1" width="14.5546875" customWidth="1"/>
    <col min="2" max="2" width="106.88671875" customWidth="1"/>
    <col min="3" max="3" width="18" customWidth="1"/>
    <col min="4" max="4" width="90.5546875" customWidth="1"/>
  </cols>
  <sheetData>
    <row r="1" spans="1:4" x14ac:dyDescent="0.3">
      <c r="A1" s="50"/>
      <c r="B1" s="80" t="s">
        <v>67</v>
      </c>
    </row>
    <row r="2" spans="1:4" ht="15" thickBot="1" x14ac:dyDescent="0.35"/>
    <row r="3" spans="1:4" ht="15" thickBot="1" x14ac:dyDescent="0.35">
      <c r="A3" s="94" t="s">
        <v>1</v>
      </c>
      <c r="B3" s="94" t="s">
        <v>2</v>
      </c>
      <c r="C3" s="184" t="s">
        <v>3</v>
      </c>
      <c r="D3" s="184" t="s">
        <v>148</v>
      </c>
    </row>
    <row r="4" spans="1:4" ht="15" thickBot="1" x14ac:dyDescent="0.35">
      <c r="A4" s="57"/>
    </row>
    <row r="5" spans="1:4" ht="52.8" x14ac:dyDescent="0.3">
      <c r="A5" s="81" t="s">
        <v>93</v>
      </c>
      <c r="B5" s="82" t="s">
        <v>94</v>
      </c>
      <c r="C5" s="83" t="s">
        <v>114</v>
      </c>
      <c r="D5" s="84" t="s">
        <v>109</v>
      </c>
    </row>
    <row r="6" spans="1:4" ht="79.2" x14ac:dyDescent="0.3">
      <c r="A6" s="85" t="s">
        <v>95</v>
      </c>
      <c r="B6" s="86" t="s">
        <v>96</v>
      </c>
      <c r="C6" s="87" t="s">
        <v>115</v>
      </c>
      <c r="D6" s="88" t="s">
        <v>168</v>
      </c>
    </row>
    <row r="7" spans="1:4" ht="112.5" customHeight="1" x14ac:dyDescent="0.3">
      <c r="A7" s="85" t="s">
        <v>97</v>
      </c>
      <c r="B7" s="86" t="s">
        <v>98</v>
      </c>
      <c r="C7" s="87" t="s">
        <v>113</v>
      </c>
      <c r="D7" s="89" t="s">
        <v>147</v>
      </c>
    </row>
    <row r="8" spans="1:4" ht="97.5" customHeight="1" x14ac:dyDescent="0.3">
      <c r="A8" s="85" t="s">
        <v>99</v>
      </c>
      <c r="B8" s="86" t="s">
        <v>100</v>
      </c>
      <c r="C8" s="87" t="s">
        <v>116</v>
      </c>
      <c r="D8" s="89" t="s">
        <v>110</v>
      </c>
    </row>
    <row r="9" spans="1:4" ht="97.5" customHeight="1" x14ac:dyDescent="0.3">
      <c r="A9" s="85" t="s">
        <v>144</v>
      </c>
      <c r="B9" s="86" t="s">
        <v>143</v>
      </c>
      <c r="C9" s="87" t="s">
        <v>145</v>
      </c>
      <c r="D9" s="89" t="s">
        <v>146</v>
      </c>
    </row>
    <row r="10" spans="1:4" ht="39.6" x14ac:dyDescent="0.3">
      <c r="A10" s="85" t="s">
        <v>101</v>
      </c>
      <c r="B10" s="86" t="s">
        <v>102</v>
      </c>
      <c r="C10" s="87" t="s">
        <v>117</v>
      </c>
      <c r="D10" s="89" t="s">
        <v>111</v>
      </c>
    </row>
    <row r="11" spans="1:4" ht="81.599999999999994" thickBot="1" x14ac:dyDescent="0.35">
      <c r="A11" s="90" t="s">
        <v>103</v>
      </c>
      <c r="B11" s="91" t="s">
        <v>104</v>
      </c>
      <c r="C11" s="92" t="s">
        <v>118</v>
      </c>
      <c r="D11" s="93" t="s">
        <v>112</v>
      </c>
    </row>
    <row r="12" spans="1:4" x14ac:dyDescent="0.3">
      <c r="A12" s="56"/>
      <c r="B12" s="56"/>
      <c r="C12" s="56"/>
    </row>
    <row r="13" spans="1:4" ht="15" thickBot="1" x14ac:dyDescent="0.35">
      <c r="B13" s="51"/>
      <c r="C13" s="51"/>
    </row>
    <row r="14" spans="1:4" ht="15" thickBot="1" x14ac:dyDescent="0.35">
      <c r="A14" s="94" t="s">
        <v>86</v>
      </c>
      <c r="B14" s="94" t="s">
        <v>158</v>
      </c>
      <c r="C14" s="184" t="s">
        <v>88</v>
      </c>
      <c r="D14" s="184" t="s">
        <v>107</v>
      </c>
    </row>
    <row r="15" spans="1:4" ht="15" thickBot="1" x14ac:dyDescent="0.35">
      <c r="A15" s="189"/>
      <c r="B15" s="189"/>
      <c r="C15" s="190"/>
      <c r="D15" s="190"/>
    </row>
    <row r="16" spans="1:4" ht="15" thickBot="1" x14ac:dyDescent="0.35">
      <c r="A16" s="90" t="s">
        <v>269</v>
      </c>
      <c r="B16" s="91" t="s">
        <v>270</v>
      </c>
      <c r="C16" s="92" t="s">
        <v>272</v>
      </c>
      <c r="D16" s="93" t="s">
        <v>271</v>
      </c>
    </row>
    <row r="17" spans="2:3" x14ac:dyDescent="0.3">
      <c r="B17" s="52"/>
      <c r="C17" s="52"/>
    </row>
    <row r="18" spans="2:3" x14ac:dyDescent="0.3">
      <c r="B18" s="53"/>
      <c r="C18" s="53"/>
    </row>
    <row r="19" spans="2:3" ht="15.6" x14ac:dyDescent="0.3">
      <c r="B19" s="54"/>
      <c r="C19" s="54"/>
    </row>
    <row r="20" spans="2:3" x14ac:dyDescent="0.3">
      <c r="B20" s="51"/>
      <c r="C20" s="51"/>
    </row>
    <row r="21" spans="2:3" x14ac:dyDescent="0.3">
      <c r="B21" s="51"/>
      <c r="C21" s="51"/>
    </row>
  </sheetData>
  <phoneticPr fontId="61"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3F3A4A-248C-4A6B-B36E-7CF739FC0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AD32B1-815F-4742-9DAA-19C650BB64D9}">
  <ds:schemaRefs>
    <ds:schemaRef ds:uri="http://purl.org/dc/terms/"/>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c102cb31-f5d5-4956-a0cb-1590ba369788"/>
    <ds:schemaRef ds:uri="cef9cdfa-f4fd-4645-9be5-758c49499792"/>
  </ds:schemaRefs>
</ds:datastoreItem>
</file>

<file path=customXml/itemProps3.xml><?xml version="1.0" encoding="utf-8"?>
<ds:datastoreItem xmlns:ds="http://schemas.openxmlformats.org/officeDocument/2006/customXml" ds:itemID="{576A6C3A-7643-4451-9560-66B30E70D61F}">
  <ds:schemaRefs>
    <ds:schemaRef ds:uri="http://schemas.microsoft.com/sharepoint/v3/contenttype/forms"/>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Turinys | Content</vt:lpstr>
      <vt:lpstr>Suvestinė | Summary</vt:lpstr>
      <vt:lpstr>Duomenys | Data</vt:lpstr>
      <vt:lpstr>KĮ 4 str. 2 d. | CL 4.2.</vt:lpstr>
      <vt:lpstr>KĮ str. 4 d. | CL 4.4.</vt:lpstr>
      <vt:lpstr>Lankstumas | Flexibility</vt:lpstr>
      <vt:lpstr>Garantijos | Guarantees</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2025-06-11T13:47:53Z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