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Šios_darbaknygės"/>
  <xr:revisionPtr revIDLastSave="2674" documentId="113_{AC9AE845-567E-4B5E-9432-8B97F67A5290}" xr6:coauthVersionLast="47" xr6:coauthVersionMax="47" xr10:uidLastSave="{EC65C9C9-1F77-40AE-8968-1F7BECCA0B08}"/>
  <bookViews>
    <workbookView xWindow="-108" yWindow="-108" windowWidth="23256" windowHeight="13896" tabRatio="777" xr2:uid="{00000000-000D-0000-FFFF-FFFF00000000}"/>
  </bookViews>
  <sheets>
    <sheet name="Turinys | Content" sheetId="8" r:id="rId1"/>
    <sheet name="Suvestinė | Summary" sheetId="9" r:id="rId2"/>
    <sheet name="Duomenys | Data" sheetId="13" r:id="rId3"/>
    <sheet name="KĮ 4 str. 2 d. | CL 4.2." sheetId="6" r:id="rId4"/>
    <sheet name="KĮ str. 4 d. | CL 4.4." sheetId="7" r:id="rId5"/>
    <sheet name="Lankstumas | Flexibility" sheetId="10" r:id="rId6"/>
    <sheet name="Garantijos | Guarantees" sheetId="14" r:id="rId7"/>
    <sheet name="Aktualūs įstatymų str. | Laws" sheetId="11" r:id="rId8"/>
  </sheets>
  <definedNames>
    <definedName name="_1_pav.________VS_skola" localSheetId="3">#REF!</definedName>
    <definedName name="_1_pav.________VS_skola" localSheetId="4">#REF!</definedName>
    <definedName name="_1_pav.________VS_skola">#REF!</definedName>
    <definedName name="_xlnm._FilterDatabase" localSheetId="3" hidden="1">'KĮ 4 str. 2 d. | CL 4.2.'!$A$8:$W$23</definedName>
    <definedName name="_xlnm._FilterDatabase" localSheetId="4" hidden="1">'KĮ str. 4 d. | CL 4.4.'!$W$1:$W$84</definedName>
    <definedName name="eps">#REF!</definedName>
    <definedName name="FirstYear">#REF!</definedName>
    <definedName name="Kalba" localSheetId="3">#REF!</definedName>
    <definedName name="Kalba" localSheetId="4">#REF!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4" l="1"/>
  <c r="H12" i="14"/>
  <c r="G12" i="14"/>
  <c r="D12" i="14"/>
  <c r="I12" i="10"/>
  <c r="H12" i="10"/>
  <c r="G12" i="10"/>
  <c r="D12" i="10"/>
  <c r="Q12" i="7"/>
  <c r="P12" i="7"/>
  <c r="H12" i="7"/>
  <c r="I12" i="7"/>
  <c r="J12" i="7"/>
  <c r="G12" i="7"/>
  <c r="Q13" i="6"/>
  <c r="P13" i="6"/>
  <c r="L13" i="6"/>
  <c r="H13" i="6"/>
  <c r="I13" i="6"/>
  <c r="J13" i="6"/>
  <c r="G13" i="6"/>
  <c r="E13" i="6"/>
  <c r="Q23" i="7"/>
  <c r="I13" i="10" l="1"/>
  <c r="H13" i="10"/>
  <c r="G13" i="10"/>
  <c r="E13" i="10"/>
  <c r="D13" i="10"/>
  <c r="I13" i="14"/>
  <c r="G13" i="14"/>
  <c r="E13" i="14"/>
  <c r="D53" i="14" l="1"/>
  <c r="D54" i="14"/>
  <c r="D55" i="14"/>
  <c r="D56" i="14"/>
  <c r="D57" i="14"/>
  <c r="D58" i="14"/>
  <c r="D59" i="14"/>
  <c r="D60" i="14"/>
  <c r="D61" i="14"/>
  <c r="D62" i="14"/>
  <c r="D63" i="14"/>
  <c r="D64" i="14"/>
  <c r="D65" i="14"/>
  <c r="D66" i="14"/>
  <c r="Q13" i="7"/>
  <c r="Q14" i="7"/>
  <c r="Q15" i="7"/>
  <c r="Q16" i="7"/>
  <c r="Q17" i="7"/>
  <c r="Q18" i="7"/>
  <c r="Q19" i="7"/>
  <c r="Q20" i="7"/>
  <c r="Q21" i="7"/>
  <c r="Q22" i="7"/>
  <c r="Q24" i="7"/>
  <c r="Q25" i="7"/>
  <c r="Q26" i="7"/>
  <c r="Q27" i="7"/>
  <c r="Q28" i="7"/>
  <c r="Q29" i="7"/>
  <c r="Q30" i="7"/>
  <c r="Q31" i="7"/>
  <c r="Q32" i="7"/>
  <c r="Q33" i="7"/>
  <c r="Q34" i="7"/>
  <c r="Q35" i="7"/>
  <c r="Q36" i="7"/>
  <c r="Q37" i="7"/>
  <c r="Q38" i="7"/>
  <c r="Q39" i="7"/>
  <c r="Q40" i="7"/>
  <c r="Q41" i="7"/>
  <c r="Q42" i="7"/>
  <c r="Q43" i="7"/>
  <c r="Q44" i="7"/>
  <c r="Q45" i="7"/>
  <c r="Q46" i="7"/>
  <c r="Q52" i="7"/>
  <c r="Q53" i="7"/>
  <c r="Q54" i="7"/>
  <c r="Q55" i="7"/>
  <c r="Q56" i="7"/>
  <c r="Q57" i="7"/>
  <c r="Q58" i="7"/>
  <c r="Q59" i="7"/>
  <c r="Q60" i="7"/>
  <c r="Q61" i="7"/>
  <c r="Q62" i="7"/>
  <c r="Q63" i="7"/>
  <c r="Q64" i="7"/>
  <c r="Q65" i="7"/>
  <c r="Q66" i="7"/>
  <c r="Q67" i="7"/>
  <c r="Q14" i="6"/>
  <c r="A24" i="6"/>
  <c r="B23" i="6"/>
  <c r="B22" i="6"/>
  <c r="H24" i="6"/>
  <c r="H23" i="6"/>
  <c r="H22" i="6"/>
  <c r="A76" i="7"/>
  <c r="B75" i="7"/>
  <c r="A74" i="7"/>
  <c r="F76" i="7"/>
  <c r="F75" i="7"/>
  <c r="F74" i="7"/>
  <c r="I64" i="7"/>
  <c r="J64" i="7"/>
  <c r="G22" i="6" l="1"/>
  <c r="G23" i="6"/>
  <c r="G24" i="6"/>
  <c r="E74" i="7"/>
  <c r="E75" i="7"/>
  <c r="E76" i="7"/>
  <c r="J65" i="7" l="1"/>
  <c r="I65" i="7"/>
  <c r="H59" i="7"/>
  <c r="H60" i="7"/>
  <c r="H61" i="7"/>
  <c r="H62" i="7"/>
  <c r="H63" i="7"/>
  <c r="H64" i="7"/>
  <c r="H65" i="7"/>
  <c r="H66" i="7"/>
  <c r="H67" i="7"/>
  <c r="G59" i="7"/>
  <c r="G60" i="7"/>
  <c r="G61" i="7"/>
  <c r="G62" i="7"/>
  <c r="G63" i="7"/>
  <c r="G64" i="7"/>
  <c r="G65" i="7"/>
  <c r="G66" i="7"/>
  <c r="G67" i="7"/>
  <c r="M16" i="7" l="1"/>
  <c r="M17" i="7"/>
  <c r="M18" i="7"/>
  <c r="M23" i="7"/>
  <c r="M24" i="7"/>
  <c r="M25" i="7"/>
  <c r="M31" i="7"/>
  <c r="M32" i="7"/>
  <c r="M33" i="7"/>
  <c r="M39" i="7"/>
  <c r="M40" i="7"/>
  <c r="M41" i="7"/>
  <c r="M47" i="7"/>
  <c r="M48" i="7"/>
  <c r="M49" i="7"/>
  <c r="M55" i="7"/>
  <c r="M56" i="7"/>
  <c r="M57" i="7"/>
  <c r="M63" i="7"/>
  <c r="M64" i="7"/>
  <c r="M65" i="7"/>
  <c r="M62" i="7" l="1"/>
  <c r="M54" i="7"/>
  <c r="M46" i="7"/>
  <c r="M38" i="7"/>
  <c r="M30" i="7"/>
  <c r="M22" i="7"/>
  <c r="M16" i="6"/>
  <c r="M61" i="7"/>
  <c r="M53" i="7"/>
  <c r="M45" i="7"/>
  <c r="M37" i="7"/>
  <c r="M29" i="7"/>
  <c r="M21" i="7"/>
  <c r="M15" i="6"/>
  <c r="M14" i="6"/>
  <c r="M68" i="7"/>
  <c r="M60" i="7"/>
  <c r="M52" i="7"/>
  <c r="M44" i="7"/>
  <c r="M36" i="7"/>
  <c r="M28" i="7"/>
  <c r="M20" i="7"/>
  <c r="M15" i="7"/>
  <c r="M67" i="7"/>
  <c r="M59" i="7"/>
  <c r="M51" i="7"/>
  <c r="M43" i="7"/>
  <c r="M35" i="7"/>
  <c r="M27" i="7"/>
  <c r="M17" i="6"/>
  <c r="M14" i="7"/>
  <c r="M66" i="7"/>
  <c r="M58" i="7"/>
  <c r="M50" i="7"/>
  <c r="M42" i="7"/>
  <c r="M34" i="7"/>
  <c r="M26" i="7"/>
  <c r="M19" i="7"/>
  <c r="M13" i="7"/>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13" i="14"/>
  <c r="F13" i="14" s="1"/>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F12" i="14"/>
  <c r="E12" i="14"/>
  <c r="I11" i="14"/>
  <c r="F11" i="14"/>
  <c r="G11" i="14"/>
  <c r="H11" i="14"/>
  <c r="E11" i="14"/>
  <c r="E14" i="10" l="1"/>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E60" i="7" l="1"/>
  <c r="D33" i="14"/>
  <c r="G14" i="14" l="1"/>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D14" i="14"/>
  <c r="D15" i="14"/>
  <c r="D16" i="14"/>
  <c r="D17" i="14"/>
  <c r="D18" i="14"/>
  <c r="D19" i="14"/>
  <c r="D20" i="14"/>
  <c r="D21" i="14"/>
  <c r="D22" i="14"/>
  <c r="D23" i="14"/>
  <c r="D24" i="14"/>
  <c r="D25" i="14"/>
  <c r="D26" i="14"/>
  <c r="D27" i="14"/>
  <c r="D28" i="14"/>
  <c r="D29" i="14"/>
  <c r="D30" i="14"/>
  <c r="D31" i="14"/>
  <c r="D32" i="14"/>
  <c r="D34" i="14"/>
  <c r="D35" i="14"/>
  <c r="D36" i="14"/>
  <c r="D37" i="14"/>
  <c r="D38" i="14"/>
  <c r="D39" i="14"/>
  <c r="D40" i="14"/>
  <c r="D41" i="14"/>
  <c r="D42" i="14"/>
  <c r="D43" i="14"/>
  <c r="D44" i="14"/>
  <c r="D45" i="14"/>
  <c r="D46" i="14"/>
  <c r="D47" i="14"/>
  <c r="D48" i="14"/>
  <c r="D49" i="14"/>
  <c r="D50" i="14"/>
  <c r="D51" i="14"/>
  <c r="D52" i="14"/>
  <c r="D67" i="14"/>
  <c r="D68" i="14"/>
  <c r="D69" i="14"/>
  <c r="D70" i="14"/>
  <c r="D71" i="14"/>
  <c r="D72" i="14"/>
  <c r="D13" i="14"/>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E13" i="7"/>
  <c r="S14" i="6" l="1"/>
  <c r="S15" i="6" l="1"/>
  <c r="S16" i="6"/>
  <c r="S17" i="6"/>
  <c r="G14" i="6" l="1"/>
  <c r="Q47" i="7"/>
  <c r="Q48" i="7"/>
  <c r="Q49" i="7"/>
  <c r="Q50" i="7"/>
  <c r="Q51" i="7"/>
  <c r="Q68" i="7"/>
  <c r="L14" i="6"/>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13" i="7"/>
  <c r="P14" i="6"/>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6" i="7"/>
  <c r="J67" i="7"/>
  <c r="J68"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6" i="7"/>
  <c r="I67" i="7"/>
  <c r="I68"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68"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68"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1" i="7"/>
  <c r="E62" i="7"/>
  <c r="E63" i="7"/>
  <c r="E64" i="7"/>
  <c r="E65" i="7"/>
  <c r="E66" i="7"/>
  <c r="E67" i="7"/>
  <c r="E68" i="7"/>
  <c r="E14" i="7"/>
  <c r="E15" i="7"/>
  <c r="J13" i="7"/>
  <c r="I13" i="7"/>
  <c r="H13" i="7"/>
  <c r="G13" i="7"/>
  <c r="Q15" i="6"/>
  <c r="Q16" i="6"/>
  <c r="Q17" i="6"/>
  <c r="P15" i="6"/>
  <c r="P16" i="6"/>
  <c r="P17" i="6"/>
  <c r="L15" i="6"/>
  <c r="L16" i="6"/>
  <c r="L17" i="6"/>
  <c r="J14" i="6"/>
  <c r="G15" i="6"/>
  <c r="H15" i="6"/>
  <c r="I15" i="6"/>
  <c r="J15" i="6"/>
  <c r="G16" i="6"/>
  <c r="H16" i="6"/>
  <c r="I16" i="6"/>
  <c r="J16" i="6"/>
  <c r="G17" i="6"/>
  <c r="H17" i="6"/>
  <c r="I17" i="6"/>
  <c r="J17" i="6"/>
  <c r="H14" i="6"/>
  <c r="I14" i="6"/>
  <c r="E14" i="6"/>
  <c r="E15" i="6"/>
  <c r="E16" i="6"/>
  <c r="E17" i="6"/>
  <c r="D14" i="6" l="1"/>
  <c r="F14" i="6"/>
  <c r="K14" i="6" s="1"/>
  <c r="N14" i="6" s="1"/>
  <c r="F13" i="7"/>
  <c r="F16" i="6"/>
  <c r="K16" i="6" s="1"/>
  <c r="N16" i="6" s="1"/>
  <c r="F15" i="6"/>
  <c r="K15" i="6" s="1"/>
  <c r="N15" i="6" s="1"/>
  <c r="F17" i="6"/>
  <c r="F47" i="7"/>
  <c r="F62" i="7"/>
  <c r="D62" i="7" s="1"/>
  <c r="F53" i="7"/>
  <c r="D53" i="7" s="1"/>
  <c r="F63" i="7"/>
  <c r="D63" i="7" s="1"/>
  <c r="F55" i="7"/>
  <c r="D55" i="7" s="1"/>
  <c r="F61" i="7"/>
  <c r="D61" i="7" s="1"/>
  <c r="F21" i="7"/>
  <c r="F37" i="7"/>
  <c r="D37" i="7" s="1"/>
  <c r="F29" i="7"/>
  <c r="D29" i="7" s="1"/>
  <c r="F32" i="7"/>
  <c r="D32" i="7" s="1"/>
  <c r="F39" i="7"/>
  <c r="D39" i="7" s="1"/>
  <c r="F46" i="7"/>
  <c r="F45" i="7"/>
  <c r="F64" i="7"/>
  <c r="D64" i="7" s="1"/>
  <c r="F56" i="7"/>
  <c r="D56" i="7" s="1"/>
  <c r="F48" i="7"/>
  <c r="F40" i="7"/>
  <c r="D40" i="7" s="1"/>
  <c r="F54" i="7"/>
  <c r="D54" i="7" s="1"/>
  <c r="F38" i="7"/>
  <c r="D38" i="7" s="1"/>
  <c r="F24" i="7"/>
  <c r="F15" i="7"/>
  <c r="F31" i="7"/>
  <c r="D31" i="7" s="1"/>
  <c r="F23" i="7"/>
  <c r="F30" i="7"/>
  <c r="D30" i="7" s="1"/>
  <c r="F22" i="7"/>
  <c r="F19" i="7"/>
  <c r="F68" i="7"/>
  <c r="F60" i="7"/>
  <c r="F52" i="7"/>
  <c r="F44" i="7"/>
  <c r="F36" i="7"/>
  <c r="D36" i="7" s="1"/>
  <c r="F28" i="7"/>
  <c r="D28" i="7" s="1"/>
  <c r="F18" i="7"/>
  <c r="F67" i="7"/>
  <c r="F59" i="7"/>
  <c r="D59" i="7" s="1"/>
  <c r="F51" i="7"/>
  <c r="F43" i="7"/>
  <c r="F35" i="7"/>
  <c r="D35" i="7" s="1"/>
  <c r="F27" i="7"/>
  <c r="D27" i="7" s="1"/>
  <c r="F50" i="7"/>
  <c r="F26" i="7"/>
  <c r="F65" i="7"/>
  <c r="F57" i="7"/>
  <c r="D57" i="7" s="1"/>
  <c r="F49" i="7"/>
  <c r="F41" i="7"/>
  <c r="D41" i="7" s="1"/>
  <c r="F33" i="7"/>
  <c r="D33" i="7" s="1"/>
  <c r="F25" i="7"/>
  <c r="F17" i="7"/>
  <c r="F66" i="7"/>
  <c r="F42" i="7"/>
  <c r="D42" i="7" s="1"/>
  <c r="F58" i="7"/>
  <c r="D58" i="7" s="1"/>
  <c r="F34" i="7"/>
  <c r="D34" i="7" s="1"/>
  <c r="F16" i="7"/>
  <c r="F14" i="7"/>
  <c r="F20" i="7"/>
  <c r="K17" i="6" l="1"/>
  <c r="N17" i="6" s="1"/>
  <c r="D17" i="6"/>
  <c r="K60" i="7"/>
  <c r="N60" i="7" s="1"/>
  <c r="D60" i="7"/>
  <c r="K42" i="7"/>
  <c r="N42" i="7" s="1"/>
  <c r="K67" i="7"/>
  <c r="N67" i="7" s="1"/>
  <c r="K54" i="7"/>
  <c r="N54" i="7" s="1"/>
  <c r="K18" i="7"/>
  <c r="N18" i="7" s="1"/>
  <c r="K29" i="7"/>
  <c r="N29" i="7" s="1"/>
  <c r="K17" i="7"/>
  <c r="N17" i="7" s="1"/>
  <c r="K48" i="7"/>
  <c r="N48" i="7" s="1"/>
  <c r="K26" i="7"/>
  <c r="N26" i="7" s="1"/>
  <c r="K22" i="7"/>
  <c r="N22" i="7" s="1"/>
  <c r="K47" i="7"/>
  <c r="N47" i="7" s="1"/>
  <c r="K50" i="7"/>
  <c r="N50" i="7" s="1"/>
  <c r="K30" i="7"/>
  <c r="N30" i="7" s="1"/>
  <c r="K37" i="7"/>
  <c r="N37" i="7" s="1"/>
  <c r="K20" i="7"/>
  <c r="N20" i="7" s="1"/>
  <c r="K27" i="7"/>
  <c r="N27" i="7" s="1"/>
  <c r="K23" i="7"/>
  <c r="N23" i="7" s="1"/>
  <c r="K21" i="7"/>
  <c r="N21" i="7" s="1"/>
  <c r="K45" i="7"/>
  <c r="N45" i="7" s="1"/>
  <c r="K55" i="7"/>
  <c r="N55" i="7" s="1"/>
  <c r="K34" i="7"/>
  <c r="N34" i="7" s="1"/>
  <c r="K49" i="7"/>
  <c r="N49" i="7" s="1"/>
  <c r="K51" i="7"/>
  <c r="N51" i="7" s="1"/>
  <c r="K24" i="7"/>
  <c r="N24" i="7" s="1"/>
  <c r="K46" i="7"/>
  <c r="N46" i="7" s="1"/>
  <c r="K63" i="7"/>
  <c r="N63" i="7" s="1"/>
  <c r="K65" i="7"/>
  <c r="N65" i="7" s="1"/>
  <c r="K19" i="7"/>
  <c r="N19" i="7" s="1"/>
  <c r="K32" i="7"/>
  <c r="N32" i="7" s="1"/>
  <c r="K66" i="7"/>
  <c r="N66" i="7" s="1"/>
  <c r="K40" i="7"/>
  <c r="N40" i="7" s="1"/>
  <c r="K28" i="7"/>
  <c r="N28" i="7" s="1"/>
  <c r="K25" i="7"/>
  <c r="N25" i="7" s="1"/>
  <c r="K36" i="7"/>
  <c r="N36" i="7" s="1"/>
  <c r="K56" i="7"/>
  <c r="N56" i="7" s="1"/>
  <c r="K14" i="7"/>
  <c r="N14" i="7" s="1"/>
  <c r="K33" i="7"/>
  <c r="N33" i="7" s="1"/>
  <c r="K35" i="7"/>
  <c r="N35" i="7" s="1"/>
  <c r="K44" i="7"/>
  <c r="N44" i="7" s="1"/>
  <c r="K31" i="7"/>
  <c r="N31" i="7" s="1"/>
  <c r="K64" i="7"/>
  <c r="N64" i="7" s="1"/>
  <c r="K61" i="7"/>
  <c r="N61" i="7" s="1"/>
  <c r="K16" i="7"/>
  <c r="N16" i="7" s="1"/>
  <c r="K41" i="7"/>
  <c r="N41" i="7" s="1"/>
  <c r="K43" i="7"/>
  <c r="N43" i="7" s="1"/>
  <c r="K52" i="7"/>
  <c r="N52" i="7" s="1"/>
  <c r="K58" i="7"/>
  <c r="N58" i="7" s="1"/>
  <c r="K57" i="7"/>
  <c r="N57" i="7" s="1"/>
  <c r="K59" i="7"/>
  <c r="N59" i="7" s="1"/>
  <c r="K68" i="7"/>
  <c r="N68" i="7" s="1"/>
  <c r="K38" i="7"/>
  <c r="N38" i="7" s="1"/>
  <c r="K39" i="7"/>
  <c r="N39" i="7" s="1"/>
  <c r="K53" i="7"/>
  <c r="N53" i="7" s="1"/>
  <c r="K62" i="7"/>
  <c r="N62" i="7" s="1"/>
  <c r="K15" i="7"/>
  <c r="N15" i="7" s="1"/>
  <c r="K13" i="7"/>
  <c r="N13" i="7" s="1"/>
  <c r="E12" i="7" l="1"/>
  <c r="F12" i="7"/>
  <c r="D13" i="7" l="1"/>
  <c r="D15" i="7"/>
  <c r="D21" i="7"/>
  <c r="D17" i="7"/>
  <c r="D15" i="6" l="1"/>
  <c r="D16" i="6"/>
  <c r="K98" i="7" l="1"/>
  <c r="D65" i="7" l="1"/>
  <c r="D68" i="7" l="1"/>
  <c r="D14" i="7"/>
  <c r="D16" i="7"/>
  <c r="D18" i="7"/>
  <c r="D19" i="7"/>
  <c r="D20" i="7"/>
  <c r="D22" i="7"/>
  <c r="D23" i="7"/>
  <c r="D24" i="7"/>
  <c r="D25" i="7"/>
  <c r="D26" i="7"/>
  <c r="D43" i="7"/>
  <c r="D44" i="7"/>
  <c r="D45" i="7"/>
  <c r="D46" i="7"/>
  <c r="D47" i="7"/>
  <c r="D48" i="7"/>
  <c r="D49" i="7"/>
  <c r="D50" i="7"/>
  <c r="D51" i="7"/>
  <c r="D52" i="7"/>
  <c r="D66" i="7"/>
  <c r="D67" i="7"/>
  <c r="I40" i="10" l="1"/>
  <c r="F40" i="10" s="1"/>
  <c r="J40" i="10" s="1"/>
  <c r="K40" i="10" s="1"/>
  <c r="N40" i="10" s="1"/>
  <c r="I40" i="14"/>
  <c r="F40" i="14" s="1"/>
  <c r="J40" i="14" s="1"/>
  <c r="K40" i="14" s="1"/>
  <c r="I70" i="10"/>
  <c r="F70" i="10" s="1"/>
  <c r="J70" i="10" s="1"/>
  <c r="K70" i="10" s="1"/>
  <c r="N70" i="10" s="1"/>
  <c r="I70" i="14"/>
  <c r="F70" i="14" s="1"/>
  <c r="J70" i="14" s="1"/>
  <c r="K70" i="14" s="1"/>
  <c r="I67" i="14"/>
  <c r="F67" i="14" s="1"/>
  <c r="J67" i="14" s="1"/>
  <c r="K67" i="14" s="1"/>
  <c r="I67" i="10"/>
  <c r="F67" i="10" s="1"/>
  <c r="J67" i="10" s="1"/>
  <c r="K67" i="10" s="1"/>
  <c r="N67" i="10" s="1"/>
  <c r="I59" i="14"/>
  <c r="F59" i="14" s="1"/>
  <c r="J59" i="14" s="1"/>
  <c r="K59" i="14" s="1"/>
  <c r="I59" i="10"/>
  <c r="F59" i="10" s="1"/>
  <c r="J59" i="10" s="1"/>
  <c r="K59" i="10" s="1"/>
  <c r="N59" i="10" s="1"/>
  <c r="I51" i="14"/>
  <c r="F51" i="14" s="1"/>
  <c r="J51" i="14" s="1"/>
  <c r="K51" i="14" s="1"/>
  <c r="I51" i="10"/>
  <c r="F51" i="10" s="1"/>
  <c r="J51" i="10" s="1"/>
  <c r="K51" i="10" s="1"/>
  <c r="N51" i="10" s="1"/>
  <c r="I43" i="14"/>
  <c r="F43" i="14" s="1"/>
  <c r="J43" i="14" s="1"/>
  <c r="K43" i="14" s="1"/>
  <c r="I43" i="10"/>
  <c r="F43" i="10" s="1"/>
  <c r="J43" i="10" s="1"/>
  <c r="K43" i="10" s="1"/>
  <c r="N43" i="10" s="1"/>
  <c r="I35" i="14"/>
  <c r="F35" i="14" s="1"/>
  <c r="J35" i="14" s="1"/>
  <c r="K35" i="14" s="1"/>
  <c r="I35" i="10"/>
  <c r="F35" i="10" s="1"/>
  <c r="J35" i="10" s="1"/>
  <c r="K35" i="10" s="1"/>
  <c r="N35" i="10" s="1"/>
  <c r="I27" i="14"/>
  <c r="F27" i="14" s="1"/>
  <c r="J27" i="14" s="1"/>
  <c r="K27" i="14" s="1"/>
  <c r="I27" i="10"/>
  <c r="F27" i="10" s="1"/>
  <c r="J27" i="10" s="1"/>
  <c r="K27" i="10" s="1"/>
  <c r="N27" i="10" s="1"/>
  <c r="I16" i="10"/>
  <c r="F16" i="10" s="1"/>
  <c r="J16" i="10" s="1"/>
  <c r="K16" i="10" s="1"/>
  <c r="N16" i="10" s="1"/>
  <c r="I16" i="14"/>
  <c r="F16" i="14" s="1"/>
  <c r="J16" i="14" s="1"/>
  <c r="K16" i="14" s="1"/>
  <c r="I64" i="10"/>
  <c r="F64" i="10" s="1"/>
  <c r="J64" i="10" s="1"/>
  <c r="K64" i="10" s="1"/>
  <c r="N64" i="10" s="1"/>
  <c r="I64" i="14"/>
  <c r="F64" i="14" s="1"/>
  <c r="J64" i="14" s="1"/>
  <c r="K64" i="14" s="1"/>
  <c r="I71" i="14"/>
  <c r="F71" i="14" s="1"/>
  <c r="J71" i="14" s="1"/>
  <c r="K71" i="14" s="1"/>
  <c r="I71" i="10"/>
  <c r="F71" i="10" s="1"/>
  <c r="J71" i="10" s="1"/>
  <c r="K71" i="10" s="1"/>
  <c r="N71" i="10" s="1"/>
  <c r="I66" i="14"/>
  <c r="F66" i="14" s="1"/>
  <c r="J66" i="14" s="1"/>
  <c r="K66" i="14" s="1"/>
  <c r="I66" i="10"/>
  <c r="F66" i="10" s="1"/>
  <c r="J66" i="10" s="1"/>
  <c r="K66" i="10" s="1"/>
  <c r="N66" i="10" s="1"/>
  <c r="I50" i="14"/>
  <c r="F50" i="14" s="1"/>
  <c r="J50" i="14" s="1"/>
  <c r="K50" i="14" s="1"/>
  <c r="I50" i="10"/>
  <c r="F50" i="10" s="1"/>
  <c r="J50" i="10" s="1"/>
  <c r="K50" i="10" s="1"/>
  <c r="N50" i="10" s="1"/>
  <c r="I42" i="14"/>
  <c r="F42" i="14" s="1"/>
  <c r="J42" i="14" s="1"/>
  <c r="K42" i="14" s="1"/>
  <c r="I42" i="10"/>
  <c r="F42" i="10" s="1"/>
  <c r="J42" i="10" s="1"/>
  <c r="K42" i="10" s="1"/>
  <c r="N42" i="10" s="1"/>
  <c r="I34" i="14"/>
  <c r="F34" i="14" s="1"/>
  <c r="J34" i="14" s="1"/>
  <c r="K34" i="14" s="1"/>
  <c r="I34" i="10"/>
  <c r="F34" i="10" s="1"/>
  <c r="J34" i="10" s="1"/>
  <c r="K34" i="10" s="1"/>
  <c r="N34" i="10" s="1"/>
  <c r="I26" i="14"/>
  <c r="F26" i="14" s="1"/>
  <c r="J26" i="14" s="1"/>
  <c r="K26" i="14" s="1"/>
  <c r="I26" i="10"/>
  <c r="F26" i="10" s="1"/>
  <c r="J26" i="10" s="1"/>
  <c r="K26" i="10" s="1"/>
  <c r="N26" i="10" s="1"/>
  <c r="I15" i="14"/>
  <c r="F15" i="14" s="1"/>
  <c r="J15" i="14" s="1"/>
  <c r="K15" i="14" s="1"/>
  <c r="I15" i="10"/>
  <c r="F15" i="10" s="1"/>
  <c r="J15" i="10" s="1"/>
  <c r="K15" i="10" s="1"/>
  <c r="N15" i="10" s="1"/>
  <c r="I56" i="10"/>
  <c r="F56" i="10" s="1"/>
  <c r="J56" i="10" s="1"/>
  <c r="K56" i="10" s="1"/>
  <c r="N56" i="10" s="1"/>
  <c r="I56" i="14"/>
  <c r="F56" i="14" s="1"/>
  <c r="J56" i="14" s="1"/>
  <c r="K56" i="14" s="1"/>
  <c r="I46" i="14"/>
  <c r="F46" i="14" s="1"/>
  <c r="J46" i="14" s="1"/>
  <c r="K46" i="14" s="1"/>
  <c r="I46" i="10"/>
  <c r="F46" i="10" s="1"/>
  <c r="J46" i="10" s="1"/>
  <c r="K46" i="10" s="1"/>
  <c r="N46" i="10" s="1"/>
  <c r="I58" i="14"/>
  <c r="F58" i="14" s="1"/>
  <c r="J58" i="14" s="1"/>
  <c r="K58" i="14" s="1"/>
  <c r="I58" i="10"/>
  <c r="F58" i="10" s="1"/>
  <c r="J58" i="10" s="1"/>
  <c r="K58" i="10" s="1"/>
  <c r="N58" i="10" s="1"/>
  <c r="F13" i="10"/>
  <c r="J13" i="10" s="1"/>
  <c r="K13" i="10" s="1"/>
  <c r="J13" i="14"/>
  <c r="K13" i="14" s="1"/>
  <c r="I65" i="10"/>
  <c r="F65" i="10" s="1"/>
  <c r="J65" i="10" s="1"/>
  <c r="K65" i="10" s="1"/>
  <c r="N65" i="10" s="1"/>
  <c r="I65" i="14"/>
  <c r="F65" i="14" s="1"/>
  <c r="J65" i="14" s="1"/>
  <c r="K65" i="14" s="1"/>
  <c r="I57" i="10"/>
  <c r="F57" i="10" s="1"/>
  <c r="J57" i="10" s="1"/>
  <c r="K57" i="10" s="1"/>
  <c r="N57" i="10" s="1"/>
  <c r="I57" i="14"/>
  <c r="F57" i="14" s="1"/>
  <c r="J57" i="14" s="1"/>
  <c r="K57" i="14" s="1"/>
  <c r="I49" i="10"/>
  <c r="F49" i="10" s="1"/>
  <c r="J49" i="10" s="1"/>
  <c r="K49" i="10" s="1"/>
  <c r="N49" i="10" s="1"/>
  <c r="I49" i="14"/>
  <c r="F49" i="14" s="1"/>
  <c r="J49" i="14" s="1"/>
  <c r="K49" i="14" s="1"/>
  <c r="I41" i="10"/>
  <c r="F41" i="10" s="1"/>
  <c r="J41" i="10" s="1"/>
  <c r="K41" i="10" s="1"/>
  <c r="N41" i="10" s="1"/>
  <c r="I41" i="14"/>
  <c r="F41" i="14" s="1"/>
  <c r="J41" i="14" s="1"/>
  <c r="K41" i="14" s="1"/>
  <c r="I33" i="10"/>
  <c r="F33" i="10" s="1"/>
  <c r="J33" i="10" s="1"/>
  <c r="K33" i="10" s="1"/>
  <c r="N33" i="10" s="1"/>
  <c r="I33" i="14"/>
  <c r="F33" i="14" s="1"/>
  <c r="J33" i="14" s="1"/>
  <c r="K33" i="14" s="1"/>
  <c r="I25" i="10"/>
  <c r="F25" i="10" s="1"/>
  <c r="J25" i="10" s="1"/>
  <c r="K25" i="10" s="1"/>
  <c r="N25" i="10" s="1"/>
  <c r="I25" i="14"/>
  <c r="F25" i="14" s="1"/>
  <c r="J25" i="14" s="1"/>
  <c r="K25" i="14" s="1"/>
  <c r="I14" i="10"/>
  <c r="F14" i="10" s="1"/>
  <c r="J14" i="10" s="1"/>
  <c r="K14" i="10" s="1"/>
  <c r="N14" i="10" s="1"/>
  <c r="I14" i="14"/>
  <c r="F14" i="14" s="1"/>
  <c r="J14" i="14" s="1"/>
  <c r="K14" i="14" s="1"/>
  <c r="I32" i="10"/>
  <c r="F32" i="10" s="1"/>
  <c r="J32" i="10" s="1"/>
  <c r="K32" i="10" s="1"/>
  <c r="N32" i="10" s="1"/>
  <c r="I32" i="14"/>
  <c r="F32" i="14" s="1"/>
  <c r="J32" i="14" s="1"/>
  <c r="K32" i="14" s="1"/>
  <c r="I24" i="10"/>
  <c r="F24" i="10" s="1"/>
  <c r="J24" i="10" s="1"/>
  <c r="K24" i="10" s="1"/>
  <c r="N24" i="10" s="1"/>
  <c r="I24" i="14"/>
  <c r="F24" i="14" s="1"/>
  <c r="J24" i="14" s="1"/>
  <c r="K24" i="14" s="1"/>
  <c r="I23" i="14"/>
  <c r="F23" i="14" s="1"/>
  <c r="J23" i="14" s="1"/>
  <c r="K23" i="14" s="1"/>
  <c r="I23" i="10"/>
  <c r="F23" i="10" s="1"/>
  <c r="J23" i="10" s="1"/>
  <c r="K23" i="10" s="1"/>
  <c r="N23" i="10" s="1"/>
  <c r="I48" i="10"/>
  <c r="F48" i="10" s="1"/>
  <c r="J48" i="10" s="1"/>
  <c r="K48" i="10" s="1"/>
  <c r="N48" i="10" s="1"/>
  <c r="I48" i="14"/>
  <c r="F48" i="14" s="1"/>
  <c r="J48" i="14" s="1"/>
  <c r="K48" i="14" s="1"/>
  <c r="I63" i="14"/>
  <c r="F63" i="14" s="1"/>
  <c r="J63" i="14" s="1"/>
  <c r="K63" i="14" s="1"/>
  <c r="I63" i="10"/>
  <c r="F63" i="10" s="1"/>
  <c r="J63" i="10" s="1"/>
  <c r="K63" i="10" s="1"/>
  <c r="N63" i="10" s="1"/>
  <c r="I55" i="14"/>
  <c r="F55" i="14" s="1"/>
  <c r="J55" i="14" s="1"/>
  <c r="K55" i="14" s="1"/>
  <c r="I55" i="10"/>
  <c r="F55" i="10" s="1"/>
  <c r="J55" i="10" s="1"/>
  <c r="K55" i="10" s="1"/>
  <c r="N55" i="10" s="1"/>
  <c r="I47" i="14"/>
  <c r="F47" i="14" s="1"/>
  <c r="J47" i="14" s="1"/>
  <c r="K47" i="14" s="1"/>
  <c r="I47" i="10"/>
  <c r="F47" i="10" s="1"/>
  <c r="J47" i="10" s="1"/>
  <c r="K47" i="10" s="1"/>
  <c r="N47" i="10" s="1"/>
  <c r="I39" i="14"/>
  <c r="F39" i="14" s="1"/>
  <c r="J39" i="14" s="1"/>
  <c r="K39" i="14" s="1"/>
  <c r="I39" i="10"/>
  <c r="F39" i="10" s="1"/>
  <c r="J39" i="10" s="1"/>
  <c r="K39" i="10" s="1"/>
  <c r="N39" i="10" s="1"/>
  <c r="I31" i="14"/>
  <c r="F31" i="14" s="1"/>
  <c r="J31" i="14" s="1"/>
  <c r="K31" i="14" s="1"/>
  <c r="I31" i="10"/>
  <c r="F31" i="10" s="1"/>
  <c r="J31" i="10" s="1"/>
  <c r="K31" i="10" s="1"/>
  <c r="N31" i="10" s="1"/>
  <c r="I22" i="14"/>
  <c r="F22" i="14" s="1"/>
  <c r="J22" i="14" s="1"/>
  <c r="K22" i="14" s="1"/>
  <c r="I22" i="10"/>
  <c r="F22" i="10" s="1"/>
  <c r="J22" i="10" s="1"/>
  <c r="K22" i="10" s="1"/>
  <c r="N22" i="10" s="1"/>
  <c r="I18" i="14"/>
  <c r="F18" i="14" s="1"/>
  <c r="J18" i="14" s="1"/>
  <c r="K18" i="14" s="1"/>
  <c r="I18" i="10"/>
  <c r="F18" i="10" s="1"/>
  <c r="J18" i="10" s="1"/>
  <c r="K18" i="10" s="1"/>
  <c r="N18" i="10" s="1"/>
  <c r="I30" i="10"/>
  <c r="F30" i="10" s="1"/>
  <c r="J30" i="10" s="1"/>
  <c r="K30" i="10" s="1"/>
  <c r="N30" i="10" s="1"/>
  <c r="I30" i="14"/>
  <c r="F30" i="14" s="1"/>
  <c r="J30" i="14" s="1"/>
  <c r="K30" i="14" s="1"/>
  <c r="I21" i="10"/>
  <c r="F21" i="10" s="1"/>
  <c r="J21" i="10" s="1"/>
  <c r="K21" i="10" s="1"/>
  <c r="N21" i="10" s="1"/>
  <c r="I21" i="14"/>
  <c r="F21" i="14" s="1"/>
  <c r="J21" i="14" s="1"/>
  <c r="K21" i="14" s="1"/>
  <c r="I17" i="10"/>
  <c r="F17" i="10" s="1"/>
  <c r="J17" i="10" s="1"/>
  <c r="K17" i="10" s="1"/>
  <c r="N17" i="10" s="1"/>
  <c r="I17" i="14"/>
  <c r="F17" i="14" s="1"/>
  <c r="J17" i="14" s="1"/>
  <c r="K17" i="14" s="1"/>
  <c r="I72" i="10"/>
  <c r="F72" i="10" s="1"/>
  <c r="J72" i="10" s="1"/>
  <c r="K72" i="10" s="1"/>
  <c r="N72" i="10" s="1"/>
  <c r="I72" i="14"/>
  <c r="F72" i="14" s="1"/>
  <c r="J72" i="14" s="1"/>
  <c r="K72" i="14" s="1"/>
  <c r="I54" i="10"/>
  <c r="F54" i="10" s="1"/>
  <c r="J54" i="10" s="1"/>
  <c r="K54" i="10" s="1"/>
  <c r="N54" i="10" s="1"/>
  <c r="I54" i="14"/>
  <c r="F54" i="14" s="1"/>
  <c r="J54" i="14" s="1"/>
  <c r="K54" i="14" s="1"/>
  <c r="I38" i="14"/>
  <c r="F38" i="14" s="1"/>
  <c r="J38" i="14" s="1"/>
  <c r="K38" i="14" s="1"/>
  <c r="I38" i="10"/>
  <c r="F38" i="10" s="1"/>
  <c r="J38" i="10" s="1"/>
  <c r="K38" i="10" s="1"/>
  <c r="N38" i="10" s="1"/>
  <c r="I69" i="10"/>
  <c r="F69" i="10" s="1"/>
  <c r="J69" i="10" s="1"/>
  <c r="K69" i="10" s="1"/>
  <c r="N69" i="10" s="1"/>
  <c r="I69" i="14"/>
  <c r="F69" i="14" s="1"/>
  <c r="J69" i="14" s="1"/>
  <c r="K69" i="14" s="1"/>
  <c r="I61" i="10"/>
  <c r="F61" i="10" s="1"/>
  <c r="J61" i="10" s="1"/>
  <c r="K61" i="10" s="1"/>
  <c r="N61" i="10" s="1"/>
  <c r="I61" i="14"/>
  <c r="F61" i="14" s="1"/>
  <c r="J61" i="14" s="1"/>
  <c r="K61" i="14" s="1"/>
  <c r="I53" i="10"/>
  <c r="F53" i="10" s="1"/>
  <c r="J53" i="10" s="1"/>
  <c r="K53" i="10" s="1"/>
  <c r="N53" i="10" s="1"/>
  <c r="I53" i="14"/>
  <c r="F53" i="14" s="1"/>
  <c r="J53" i="14" s="1"/>
  <c r="K53" i="14" s="1"/>
  <c r="I45" i="10"/>
  <c r="F45" i="10" s="1"/>
  <c r="J45" i="10" s="1"/>
  <c r="K45" i="10" s="1"/>
  <c r="N45" i="10" s="1"/>
  <c r="I45" i="14"/>
  <c r="F45" i="14" s="1"/>
  <c r="J45" i="14" s="1"/>
  <c r="K45" i="14" s="1"/>
  <c r="I37" i="10"/>
  <c r="F37" i="10" s="1"/>
  <c r="J37" i="10" s="1"/>
  <c r="K37" i="10" s="1"/>
  <c r="N37" i="10" s="1"/>
  <c r="I37" i="14"/>
  <c r="F37" i="14" s="1"/>
  <c r="J37" i="14" s="1"/>
  <c r="K37" i="14" s="1"/>
  <c r="I29" i="10"/>
  <c r="F29" i="10" s="1"/>
  <c r="J29" i="10" s="1"/>
  <c r="K29" i="10" s="1"/>
  <c r="N29" i="10" s="1"/>
  <c r="I29" i="14"/>
  <c r="F29" i="14" s="1"/>
  <c r="J29" i="14" s="1"/>
  <c r="K29" i="14" s="1"/>
  <c r="I20" i="10"/>
  <c r="F20" i="10" s="1"/>
  <c r="J20" i="10" s="1"/>
  <c r="K20" i="10" s="1"/>
  <c r="N20" i="10" s="1"/>
  <c r="I20" i="14"/>
  <c r="F20" i="14" s="1"/>
  <c r="J20" i="14" s="1"/>
  <c r="K20" i="14" s="1"/>
  <c r="I62" i="14"/>
  <c r="F62" i="14" s="1"/>
  <c r="J62" i="14" s="1"/>
  <c r="K62" i="14" s="1"/>
  <c r="I62" i="10"/>
  <c r="F62" i="10" s="1"/>
  <c r="J62" i="10" s="1"/>
  <c r="K62" i="10" s="1"/>
  <c r="N62" i="10" s="1"/>
  <c r="I68" i="14"/>
  <c r="F68" i="14" s="1"/>
  <c r="J68" i="14" s="1"/>
  <c r="K68" i="14" s="1"/>
  <c r="I68" i="10"/>
  <c r="F68" i="10" s="1"/>
  <c r="J68" i="10" s="1"/>
  <c r="K68" i="10" s="1"/>
  <c r="N68" i="10" s="1"/>
  <c r="I60" i="10"/>
  <c r="F60" i="10" s="1"/>
  <c r="J60" i="10" s="1"/>
  <c r="K60" i="10" s="1"/>
  <c r="N60" i="10" s="1"/>
  <c r="I60" i="14"/>
  <c r="F60" i="14" s="1"/>
  <c r="J60" i="14" s="1"/>
  <c r="K60" i="14" s="1"/>
  <c r="I52" i="14"/>
  <c r="F52" i="14" s="1"/>
  <c r="J52" i="14" s="1"/>
  <c r="K52" i="14" s="1"/>
  <c r="I52" i="10"/>
  <c r="F52" i="10" s="1"/>
  <c r="J52" i="10" s="1"/>
  <c r="K52" i="10" s="1"/>
  <c r="N52" i="10" s="1"/>
  <c r="I44" i="10"/>
  <c r="F44" i="10" s="1"/>
  <c r="J44" i="10" s="1"/>
  <c r="K44" i="10" s="1"/>
  <c r="N44" i="10" s="1"/>
  <c r="I44" i="14"/>
  <c r="F44" i="14" s="1"/>
  <c r="J44" i="14" s="1"/>
  <c r="K44" i="14" s="1"/>
  <c r="I36" i="10"/>
  <c r="F36" i="10" s="1"/>
  <c r="J36" i="10" s="1"/>
  <c r="K36" i="10" s="1"/>
  <c r="N36" i="10" s="1"/>
  <c r="I36" i="14"/>
  <c r="F36" i="14" s="1"/>
  <c r="J36" i="14" s="1"/>
  <c r="K36" i="14" s="1"/>
  <c r="I28" i="14"/>
  <c r="F28" i="14" s="1"/>
  <c r="J28" i="14" s="1"/>
  <c r="K28" i="14" s="1"/>
  <c r="I28" i="10"/>
  <c r="F28" i="10" s="1"/>
  <c r="J28" i="10" s="1"/>
  <c r="K28" i="10" s="1"/>
  <c r="N28" i="10" s="1"/>
  <c r="I19" i="14"/>
  <c r="F19" i="14" s="1"/>
  <c r="J19" i="14" s="1"/>
  <c r="K19" i="14" s="1"/>
  <c r="I19" i="10"/>
  <c r="F19" i="10" s="1"/>
  <c r="J19" i="10" s="1"/>
  <c r="K19" i="10" s="1"/>
  <c r="N19" i="10" s="1"/>
  <c r="O16" i="7" l="1"/>
  <c r="S16" i="7" s="1"/>
  <c r="U16" i="7" s="1"/>
  <c r="T16" i="7" s="1"/>
  <c r="O35" i="7"/>
  <c r="S35" i="7" s="1"/>
  <c r="U35" i="7" s="1"/>
  <c r="T35" i="7" s="1"/>
  <c r="O55" i="7"/>
  <c r="R55" i="7" s="1"/>
  <c r="O50" i="7"/>
  <c r="R50" i="7" s="1"/>
  <c r="O13" i="7"/>
  <c r="S13" i="7" s="1"/>
  <c r="U13" i="7" s="1"/>
  <c r="T13" i="7" s="1"/>
  <c r="O24" i="7"/>
  <c r="S24" i="7" s="1"/>
  <c r="U24" i="7" s="1"/>
  <c r="T24" i="7" s="1"/>
  <c r="O16" i="6"/>
  <c r="R16" i="6" s="1"/>
  <c r="T16" i="6" s="1"/>
  <c r="V16" i="6" s="1"/>
  <c r="U16" i="6" s="1"/>
  <c r="O43" i="7"/>
  <c r="R43" i="7" s="1"/>
  <c r="O17" i="6"/>
  <c r="R17" i="6" s="1"/>
  <c r="T17" i="6" s="1"/>
  <c r="V17" i="6" s="1"/>
  <c r="U17" i="6" s="1"/>
  <c r="O42" i="7"/>
  <c r="R42" i="7" s="1"/>
  <c r="O30" i="7"/>
  <c r="S30" i="7" s="1"/>
  <c r="U30" i="7" s="1"/>
  <c r="T30" i="7" s="1"/>
  <c r="O67" i="7"/>
  <c r="S67" i="7" s="1"/>
  <c r="U67" i="7" s="1"/>
  <c r="T67" i="7" s="1"/>
  <c r="O31" i="7"/>
  <c r="S31" i="7" s="1"/>
  <c r="U31" i="7" s="1"/>
  <c r="T31" i="7" s="1"/>
  <c r="O63" i="7"/>
  <c r="S63" i="7" s="1"/>
  <c r="U63" i="7" s="1"/>
  <c r="T63" i="7" s="1"/>
  <c r="O48" i="7"/>
  <c r="R48" i="7" s="1"/>
  <c r="O22" i="7"/>
  <c r="S22" i="7" s="1"/>
  <c r="U22" i="7" s="1"/>
  <c r="T22" i="7" s="1"/>
  <c r="O26" i="7"/>
  <c r="S26" i="7" s="1"/>
  <c r="U26" i="7" s="1"/>
  <c r="T26" i="7" s="1"/>
  <c r="O44" i="7"/>
  <c r="S44" i="7" s="1"/>
  <c r="U44" i="7" s="1"/>
  <c r="T44" i="7" s="1"/>
  <c r="O45" i="7"/>
  <c r="S45" i="7" s="1"/>
  <c r="U45" i="7" s="1"/>
  <c r="T45" i="7" s="1"/>
  <c r="O56" i="7"/>
  <c r="R56" i="7" s="1"/>
  <c r="O25" i="7"/>
  <c r="S25" i="7" s="1"/>
  <c r="U25" i="7" s="1"/>
  <c r="O57" i="7"/>
  <c r="S57" i="7" s="1"/>
  <c r="U57" i="7" s="1"/>
  <c r="T57" i="7" s="1"/>
  <c r="O68" i="7"/>
  <c r="S68" i="7" s="1"/>
  <c r="U68" i="7" s="1"/>
  <c r="T68" i="7" s="1"/>
  <c r="O21" i="7"/>
  <c r="S21" i="7" s="1"/>
  <c r="U21" i="7" s="1"/>
  <c r="O53" i="7"/>
  <c r="S53" i="7" s="1"/>
  <c r="U53" i="7" s="1"/>
  <c r="T53" i="7" s="1"/>
  <c r="O54" i="7"/>
  <c r="R54" i="7" s="1"/>
  <c r="O64" i="7"/>
  <c r="S64" i="7" s="1"/>
  <c r="U64" i="7" s="1"/>
  <c r="O19" i="7"/>
  <c r="S19" i="7" s="1"/>
  <c r="U19" i="7" s="1"/>
  <c r="O39" i="7"/>
  <c r="S39" i="7" s="1"/>
  <c r="U39" i="7" s="1"/>
  <c r="O32" i="7"/>
  <c r="S32" i="7" s="1"/>
  <c r="U32" i="7" s="1"/>
  <c r="T32" i="7" s="1"/>
  <c r="O33" i="7"/>
  <c r="S33" i="7" s="1"/>
  <c r="U33" i="7" s="1"/>
  <c r="T33" i="7" s="1"/>
  <c r="O65" i="7"/>
  <c r="R65" i="7" s="1"/>
  <c r="O15" i="6"/>
  <c r="R15" i="6" s="1"/>
  <c r="T15" i="6" s="1"/>
  <c r="V15" i="6" s="1"/>
  <c r="U15" i="6" s="1"/>
  <c r="O20" i="7"/>
  <c r="R20" i="7" s="1"/>
  <c r="O29" i="7"/>
  <c r="R29" i="7" s="1"/>
  <c r="O61" i="7"/>
  <c r="R61" i="7" s="1"/>
  <c r="O52" i="7"/>
  <c r="S52" i="7" s="1"/>
  <c r="U52" i="7" s="1"/>
  <c r="T52" i="7" s="1"/>
  <c r="O60" i="7"/>
  <c r="R60" i="7" s="1"/>
  <c r="O66" i="7"/>
  <c r="R66" i="7" s="1"/>
  <c r="O62" i="7"/>
  <c r="R62" i="7" s="1"/>
  <c r="O17" i="7"/>
  <c r="S17" i="7" s="1"/>
  <c r="U17" i="7" s="1"/>
  <c r="T17" i="7" s="1"/>
  <c r="O58" i="7"/>
  <c r="S58" i="7" s="1"/>
  <c r="U58" i="7" s="1"/>
  <c r="T58" i="7" s="1"/>
  <c r="O34" i="7"/>
  <c r="R34" i="7" s="1"/>
  <c r="O27" i="7"/>
  <c r="R27" i="7" s="1"/>
  <c r="O59" i="7"/>
  <c r="S59" i="7" s="1"/>
  <c r="U59" i="7" s="1"/>
  <c r="T59" i="7" s="1"/>
  <c r="O14" i="7"/>
  <c r="R14" i="7" s="1"/>
  <c r="O46" i="7"/>
  <c r="R46" i="7" s="1"/>
  <c r="O47" i="7"/>
  <c r="R47" i="7" s="1"/>
  <c r="O23" i="7"/>
  <c r="S23" i="7" s="1"/>
  <c r="U23" i="7" s="1"/>
  <c r="O49" i="7"/>
  <c r="S49" i="7" s="1"/>
  <c r="U49" i="7" s="1"/>
  <c r="T49" i="7" s="1"/>
  <c r="O51" i="7"/>
  <c r="R51" i="7" s="1"/>
  <c r="O38" i="7"/>
  <c r="S38" i="7" s="1"/>
  <c r="U38" i="7" s="1"/>
  <c r="T38" i="7" s="1"/>
  <c r="O40" i="7"/>
  <c r="S40" i="7" s="1"/>
  <c r="U40" i="7" s="1"/>
  <c r="T40" i="7" s="1"/>
  <c r="O41" i="7"/>
  <c r="S41" i="7" s="1"/>
  <c r="U41" i="7" s="1"/>
  <c r="O18" i="7"/>
  <c r="S18" i="7" s="1"/>
  <c r="U18" i="7" s="1"/>
  <c r="O28" i="7"/>
  <c r="R28" i="7" s="1"/>
  <c r="O37" i="7"/>
  <c r="S37" i="7" s="1"/>
  <c r="U37" i="7" s="1"/>
  <c r="T37" i="7" s="1"/>
  <c r="O15" i="7"/>
  <c r="S15" i="7" s="1"/>
  <c r="U15" i="7" s="1"/>
  <c r="T15" i="7" s="1"/>
  <c r="O36" i="7"/>
  <c r="S36" i="7" s="1"/>
  <c r="U36" i="7" s="1"/>
  <c r="T36" i="7" s="1"/>
  <c r="N13" i="10"/>
  <c r="R16" i="7"/>
  <c r="R49" i="7"/>
  <c r="R44" i="7"/>
  <c r="R13" i="7"/>
  <c r="R45" i="7"/>
  <c r="R64" i="7"/>
  <c r="R19" i="7"/>
  <c r="R39" i="7"/>
  <c r="R67" i="7"/>
  <c r="R30" i="7"/>
  <c r="R59" i="7"/>
  <c r="R35" i="7"/>
  <c r="R40" i="7"/>
  <c r="R36" i="7"/>
  <c r="R58" i="7" l="1"/>
  <c r="R41" i="7"/>
  <c r="R18" i="7"/>
  <c r="R63" i="7"/>
  <c r="R24" i="7"/>
  <c r="R53" i="7"/>
  <c r="R17" i="7"/>
  <c r="R23" i="7"/>
  <c r="T23" i="7" s="1"/>
  <c r="R52" i="7"/>
  <c r="R37" i="7"/>
  <c r="T19" i="7"/>
  <c r="S28" i="7"/>
  <c r="U28" i="7" s="1"/>
  <c r="T28" i="7" s="1"/>
  <c r="S47" i="7"/>
  <c r="U47" i="7" s="1"/>
  <c r="T47" i="7" s="1"/>
  <c r="S62" i="7"/>
  <c r="U62" i="7" s="1"/>
  <c r="T62" i="7" s="1"/>
  <c r="S61" i="7"/>
  <c r="U61" i="7" s="1"/>
  <c r="T61" i="7" s="1"/>
  <c r="S65" i="7"/>
  <c r="U65" i="7" s="1"/>
  <c r="T65" i="7" s="1"/>
  <c r="S56" i="7"/>
  <c r="U56" i="7" s="1"/>
  <c r="T56" i="7" s="1"/>
  <c r="S43" i="7"/>
  <c r="U43" i="7" s="1"/>
  <c r="T43" i="7" s="1"/>
  <c r="R21" i="7"/>
  <c r="R15" i="7"/>
  <c r="R33" i="7"/>
  <c r="R68" i="7"/>
  <c r="R31" i="7"/>
  <c r="S51" i="7"/>
  <c r="U51" i="7" s="1"/>
  <c r="T51" i="7" s="1"/>
  <c r="S46" i="7"/>
  <c r="U46" i="7" s="1"/>
  <c r="T46" i="7" s="1"/>
  <c r="S34" i="7"/>
  <c r="U34" i="7" s="1"/>
  <c r="T34" i="7" s="1"/>
  <c r="S66" i="7"/>
  <c r="U66" i="7" s="1"/>
  <c r="T66" i="7" s="1"/>
  <c r="S29" i="7"/>
  <c r="U29" i="7" s="1"/>
  <c r="T29" i="7" s="1"/>
  <c r="S48" i="7"/>
  <c r="U48" i="7" s="1"/>
  <c r="T48" i="7" s="1"/>
  <c r="S55" i="7"/>
  <c r="U55" i="7" s="1"/>
  <c r="T55" i="7" s="1"/>
  <c r="O14" i="6"/>
  <c r="R14" i="6" s="1"/>
  <c r="T14" i="6" s="1"/>
  <c r="V14" i="6" s="1"/>
  <c r="R38" i="7"/>
  <c r="R32" i="7"/>
  <c r="R57" i="7"/>
  <c r="R26" i="7"/>
  <c r="S14" i="7"/>
  <c r="U14" i="7" s="1"/>
  <c r="T14" i="7" s="1"/>
  <c r="S60" i="7"/>
  <c r="U60" i="7" s="1"/>
  <c r="T60" i="7" s="1"/>
  <c r="S20" i="7"/>
  <c r="U20" i="7" s="1"/>
  <c r="T20" i="7" s="1"/>
  <c r="S54" i="7"/>
  <c r="U54" i="7" s="1"/>
  <c r="T54" i="7" s="1"/>
  <c r="S42" i="7"/>
  <c r="U42" i="7" s="1"/>
  <c r="T42" i="7" s="1"/>
  <c r="R22" i="7"/>
  <c r="S27" i="7"/>
  <c r="U27" i="7" s="1"/>
  <c r="T27" i="7" s="1"/>
  <c r="S50" i="7"/>
  <c r="U50" i="7" s="1"/>
  <c r="T50" i="7" s="1"/>
  <c r="R25" i="7"/>
  <c r="T41" i="7"/>
  <c r="T18" i="7"/>
  <c r="T39" i="7"/>
  <c r="T25" i="7"/>
  <c r="T21" i="7"/>
  <c r="T64" i="7"/>
  <c r="U14" i="6" l="1"/>
  <c r="V18" i="6"/>
  <c r="U69" i="7"/>
</calcChain>
</file>

<file path=xl/sharedStrings.xml><?xml version="1.0" encoding="utf-8"?>
<sst xmlns="http://schemas.openxmlformats.org/spreadsheetml/2006/main" count="699" uniqueCount="275">
  <si>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 / 
SPREADSHEET OF THE COMPLIANCE WITH THE FISCAL DISCIPLINE RULES OF MUNICIPALITIES</t>
    </r>
  </si>
  <si>
    <t>APRAŠYMAS / DESCRIPTION</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</si>
  <si>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appropriations exceed 0.3 and municipalities which appropriations are below 0.3% of GDP at current prices of previous year.</t>
    </r>
  </si>
  <si>
    <t>SUVESTINĖ / SUMMARY</t>
  </si>
  <si>
    <t>1. DUOMENYS / DATA</t>
  </si>
  <si>
    <t>2. Duomenys / Data</t>
  </si>
  <si>
    <t>2. FISKALINĖS DRAUSMĖS TAISYKLĖS / FISCAL RULES</t>
  </si>
  <si>
    <t>5. Lankstumo taisyklės taikymas pagal 4 str. 5 d./ Flexibility rule application, CL 4.5</t>
  </si>
  <si>
    <t>6. Garantijų limitai pagal KĮ 4 str. 7 d. / Guaratees' limits according to CL 4.7</t>
  </si>
  <si>
    <t>7. Aktualūs įstatymų straipsniai / Relevant articles of the Law</t>
  </si>
  <si>
    <t>NUORODOS / REFERENCES</t>
  </si>
  <si>
    <t>KĮ</t>
  </si>
  <si>
    <t>Lietuvos Respublikos fiskalinės sutarties įgyvendinimo konstitucinis įstatymas</t>
  </si>
  <si>
    <t>CL</t>
  </si>
  <si>
    <t>Republic of Lithuania Constitutional Law on the Implementation of the Fiscal Treaty</t>
  </si>
  <si>
    <t>BSĮ</t>
  </si>
  <si>
    <t>Lietuvos Respublikos biudžeto sandaros įstatymas</t>
  </si>
  <si>
    <t>BL</t>
  </si>
  <si>
    <t>Republic of Lithuania Law on the Budget Structure</t>
  </si>
  <si>
    <t>↖ atgal į turinį / back to content</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</si>
  <si>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</si>
  <si>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</si>
  <si>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</si>
  <si>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</si>
  <si>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</si>
  <si>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</si>
  <si>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 xml:space="preserve">Kiekvienas j–asis valdžios sektoriui priskiriamas biudžetas, išskyrus VSDF, valstybės biudžetą ir biudžetus, kurių asignavimai neviršija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</si>
  <si>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r>
      <t xml:space="preserve">Kauno, Klaipėdos, Šiaulių ir Vilniaus miestų biudžetų struktūriniai balansų rodikliai subalansuoti
</t>
    </r>
    <r>
      <rPr>
        <i/>
        <sz val="10"/>
        <color theme="1"/>
        <rFont val="Arial"/>
        <family val="2"/>
        <charset val="186"/>
      </rPr>
      <t xml:space="preserve">
All local governments (Kaunas, Klaipėda, Šiauliai and Vilnius) comply with the fiscal rule</t>
    </r>
  </si>
  <si>
    <r>
      <t>T</t>
    </r>
    <r>
      <rPr>
        <vertAlign val="subscript"/>
        <sz val="10"/>
        <color theme="1"/>
        <rFont val="Arial"/>
        <family val="2"/>
        <charset val="186"/>
      </rPr>
      <t>4</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</si>
  <si>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In the latter case, the appropriations may not exceed revenue by more than 1.5 %.</t>
    </r>
  </si>
  <si>
    <r>
      <t xml:space="preserve">Negalioja
</t>
    </r>
    <r>
      <rPr>
        <i/>
        <sz val="10"/>
        <rFont val="Arial"/>
        <family val="2"/>
        <charset val="186"/>
      </rPr>
      <t>Not Valid</t>
    </r>
  </si>
  <si>
    <t>-</t>
  </si>
  <si>
    <r>
      <t xml:space="preserve">Tenkinama 
</t>
    </r>
    <r>
      <rPr>
        <i/>
        <sz val="10"/>
        <rFont val="Arial"/>
        <family val="2"/>
        <charset val="186"/>
      </rPr>
      <t>Valid</t>
    </r>
  </si>
  <si>
    <t>56 savivaldybės laikėsi FDT</t>
  </si>
  <si>
    <t>56 local governments follow the fiscal rule</t>
  </si>
  <si>
    <t>Šaltinis – Valstybės kontrolės, vykdančios fiskalinės institucijos funkcijas, skaičiavimai</t>
  </si>
  <si>
    <t>Source – National Audit Office's of Lithuania, implementing the functions of the fiscal institution, calculations</t>
  </si>
  <si>
    <t>Table 1. Data used for assessment</t>
  </si>
  <si>
    <r>
      <t xml:space="preserve">Kodas
</t>
    </r>
    <r>
      <rPr>
        <i/>
        <sz val="10"/>
        <color theme="1"/>
        <rFont val="Arial"/>
        <family val="2"/>
        <charset val="186"/>
      </rPr>
      <t>Code</t>
    </r>
  </si>
  <si>
    <r>
      <t xml:space="preserve">Savivaldybė
</t>
    </r>
    <r>
      <rPr>
        <i/>
        <sz val="10"/>
        <color theme="1"/>
        <rFont val="Arial"/>
        <family val="2"/>
        <charset val="186"/>
      </rPr>
      <t>Municipality</t>
    </r>
  </si>
  <si>
    <r>
      <t xml:space="preserve">Pajamos, tūkst. EUR
</t>
    </r>
    <r>
      <rPr>
        <i/>
        <sz val="10"/>
        <color theme="1"/>
        <rFont val="Arial"/>
        <family val="2"/>
        <charset val="186"/>
      </rPr>
      <t>Revenues, thousand EUR</t>
    </r>
  </si>
  <si>
    <r>
      <t xml:space="preserve">2. Išlaidos, tūkst. EUR
</t>
    </r>
    <r>
      <rPr>
        <i/>
        <sz val="10"/>
        <rFont val="Arial"/>
        <family val="2"/>
        <charset val="186"/>
      </rPr>
      <t>2. Expenditure, thousand EUR</t>
    </r>
  </si>
  <si>
    <r>
      <t xml:space="preserve">3.1 Materialiojo ir nematerialiojo turto įsigijimo išlaidos, tūkst. EUR
</t>
    </r>
    <r>
      <rPr>
        <i/>
        <sz val="10"/>
        <rFont val="Arial"/>
        <family val="2"/>
        <charset val="186"/>
      </rPr>
      <t>3.1 Acquisition costs of tangible and intangible assets, thousand EUR</t>
    </r>
  </si>
  <si>
    <r>
      <t xml:space="preserve">3.1.4. Ilgalaikio turto finansinės nuomos (lizingo) išlaidos, tūkst. EUR
</t>
    </r>
    <r>
      <rPr>
        <i/>
        <sz val="10"/>
        <rFont val="Arial"/>
        <family val="2"/>
        <charset val="186"/>
      </rPr>
      <t>3.1.4. Expenditure on financial leasing of fixed assets, thousand EUR</t>
    </r>
  </si>
  <si>
    <r>
      <t xml:space="preserve">3.2.1.5.1.1. Akcijos (įsigytos iš rezidentų), tūkst. EUR
</t>
    </r>
    <r>
      <rPr>
        <i/>
        <sz val="10"/>
        <rFont val="Arial"/>
        <family val="2"/>
        <charset val="186"/>
      </rPr>
      <t>3.2.1.5.1.1. Shares (acquired from residents), thousand EUR</t>
    </r>
  </si>
  <si>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</si>
  <si>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</si>
  <si>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r>
      <rPr>
        <sz val="10"/>
        <rFont val="Arial"/>
        <family val="2"/>
        <charset val="186"/>
      </rPr>
      <t>*</t>
    </r>
  </si>
  <si>
    <t>ES išlaidos - ES pajamos</t>
  </si>
  <si>
    <r>
      <t xml:space="preserve">Savivaldybių pateiktos mokėtinų sumų pokyčio prognozės savivaldybių taryboms tvirtinant biudžetus
</t>
    </r>
    <r>
      <rPr>
        <i/>
        <sz val="10"/>
        <rFont val="Arial"/>
        <family val="2"/>
        <charset val="186"/>
      </rPr>
      <t xml:space="preserve">Forecast of accounts payable change which was approved in the budget by the municipalities's councils </t>
    </r>
  </si>
  <si>
    <r>
      <t xml:space="preserve">FM įsakymo 1K-8 priedas Nr. 10 (61 eilutė)
</t>
    </r>
    <r>
      <rPr>
        <i/>
        <sz val="10"/>
        <rFont val="Arial"/>
        <family val="2"/>
        <charset val="186"/>
      </rPr>
      <t>Order MoF No. 1K-8 annex No. 10 (row 61)</t>
    </r>
  </si>
  <si>
    <r>
      <t xml:space="preserve">Valstybės biudžeto ir savivaldybių biudžetų finansinių rodiklių patvirtinimo įstatymas, 5 priedas
</t>
    </r>
    <r>
      <rPr>
        <i/>
        <sz val="10"/>
        <rFont val="Arial"/>
        <family val="2"/>
        <charset val="186"/>
      </rPr>
      <t>Budget Law on the Approval of the Financial Indicators of the State Budget and the Municipal Budgets, annex 5</t>
    </r>
  </si>
  <si>
    <r>
      <t xml:space="preserve">FM įsakymo Nr. 1K-361 forma Nr. 1-SAV (3 eilutė)
</t>
    </r>
    <r>
      <rPr>
        <i/>
        <sz val="10"/>
        <rFont val="Arial"/>
        <family val="2"/>
        <charset val="186"/>
      </rPr>
      <t>Order MoF No. 1K-361 form No. 1-SAV (row 3)</t>
    </r>
  </si>
  <si>
    <t>Savivaldybių apklausoje pateikti duomenys apie ES lėšas</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</si>
  <si>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</si>
  <si>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</si>
  <si>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</si>
  <si>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</si>
  <si>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</si>
  <si>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</si>
  <si>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</si>
  <si>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</si>
  <si>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</si>
  <si>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</si>
  <si>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</si>
  <si>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</si>
  <si>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</si>
  <si>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</si>
  <si>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</si>
  <si>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</si>
  <si>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</si>
  <si>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</si>
  <si>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</si>
  <si>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</si>
  <si>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</si>
  <si>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</si>
  <si>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</si>
  <si>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</si>
  <si>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</si>
  <si>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</si>
  <si>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</si>
  <si>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</si>
  <si>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</si>
  <si>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</si>
  <si>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</si>
  <si>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</si>
  <si>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</si>
  <si>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</si>
  <si>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</si>
  <si>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</si>
  <si>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</si>
  <si>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</si>
  <si>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</si>
  <si>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</si>
  <si>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</si>
  <si>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</si>
  <si>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</si>
  <si>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</si>
  <si>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</si>
  <si>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</si>
  <si>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</si>
  <si>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</si>
  <si>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</si>
  <si>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</si>
  <si>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</si>
  <si>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</si>
  <si>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</si>
  <si>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</si>
  <si>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</si>
  <si>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</si>
  <si>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</si>
  <si>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</si>
  <si>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</si>
  <si>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</si>
  <si>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 vertinant ex-post bus naudojama tik realiai panaudota sukaupto likučio dalis</t>
  </si>
  <si>
    <t>* when the compliance is assessed ex-post, only the part of the revenue carried foreward which was used for appropriations will be accounted for</t>
  </si>
  <si>
    <t>Ciklinės komponentės mln. Eur</t>
  </si>
  <si>
    <t>Cyclical components, mil. EUR</t>
  </si>
  <si>
    <r>
      <t xml:space="preserve">vertinimui naudojama pirminių biudžetų projektų sudarymo laiku turėta informacija: gruodžio mėn. ekonominės raidos scenarijaus prognozės ir pagal jį įvertintas atotrūkio nuo potencialo rodiklis
</t>
    </r>
    <r>
      <rPr>
        <i/>
        <sz val="10"/>
        <color theme="1"/>
        <rFont val="Arial"/>
        <family val="2"/>
        <charset val="186"/>
      </rPr>
      <t>the information available at the time of the original draft budgets is used for the assessment: the projections of the December economic development scenario and at the time estimated output gap</t>
    </r>
  </si>
  <si>
    <t>Šaltiniai</t>
  </si>
  <si>
    <t>Sources:</t>
  </si>
  <si>
    <t>Finansų ministerija</t>
  </si>
  <si>
    <t xml:space="preserve">Ministry of Finance </t>
  </si>
  <si>
    <t>Faktiniai duomenys</t>
  </si>
  <si>
    <t>Actual data</t>
  </si>
  <si>
    <t>Remiantis KĮ 4 str. 2 d., savivaldybių, kurių planuojami asignavimai viršija arba yra lygūs 0,3 proc. praėjusių metų BVP to meto kainomis, biudžetai turi būti planuojami, tvirtinami, keičiami ir vykdomi taip, kad sprendžiant pagal to biudžeto struktūrinį balanso rodiklį, apskaičiuotą kaupiamuoju principu, jis būtų perteklinis arba subalansuotas.</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</si>
  <si>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</si>
  <si>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r>
      <t xml:space="preserve">Asignavimai, proc. BVP 
</t>
    </r>
    <r>
      <rPr>
        <i/>
        <sz val="10"/>
        <color theme="1"/>
        <rFont val="Arial"/>
        <family val="2"/>
        <charset val="186"/>
      </rPr>
      <t>Appropriations, % of GDP</t>
    </r>
  </si>
  <si>
    <r>
      <t xml:space="preserve">Asignavimai, tūkst. EUR
</t>
    </r>
    <r>
      <rPr>
        <i/>
        <sz val="10"/>
        <rFont val="Arial"/>
        <family val="2"/>
        <charset val="186"/>
      </rPr>
      <t>Appropriations, thousand EUR</t>
    </r>
  </si>
  <si>
    <r>
      <t xml:space="preserve">2. Išlaidos, tūkst. EUR
</t>
    </r>
    <r>
      <rPr>
        <i/>
        <sz val="10"/>
        <color theme="1"/>
        <rFont val="Arial"/>
        <family val="2"/>
        <charset val="186"/>
      </rPr>
      <t>2. Expenditure, thousand EUR</t>
    </r>
  </si>
  <si>
    <r>
      <t xml:space="preserve">3.1 Materialiojo ir nematerialiojo turto įsigijimo išlaidos, tūkst. EUR
</t>
    </r>
    <r>
      <rPr>
        <i/>
        <sz val="10"/>
        <color theme="1"/>
        <rFont val="Arial"/>
        <family val="2"/>
        <charset val="186"/>
      </rPr>
      <t>3.1 Acquisition costs of tangible and intangible assets, thousand EUR</t>
    </r>
  </si>
  <si>
    <r>
      <t xml:space="preserve">3.1.4. Ilgalaikio turto finansinės nuomos (lizingo) išlaidos, tūkst. EUR
</t>
    </r>
    <r>
      <rPr>
        <i/>
        <sz val="10"/>
        <color theme="1"/>
        <rFont val="Arial"/>
        <family val="2"/>
        <charset val="186"/>
      </rPr>
      <t>3.1.4. Expenditure on financial leasing of fixed assets, thousand EUR</t>
    </r>
  </si>
  <si>
    <r>
      <t xml:space="preserve">3.2.1.5.1.1. Akcijos (įsigytos iš rezidentų), tūkst. EUR
</t>
    </r>
    <r>
      <rPr>
        <i/>
        <sz val="10"/>
        <color theme="1"/>
        <rFont val="Arial"/>
        <family val="2"/>
        <charset val="186"/>
      </rPr>
      <t>3.2.1.5.1.1. Shares (acquired from residents), thousand EUR</t>
    </r>
  </si>
  <si>
    <r>
      <t xml:space="preserve">Balansas, tūkst. EUR
</t>
    </r>
    <r>
      <rPr>
        <i/>
        <sz val="10"/>
        <color theme="1"/>
        <rFont val="Arial"/>
        <family val="2"/>
        <charset val="186"/>
      </rPr>
      <t>Balance, thousand EUR</t>
    </r>
  </si>
  <si>
    <r>
      <t xml:space="preserve">Mokėtinų sumų metinis pokytis,  tūkst. EUR
</t>
    </r>
    <r>
      <rPr>
        <i/>
        <sz val="10"/>
        <rFont val="Arial"/>
        <family val="2"/>
        <charset val="186"/>
      </rPr>
      <t>Change in accounts payable, thousand EUR</t>
    </r>
  </si>
  <si>
    <r>
      <t xml:space="preserve">ES lėšų korekcija,  tūkst. EUR
</t>
    </r>
    <r>
      <rPr>
        <i/>
        <sz val="10"/>
        <rFont val="Arial"/>
        <family val="2"/>
        <charset val="186"/>
      </rPr>
      <t>EU funds correction</t>
    </r>
    <r>
      <rPr>
        <sz val="10"/>
        <rFont val="Arial"/>
        <family val="2"/>
        <charset val="186"/>
      </rPr>
      <t>, thousand EUR</t>
    </r>
  </si>
  <si>
    <r>
      <t xml:space="preserve">Balansas kaupiamuoju principu, tūkst. EUR
</t>
    </r>
    <r>
      <rPr>
        <i/>
        <sz val="10"/>
        <rFont val="Arial"/>
        <family val="2"/>
        <charset val="186"/>
      </rPr>
      <t>Balance on accrual basis, thousand EUR</t>
    </r>
  </si>
  <si>
    <r>
      <t xml:space="preserve">Ar taikoma lankstumo taisyklė:
</t>
    </r>
    <r>
      <rPr>
        <i/>
        <sz val="10"/>
        <rFont val="Arial"/>
        <family val="2"/>
        <charset val="186"/>
      </rPr>
      <t>Is flexibility rule applied:</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</si>
  <si>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r>
      <rPr>
        <sz val="10"/>
        <rFont val="Arial"/>
        <family val="2"/>
        <charset val="186"/>
      </rPr>
      <t>*</t>
    </r>
  </si>
  <si>
    <r>
      <t xml:space="preserve">Balansas įvertinus taikytiną lankstumą, tūkst. EUR
</t>
    </r>
    <r>
      <rPr>
        <i/>
        <sz val="10"/>
        <color theme="1"/>
        <rFont val="Arial"/>
        <family val="2"/>
        <charset val="186"/>
      </rPr>
      <t>Balance accounting for applicable flexibility, thousand EUR</t>
    </r>
  </si>
  <si>
    <r>
      <t>Ciklinė biudžeto dedamoji, tūkst. EUR
Cyclical budgetary component</t>
    </r>
    <r>
      <rPr>
        <i/>
        <sz val="10"/>
        <rFont val="Arial"/>
        <family val="2"/>
        <charset val="186"/>
      </rPr>
      <t>, thousand EUR</t>
    </r>
  </si>
  <si>
    <r>
      <t xml:space="preserve">Struktūrinis balansas, tūkst. EUR
</t>
    </r>
    <r>
      <rPr>
        <i/>
        <sz val="10"/>
        <rFont val="Arial"/>
        <family val="2"/>
        <charset val="186"/>
      </rPr>
      <t>Structural balance, thousand EUR</t>
    </r>
  </si>
  <si>
    <r>
      <t xml:space="preserve">Kiek asignavimai didesni už leistinus, tūkst. EUR?
</t>
    </r>
    <r>
      <rPr>
        <i/>
        <sz val="10"/>
        <rFont val="Arial"/>
        <family val="2"/>
        <charset val="186"/>
      </rPr>
      <t>By how much are appropriations larger than those allowed, thousand EUR?</t>
    </r>
  </si>
  <si>
    <r>
      <t xml:space="preserve">Ar laikomasi fiskalinės drausmės taisyklės*:
</t>
    </r>
    <r>
      <rPr>
        <i/>
        <sz val="10"/>
        <rFont val="Arial"/>
        <family val="2"/>
        <charset val="186"/>
      </rPr>
      <t>Is the fiscal rule complied with*</t>
    </r>
  </si>
  <si>
    <t>2=2.1+2.2-2.3+2.4</t>
  </si>
  <si>
    <t>2.1</t>
  </si>
  <si>
    <t>2.2</t>
  </si>
  <si>
    <t>2.3</t>
  </si>
  <si>
    <t>2.4</t>
  </si>
  <si>
    <t>3=1-2</t>
  </si>
  <si>
    <t>6=3+4+5</t>
  </si>
  <si>
    <t>11=9-10</t>
  </si>
  <si>
    <t>–</t>
  </si>
  <si>
    <r>
      <t xml:space="preserve">ES lėšų korekcija = 
ES išlaidos - ES pajamos
</t>
    </r>
    <r>
      <rPr>
        <i/>
        <sz val="10"/>
        <rFont val="Arial"/>
        <family val="2"/>
        <charset val="186"/>
      </rPr>
      <t>EU funds correction = 
Expenditure of EU - Revenue of EU</t>
    </r>
  </si>
  <si>
    <r>
      <t xml:space="preserve">Iš viso nesilaiko savivaldybių
</t>
    </r>
    <r>
      <rPr>
        <b/>
        <i/>
        <sz val="10"/>
        <color theme="1"/>
        <rFont val="Arial"/>
        <family val="2"/>
        <charset val="186"/>
      </rPr>
      <t>Total do not comply</t>
    </r>
  </si>
  <si>
    <t>Revised data provided by municipalities</t>
  </si>
  <si>
    <r>
      <t xml:space="preserve">Asignavimai, proc. BVP
</t>
    </r>
    <r>
      <rPr>
        <i/>
        <sz val="10"/>
        <color theme="1"/>
        <rFont val="Arial"/>
        <family val="2"/>
        <charset val="186"/>
      </rPr>
      <t>Appropriations, % of GDP</t>
    </r>
  </si>
  <si>
    <t>ES lėšų korekcija,  tūkst. EUR
EU funds correction, thousand EUR</t>
  </si>
  <si>
    <r>
      <t xml:space="preserve">Balansas kaupiamuoju principu, tūkst. EUR
</t>
    </r>
    <r>
      <rPr>
        <i/>
        <sz val="10"/>
        <color theme="1"/>
        <rFont val="Arial"/>
        <family val="2"/>
        <charset val="186"/>
      </rPr>
      <t>Balance on accrual basis, thousand EUR</t>
    </r>
  </si>
  <si>
    <r>
      <t xml:space="preserve">Ar taikoma lankstumo taisyklė:
</t>
    </r>
    <r>
      <rPr>
        <i/>
        <sz val="10"/>
        <color theme="1"/>
        <rFont val="Arial"/>
        <family val="2"/>
        <charset val="186"/>
      </rPr>
      <t>Is flexibility rule applied:</t>
    </r>
  </si>
  <si>
    <r>
      <t xml:space="preserve">Asignavimai tarptautinei finansinei paramai bendrai finansuoti, tūkst. EUR
</t>
    </r>
    <r>
      <rPr>
        <i/>
        <sz val="10"/>
        <color theme="1"/>
        <rFont val="Arial"/>
        <family val="2"/>
        <charset val="186"/>
      </rPr>
      <t>Appropriations for international assistance cofinancing, thousand EUR</t>
    </r>
  </si>
  <si>
    <r>
      <t>Nepanaudota visų praėjusių metų sukaupta pajamų dalis, kuri einamaisiais metais panaudojama asignavimams, tūkst. EUR*
Unused part of accrued revenue from all previous years to be used for appropriations</t>
    </r>
    <r>
      <rPr>
        <i/>
        <sz val="10"/>
        <color theme="1"/>
        <rFont val="Arial"/>
        <family val="2"/>
        <charset val="186"/>
      </rPr>
      <t>, thousand EUR*</t>
    </r>
  </si>
  <si>
    <r>
      <t xml:space="preserve">Balansas įvertinus taikytiną lankstumą, tūkst. EUR
</t>
    </r>
    <r>
      <rPr>
        <i/>
        <sz val="10"/>
        <rFont val="Arial"/>
        <family val="2"/>
        <charset val="186"/>
      </rPr>
      <t>Balance accounting for applicable flexibility, thousand EUR</t>
    </r>
  </si>
  <si>
    <r>
      <t xml:space="preserve">Asignavimų ir pajamų santykis, proc.
</t>
    </r>
    <r>
      <rPr>
        <i/>
        <sz val="10"/>
        <rFont val="Arial"/>
        <family val="2"/>
        <charset val="186"/>
      </rPr>
      <t>Appropriations and revenue balance, %</t>
    </r>
  </si>
  <si>
    <r>
      <t xml:space="preserve">Ar laikomasi fiskalinės drausmės taisyklės:
</t>
    </r>
    <r>
      <rPr>
        <i/>
        <sz val="10"/>
        <rFont val="Arial"/>
        <family val="2"/>
        <charset val="186"/>
      </rPr>
      <t>Is the fiscal rule complied with</t>
    </r>
  </si>
  <si>
    <t>10=((2-4-7-8)/(1+6)-1)*100</t>
  </si>
  <si>
    <t>Iš viso nesilaiko savivaldybių
Total do not comply</t>
  </si>
  <si>
    <t>4 lentelė. Lankstumo taikymas</t>
  </si>
  <si>
    <t>Table 4. Flexibility</t>
  </si>
  <si>
    <t>Lankstumo taisyklės netaikymo aplinkybes nusako KĮ 4 str. 5, 6, 10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skola viršija 60 proc.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sumą.</t>
  </si>
  <si>
    <t>The circumstances in which the flexibility rule does not apply are set out in Article 4(5), (6) and (10)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debt exceeds the sum of 60 per cent (75 per cent for Vilnius City Municipality) of the municipality's revenue from personal income tax forecasted for the year in the Law on Approval of Financial Indicators of the State Budget and Municipal Budgets and the municipality's revenue from the municipality's budget for the most recently completed year, excluding the municipality's revenue from personal income tax, state budget grants and European Union and other international financial assistance.</t>
  </si>
  <si>
    <r>
      <t xml:space="preserve">Savivaldybė
</t>
    </r>
    <r>
      <rPr>
        <i/>
        <sz val="10"/>
        <color theme="1"/>
        <rFont val="Arial"/>
        <family val="2"/>
        <charset val="186"/>
      </rPr>
      <t>Local government</t>
    </r>
  </si>
  <si>
    <r>
      <t xml:space="preserve">Skola, tūkst. EUR
</t>
    </r>
    <r>
      <rPr>
        <i/>
        <sz val="10"/>
        <rFont val="Arial"/>
        <family val="2"/>
        <charset val="186"/>
      </rPr>
      <t>Debt, thousand EUR</t>
    </r>
  </si>
  <si>
    <r>
      <t xml:space="preserve">Prognozuojamos GPM pajamos
</t>
    </r>
    <r>
      <rPr>
        <i/>
        <sz val="10"/>
        <color theme="1"/>
        <rFont val="Arial"/>
        <family val="2"/>
        <charset val="186"/>
      </rPr>
      <t>PIT revenue forecast</t>
    </r>
  </si>
  <si>
    <r>
      <t xml:space="preserve">Paskutinių pasibaigusių metų pajamos be GPM, VB dotacijų, ES ir kitos tarptautinės finansinės paramos, tūkst. EUR
</t>
    </r>
    <r>
      <rPr>
        <i/>
        <sz val="10"/>
        <color theme="1"/>
        <rFont val="Arial"/>
        <family val="2"/>
        <charset val="186"/>
      </rPr>
      <t>Last year's revenue without PIT, SB grants, EU and other international financial aid, thousand EUR</t>
    </r>
  </si>
  <si>
    <r>
      <t xml:space="preserve">Paskutinių pasibaigusių metų pajamos, tūkst. EUR
</t>
    </r>
    <r>
      <rPr>
        <i/>
        <sz val="10"/>
        <color theme="1"/>
        <rFont val="Arial"/>
        <family val="2"/>
        <charset val="186"/>
      </rPr>
      <t>Last year's revenue, thousand EUR</t>
    </r>
  </si>
  <si>
    <r>
      <t xml:space="preserve">Paskutinių pasibaigusių metų GPM
</t>
    </r>
    <r>
      <rPr>
        <i/>
        <sz val="10"/>
        <color theme="1"/>
        <rFont val="Arial"/>
        <family val="2"/>
        <charset val="186"/>
      </rPr>
      <t>Last year's PIT revenue</t>
    </r>
  </si>
  <si>
    <r>
      <t xml:space="preserve">Paskutinių pasibaigusių metų VB dotacijos, ES ir kita tarptautinė finansinė parama, tūkst. EUR
</t>
    </r>
    <r>
      <rPr>
        <i/>
        <sz val="10"/>
        <color theme="1"/>
        <rFont val="Arial"/>
        <family val="2"/>
        <charset val="186"/>
      </rPr>
      <t>Last year's SB grants, EU and other financial aid, thousand EUR</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</si>
  <si>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</si>
  <si>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</si>
  <si>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</si>
  <si>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</si>
  <si>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</si>
  <si>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t>3=3.1-3.2-3.3</t>
  </si>
  <si>
    <t>3.1</t>
  </si>
  <si>
    <t>3.2</t>
  </si>
  <si>
    <t>3.3</t>
  </si>
  <si>
    <t>4=1/(2+3)</t>
  </si>
  <si>
    <r>
      <t xml:space="preserve">* taikoma metams nuo 2025 / </t>
    </r>
    <r>
      <rPr>
        <i/>
        <sz val="10"/>
        <color theme="1"/>
        <rFont val="Arial"/>
        <family val="2"/>
        <charset val="186"/>
      </rPr>
      <t>applied for years from 2025</t>
    </r>
  </si>
  <si>
    <t>4 lentelė. Garantijų limitai</t>
  </si>
  <si>
    <t>Table 4. Guarantees' limits</t>
  </si>
  <si>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negali viršyti 10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ir valstybės biudžeto dotacijas, sumos.</t>
  </si>
  <si>
    <t>Liabilities assumed by the municipality under guarantees in respect of obligations assumed but not yet fulfilled by municipally owned enterprises to reimburse creditors under loan agreements, financial lease/leasing agreements or other debt instruments may not exceed 10 per cent of the amount of the municipality's budget revenue from personal income tax forecast for the given year and the amount of the municipality's budget revenue received for the most recently completed year, other than the amount of the municipality's budget revenue, except for the amount of the municipality's revenue from the personal income tax and the amount of State budget subventions as indicated in the Act on Approval of the State Budget and the Financial Indicators of the State Budgets for the Municipalities Budget.</t>
  </si>
  <si>
    <r>
      <t xml:space="preserve">Garantijos, tūkst. EUR
</t>
    </r>
    <r>
      <rPr>
        <i/>
        <sz val="10"/>
        <rFont val="Arial"/>
        <family val="2"/>
        <charset val="186"/>
      </rPr>
      <t>Guarantees, thousand EUR</t>
    </r>
  </si>
  <si>
    <r>
      <t xml:space="preserve">Garantijų ir pajamų santykis
</t>
    </r>
    <r>
      <rPr>
        <i/>
        <sz val="10"/>
        <color theme="1"/>
        <rFont val="Arial"/>
        <family val="2"/>
        <charset val="186"/>
      </rPr>
      <t>Guarantees and revenue ratio</t>
    </r>
  </si>
  <si>
    <r>
      <t xml:space="preserve">Ar viršytas garantijų limitas?
</t>
    </r>
    <r>
      <rPr>
        <i/>
        <sz val="10"/>
        <color theme="1"/>
        <rFont val="Arial"/>
        <family val="2"/>
        <charset val="186"/>
      </rPr>
      <t>Is the guarantees limit exceeded?</t>
    </r>
  </si>
  <si>
    <t>3=1/(2+3)</t>
  </si>
  <si>
    <t>Constitutional Law on the Implementation of the Fiscal Treaty</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</si>
  <si>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</si>
  <si>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</si>
  <si>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CL Art. 4(2)</t>
  </si>
  <si>
    <t>Each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</si>
  <si>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</si>
  <si>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</si>
  <si>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CL Art. 4(4)</t>
  </si>
  <si>
    <t>Each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</si>
  <si>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</si>
  <si>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</si>
  <si>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CL Art. 4(5)</t>
  </si>
  <si>
    <t>The following flexibility rule for municipal budgeting shall be established: a municipality may, in assessing the compliance of its budget with the relevant budgeting rule set out in paragraph 2 or 4 of this Article, as appropriate:
(1) deduct from its appropriations appropriations appropriations for co-financing by the European Union and other international financial assistance, including value added tax on the share of eligible expenditure, except for appropriations received from the State budget for co-financing by the European Union and other international financial assistance;
(2) add to the revenue for the current year such part of the accumulated unused revenue of the municipal budget at 31 December of the previous year (i.e. revenue received but not used, excluding unused European Union and other international financial assistance funds) as is available for appropriations in the current year.</t>
  </si>
  <si>
    <t>4 str. 6 d.</t>
  </si>
  <si>
    <t>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</si>
  <si>
    <t>CL Art. 4(6)</t>
  </si>
  <si>
    <t>The debt of the municipality under the obligatory debt documents, including but not limited to loan, financial lease (leasing) agreements, may not exceed 60 per cent (75 per cent for Vilnius City Municipality) of the municipal budget revenues from personal income tax forecasted for that year in the Law on Approval of State Budgets and Financial Indicators of the Municipal Budgets and the revenues received by the municipal budget for the most recently completed year,
the sum of the amounts of the municipality's budget revenues, excluding revenues from personal income tax, state budget grants and European Union and other international financial assistance, for the previous year.</t>
  </si>
  <si>
    <t>4 str. 7 d.</t>
  </si>
  <si>
    <t>CL Art. 4(7)</t>
  </si>
  <si>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</si>
  <si>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</si>
  <si>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CL Art. 4(9)</t>
  </si>
  <si>
    <t>If, according to the data of 31 December of the last completed year, the debt of the municipality exceeds the limit set out in paragraph 6 of this Article, the flexibility rule for municipal budgeting shall not apply to the municipal budget as long as the municipality exceeds the limit.</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</si>
  <si>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</si>
  <si>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</si>
  <si>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t>CL Art. 4(10)</t>
  </si>
  <si>
    <t>If, in the last completed year, the municipality's budget balance actually deviates from the municipality's budget balance corresponding to the budgeting rule laid down in paragraph 2 or 4 of this Article, as appropriate (after application of the municipal budgeting flexibility rule), the municipality shall have a period of no more than two years in which to make up in full for this deviation. If the deviation is not compensated within two years, the municipality shall not be subject to the municipal budgeting flexibility rule in the following and subsequent years until the deviation has been compensated. The municipal budgeting flexibility rule shall start to apply after the year in which the municipality compensates the deviation of the budget balance indicator.</t>
  </si>
  <si>
    <t>Biudžeto sandaros įstatymas</t>
  </si>
  <si>
    <r>
      <t xml:space="preserve">FM įsakymo 1K-8 priedas Nr. 10 (83 eilutė)
</t>
    </r>
    <r>
      <rPr>
        <i/>
        <sz val="10"/>
        <rFont val="Arial"/>
        <family val="2"/>
        <charset val="186"/>
      </rPr>
      <t>Order MoF No. 1K-8 annex No. 10 (row 83)</t>
    </r>
  </si>
  <si>
    <t>1 lentelė. Vertinimui naudojami duomenys (pagal Finansų ministerijai teiktas ataskaitas)</t>
  </si>
  <si>
    <t>Savivaldybių pateikti duomenys</t>
  </si>
  <si>
    <t>Šaltiniai:</t>
  </si>
  <si>
    <t>Savivaldybių pagal prašymą pateikti duomenys</t>
  </si>
  <si>
    <t>1. Savivaldybių biudžetų fiskalinės drausmės taisyklės, 2025 m. / Fiscal discipline rules attributable to local government in 2025</t>
  </si>
  <si>
    <t>3. Savivaldybių 2025 m. biudžetai, kuriems taikoma Konstitucinio įstatymo 4 str. 2 d. / Budgets attributable to local government in 2025, CL 4.2.</t>
  </si>
  <si>
    <t>4. Savivaldybių 2025 m. biudžetai, kuriems taikoma Konstitucinio įstatymo 4 str. 4 d. / Budgets attributable to local governments in 2025, CL 4.4.</t>
  </si>
  <si>
    <t>1 lentelė. Savivaldybių biudžetų fiskalinės drausmės taisyklės, 2025 m.</t>
  </si>
  <si>
    <r>
      <rPr>
        <i/>
        <sz val="10"/>
        <color rgb="FF000000"/>
        <rFont val="Arial"/>
        <family val="2"/>
        <charset val="186"/>
      </rPr>
      <t>SB</t>
    </r>
    <r>
      <rPr>
        <i/>
        <vertAlign val="subscript"/>
        <sz val="10"/>
        <color rgb="FF000000"/>
        <rFont val="Arial"/>
        <family val="2"/>
        <charset val="186"/>
      </rPr>
      <t>j,2025</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</si>
  <si>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2025</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</si>
  <si>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j,2025</t>
    </r>
    <r>
      <rPr>
        <i/>
        <sz val="10"/>
        <color rgb="FF000000"/>
        <rFont val="Arial"/>
        <family val="2"/>
        <charset val="186"/>
      </rPr>
      <t>/SP</t>
    </r>
    <r>
      <rPr>
        <i/>
        <vertAlign val="subscript"/>
        <sz val="10"/>
        <color rgb="FF000000"/>
        <rFont val="Arial"/>
        <family val="2"/>
        <charset val="186"/>
      </rPr>
      <t xml:space="preserve">j,2025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</si>
  <si>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2025</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</si>
  <si>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j,2025</t>
    </r>
    <r>
      <rPr>
        <i/>
        <sz val="10"/>
        <color rgb="FF000000"/>
        <rFont val="Arial"/>
        <family val="2"/>
        <charset val="186"/>
      </rPr>
      <t>/SP</t>
    </r>
    <r>
      <rPr>
        <i/>
        <vertAlign val="subscript"/>
        <sz val="10"/>
        <color rgb="FF000000"/>
        <rFont val="Arial"/>
        <family val="2"/>
        <charset val="186"/>
      </rPr>
      <t xml:space="preserve">j,2025 </t>
    </r>
    <r>
      <rPr>
        <sz val="10"/>
        <color rgb="FF000000"/>
        <rFont val="Calibri"/>
        <family val="2"/>
        <charset val="186"/>
      </rPr>
      <t>≤ 1,015</t>
    </r>
    <r>
      <rPr>
        <sz val="10"/>
        <color rgb="FF000000"/>
        <rFont val="Arial"/>
        <family val="2"/>
        <charset val="186"/>
      </rPr>
      <t xml:space="preserve">
</t>
    </r>
  </si>
  <si>
    <t>2025 m. BVP to meto kainomis projekcija, mln. EUR</t>
  </si>
  <si>
    <t>GDP projection 2025, mil. EUR</t>
  </si>
  <si>
    <t>2024 m. BVP to meto kainomis, mln. EUR</t>
  </si>
  <si>
    <t xml:space="preserve">GDP 2024, mil. EUR </t>
  </si>
  <si>
    <t xml:space="preserve">2025 m. atotrūkis nuo potencialo, proc. pot. BVP </t>
  </si>
  <si>
    <t>Output gap for the year 2025, % pot. GDP</t>
  </si>
  <si>
    <t>2025 m. ES pajamos</t>
  </si>
  <si>
    <t>2025 m. ES išlaidos</t>
  </si>
  <si>
    <t>2 lentelė. Savivaldybių 2025 m. biudžetai, kuriems taikoma Konstitucinio įstatymo 4 str. 2 d.</t>
  </si>
  <si>
    <t>Table 2. Budgets attributable to local government in 2025, CL 4.2.</t>
  </si>
  <si>
    <t>Table 3. Budgets attributable to local governments in 2025, CL 4.4.</t>
  </si>
  <si>
    <r>
      <t xml:space="preserve">Prognozuojamos (2025 m.) GPM pajamos
</t>
    </r>
    <r>
      <rPr>
        <i/>
        <sz val="10"/>
        <color theme="1"/>
        <rFont val="Arial"/>
        <family val="2"/>
        <charset val="186"/>
      </rPr>
      <t>PIT revenue forecast</t>
    </r>
  </si>
  <si>
    <r>
      <t xml:space="preserve">Skola (2024 m.), tūkst EUR
</t>
    </r>
    <r>
      <rPr>
        <i/>
        <sz val="10"/>
        <color theme="1"/>
        <rFont val="Arial"/>
        <family val="2"/>
        <charset val="186"/>
      </rPr>
      <t>Debt, thousand EUR</t>
    </r>
  </si>
  <si>
    <r>
      <t xml:space="preserve">Paskutinių pasibaigusių metų (2024 m.) pajamos, tūkst. EUR
</t>
    </r>
    <r>
      <rPr>
        <i/>
        <sz val="10"/>
        <color theme="1"/>
        <rFont val="Arial"/>
        <family val="2"/>
        <charset val="186"/>
      </rPr>
      <t>Last year's revenue, thousand EUR</t>
    </r>
  </si>
  <si>
    <r>
      <t xml:space="preserve">Paskutinių pasibaigusių metų (2024 m.) GPM
</t>
    </r>
    <r>
      <rPr>
        <i/>
        <sz val="10"/>
        <color theme="1"/>
        <rFont val="Arial"/>
        <family val="2"/>
        <charset val="186"/>
      </rPr>
      <t>Last year's PIT revenue</t>
    </r>
  </si>
  <si>
    <r>
      <t xml:space="preserve">Paskutinių pasibaigusių metų (2024 m.) VB dotacijos, ES ir kita tarptautinė finansinė parama, tūkst. EUR
</t>
    </r>
    <r>
      <rPr>
        <i/>
        <sz val="10"/>
        <color theme="1"/>
        <rFont val="Arial"/>
        <family val="2"/>
        <charset val="186"/>
      </rPr>
      <t>Last year's SB grants, EU and other financial aid, thousand EUR</t>
    </r>
  </si>
  <si>
    <r>
      <t xml:space="preserve">Garantijos (2024 m.), tūkst. EUR
</t>
    </r>
    <r>
      <rPr>
        <i/>
        <sz val="10"/>
        <color theme="1"/>
        <rFont val="Arial"/>
        <family val="2"/>
        <charset val="186"/>
      </rPr>
      <t>Guarantees, thousand EUR</t>
    </r>
  </si>
  <si>
    <t>3 lentelė. Savivaldybių 2025 m. biudžetai, kuriems taikoma Konstitucinio įstatymo 4 str. 4 d.</t>
  </si>
  <si>
    <t>Vadovaujantis KĮ 4 str. 4 d., savivaldybių, kurių planuojami asignavimai neviršija 0,3 procento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Kadangi 2025 m. projektuojamas produkcijos atotrūkis nuo potencialo neigiamas, tai reiškia, kad nurodytų savivaldybių biudžetų balanso rodikliai turėjo būti planuojami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</si>
  <si>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projected output gap for the year 2025 is negative, the budgets of the indicated local governments had to be planned so that appropriations did not exceed the revenue (revenue and appropriations are calculated on accrual basis) by more than 1.5 percent.</t>
  </si>
  <si>
    <t>Savivaldybių biudžetų sudarymas</t>
  </si>
  <si>
    <t>16 str.</t>
  </si>
  <si>
    <t>BL Art. 16</t>
  </si>
  <si>
    <t>Municipal budgeting</t>
  </si>
  <si>
    <r>
      <t xml:space="preserve">FM įsakymo Nr. 1K-361 forma Nr. 1-SAV (89 eilutė)
</t>
    </r>
    <r>
      <rPr>
        <i/>
        <sz val="10"/>
        <rFont val="Arial"/>
        <family val="2"/>
        <charset val="186"/>
      </rPr>
      <t>Order MoF No. 1K-361 form No. 1-SAV (row 89)</t>
    </r>
  </si>
  <si>
    <r>
      <t xml:space="preserve">FM įsakymo Nr. 1K-361 forma Nr. 1-SAV (15 eilutė)
</t>
    </r>
    <r>
      <rPr>
        <i/>
        <sz val="10"/>
        <rFont val="Arial"/>
        <family val="2"/>
        <charset val="186"/>
      </rPr>
      <t>Order MoF No. 1K-361 form No. 1-SAV (row 15)</t>
    </r>
  </si>
  <si>
    <r>
      <t xml:space="preserve">FM įsakymo Nr. 1K-63 forma 23 priedas (106 eilutė) (2025-03-31)
</t>
    </r>
    <r>
      <rPr>
        <i/>
        <sz val="10"/>
        <rFont val="Arial"/>
        <family val="2"/>
        <charset val="186"/>
      </rPr>
      <t>Order MoF No. 1K-63 form No. 23 (row 106) (2025-03-31)</t>
    </r>
  </si>
  <si>
    <r>
      <t xml:space="preserve">FM įsakymo Nr. 1K-28 forma SB-1-pajamos (73 eilutė)
</t>
    </r>
    <r>
      <rPr>
        <i/>
        <sz val="10"/>
        <rFont val="Arial"/>
        <family val="2"/>
        <charset val="186"/>
      </rPr>
      <t>Order MoF No. 1K-28 form SB-1-revenue (row 73)</t>
    </r>
  </si>
  <si>
    <r>
      <t xml:space="preserve">FM įsakymo Nr. 1K-28 forma SB-3-išlaidos (1 eilutė) 
</t>
    </r>
    <r>
      <rPr>
        <i/>
        <sz val="10"/>
        <rFont val="Arial"/>
        <family val="2"/>
        <charset val="186"/>
      </rPr>
      <t>Order MoF No. 1K-28  form SB-3-expenditure (row 1)</t>
    </r>
  </si>
  <si>
    <t>FM įsakymo Nr. 1K-28  forma SB-3-išlaidos (77 eilutė) 
Order MoF No. 1K-28  form SB-3-expenditure (row 77)</t>
  </si>
  <si>
    <r>
      <t xml:space="preserve">FM įsakymo Nr. 1K-28  forma SB-3-išlaidos (103 eilutė) 
</t>
    </r>
    <r>
      <rPr>
        <i/>
        <sz val="10"/>
        <rFont val="Arial"/>
        <family val="2"/>
        <charset val="186"/>
      </rPr>
      <t>Order MoF No. 1K-28  form SB-3-expenditure (row 103)</t>
    </r>
  </si>
  <si>
    <r>
      <t xml:space="preserve">FM įsakymo Nr. 1K-28  forma SB-3-išlaidos (112 eilutė) 
</t>
    </r>
    <r>
      <rPr>
        <i/>
        <sz val="10"/>
        <rFont val="Arial"/>
        <family val="2"/>
        <charset val="186"/>
      </rPr>
      <t>Order MoF No. 1K-28  form SB-3-expenditure (row 112)</t>
    </r>
  </si>
  <si>
    <r>
      <t xml:space="preserve">FM įsakymo Nr. 1K-28  forma SB-2-išlaidos (12 eilutė)
</t>
    </r>
    <r>
      <rPr>
        <i/>
        <sz val="10"/>
        <rFont val="Arial"/>
        <family val="2"/>
        <charset val="186"/>
      </rPr>
      <t>Order MoF No. 1K-28  form SB-2-expenditure (row 12)</t>
    </r>
  </si>
  <si>
    <r>
      <t xml:space="preserve">FM įsakymo Nr. 1K-28 forma SB-3-išlaidos (1+77-103+112 eilutės) 
</t>
    </r>
    <r>
      <rPr>
        <i/>
        <sz val="10"/>
        <rFont val="Arial"/>
        <family val="2"/>
        <charset val="186"/>
      </rPr>
      <t>Order MoF No. 1K-28 form SB-3-expenditure (rows 1+77-103+112)</t>
    </r>
  </si>
  <si>
    <r>
      <t xml:space="preserve">Valstybės biudžeto ir savivaldybių biudžetų finansinių rodiklių patvirtinimo įstatymas, 5 priedas
</t>
    </r>
    <r>
      <rPr>
        <i/>
        <sz val="10"/>
        <color theme="1"/>
        <rFont val="Arial"/>
        <family val="2"/>
        <charset val="186"/>
      </rPr>
      <t>Budget Law on the Approval of the Financial Indicators of the State Budget and the Municipal Budgets, annex 5</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</si>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</sst>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0.0"/>
    <numFmt numFmtId="167" formatCode="0.0"/>
    <numFmt numFmtId="168" formatCode="0.000"/>
    <numFmt numFmtId="169" formatCode="#,##0.0;\–#,##0.0"/>
    <numFmt numFmtId="170" formatCode="0.00;\–0.00"/>
    <numFmt numFmtId="171" formatCode="_-* #,##0.0\ _€_-;\-* #,##0.0\ _€_-;_-* &quot;-&quot;??\ _€_-;_-@_-"/>
    <numFmt numFmtId="172" formatCode="#,##0.00;\–#,##0.00"/>
    <numFmt numFmtId="173" formatCode="_-* #,##0\ _€_-;\-* #,##0\ _€_-;_-* &quot;-&quot;??\ _€_-;_-@_-"/>
  </numFmts>
  <fonts count="6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b/>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i/>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i/>
      <sz val="10"/>
      <color rgb="FFFF0000"/>
      <name val="Arial"/>
      <family val="2"/>
      <charset val="186"/>
    </font>
    <font>
      <b/>
      <sz val="11"/>
      <color rgb="FFFF0000"/>
      <name val="Arial"/>
      <family val="2"/>
      <charset val="186"/>
    </font>
  </fonts>
  <fills count="11">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1D1D1"/>
        <bgColor indexed="64"/>
      </patternFill>
    </fill>
    <fill>
      <patternFill patternType="solid">
        <fgColor theme="0" tint="-0.249977111117893"/>
        <bgColor indexed="64"/>
      </patternFill>
    </fill>
  </fills>
  <borders count="62">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style="dotted">
        <color rgb="FF8C6E87"/>
      </right>
      <top style="medium">
        <color rgb="FF8C6E87"/>
      </top>
      <bottom style="medium">
        <color rgb="FF8C6E87"/>
      </bottom>
      <diagonal/>
    </border>
    <border>
      <left style="dotted">
        <color rgb="FF8C6E87"/>
      </left>
      <right style="dotted">
        <color rgb="FF8C6E87"/>
      </right>
      <top style="medium">
        <color rgb="FF8C6E87"/>
      </top>
      <bottom style="medium">
        <color rgb="FF8C6E87"/>
      </bottom>
      <diagonal/>
    </border>
    <border>
      <left style="dotted">
        <color rgb="FF8C6E87"/>
      </left>
      <right/>
      <top style="medium">
        <color rgb="FF8C6E87"/>
      </top>
      <bottom style="medium">
        <color rgb="FF8C6E87"/>
      </bottom>
      <diagonal/>
    </border>
    <border>
      <left/>
      <right/>
      <top style="dashed">
        <color rgb="FF8C6E87"/>
      </top>
      <bottom/>
      <diagonal/>
    </border>
    <border>
      <left style="thin">
        <color rgb="FF8C6E87"/>
      </left>
      <right style="dashed">
        <color rgb="FF8C6E87"/>
      </right>
      <top style="thin">
        <color rgb="FF8C6E87"/>
      </top>
      <bottom style="dashed">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style="thin">
        <color rgb="FF8C6E87"/>
      </right>
      <top style="thin">
        <color rgb="FF8C6E87"/>
      </top>
      <bottom/>
      <diagonal/>
    </border>
    <border>
      <left style="dashed">
        <color theme="7"/>
      </left>
      <right style="medium">
        <color theme="7"/>
      </right>
      <top style="medium">
        <color theme="7"/>
      </top>
      <bottom style="dashed">
        <color theme="7"/>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medium">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right/>
      <top style="medium">
        <color theme="7"/>
      </top>
      <bottom style="medium">
        <color theme="7"/>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style="thin">
        <color theme="7"/>
      </top>
      <bottom style="dashed">
        <color theme="5"/>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style="thin">
        <color rgb="FF8C6E87"/>
      </left>
      <right style="dashed">
        <color rgb="FF8C6E87"/>
      </right>
      <top style="thin">
        <color rgb="FF8C6E87"/>
      </top>
      <bottom/>
      <diagonal/>
    </border>
    <border>
      <left style="thin">
        <color rgb="FF8C6E87"/>
      </left>
      <right style="dashed">
        <color rgb="FF8C6E87"/>
      </right>
      <top/>
      <bottom style="thin">
        <color rgb="FF8C6E87"/>
      </bottom>
      <diagonal/>
    </border>
    <border>
      <left style="dashed">
        <color rgb="FF8C6E87"/>
      </left>
      <right style="thin">
        <color rgb="FF8C6E87"/>
      </right>
      <top/>
      <bottom style="thin">
        <color rgb="FF8C6E87"/>
      </bottom>
      <diagonal/>
    </border>
    <border>
      <left/>
      <right/>
      <top/>
      <bottom style="thin">
        <color rgb="FF8C6E87"/>
      </bottom>
      <diagonal/>
    </border>
    <border>
      <left style="thin">
        <color theme="7"/>
      </left>
      <right style="thin">
        <color theme="7"/>
      </right>
      <top style="thin">
        <color theme="7"/>
      </top>
      <bottom style="thin">
        <color theme="7"/>
      </bottom>
      <diagonal/>
    </border>
    <border>
      <left style="dashed">
        <color theme="7"/>
      </left>
      <right style="dashed">
        <color theme="7"/>
      </right>
      <top style="thin">
        <color theme="7"/>
      </top>
      <bottom/>
      <diagonal/>
    </border>
    <border>
      <left style="dashed">
        <color theme="7"/>
      </left>
      <right style="dashed">
        <color theme="7"/>
      </right>
      <top/>
      <bottom style="dashed">
        <color theme="7"/>
      </bottom>
      <diagonal/>
    </border>
    <border>
      <left style="thin">
        <color rgb="FF8C6E87"/>
      </left>
      <right/>
      <top style="dashed">
        <color rgb="FF8C6E87"/>
      </top>
      <bottom style="dashed">
        <color rgb="FF8C6E87"/>
      </bottom>
      <diagonal/>
    </border>
    <border>
      <left/>
      <right/>
      <top style="dashed">
        <color rgb="FF8C6E87"/>
      </top>
      <bottom style="dashed">
        <color rgb="FF8C6E87"/>
      </bottom>
      <diagonal/>
    </border>
    <border>
      <left/>
      <right style="thin">
        <color rgb="FF8C6E87"/>
      </right>
      <top style="dashed">
        <color rgb="FF8C6E87"/>
      </top>
      <bottom style="dashed">
        <color rgb="FF8C6E87"/>
      </bottom>
      <diagonal/>
    </border>
    <border>
      <left style="dashed">
        <color theme="7"/>
      </left>
      <right style="dashed">
        <color theme="7"/>
      </right>
      <top style="dashed">
        <color theme="7"/>
      </top>
      <bottom style="thin">
        <color rgb="FF8C6E87"/>
      </bottom>
      <diagonal/>
    </border>
    <border>
      <left style="dashed">
        <color rgb="FF8C6E87"/>
      </left>
      <right style="thin">
        <color rgb="FF8C6E87"/>
      </right>
      <top style="dashed">
        <color rgb="FF8C6E87"/>
      </top>
      <bottom style="thin">
        <color rgb="FF8C6E87"/>
      </bottom>
      <diagonal/>
    </border>
  </borders>
  <cellStyleXfs count="10">
    <xf numFmtId="0" fontId="0" fillId="0" borderId="0"/>
    <xf numFmtId="0" fontId="4" fillId="0" borderId="0" applyNumberFormat="0" applyFill="0" applyBorder="0" applyAlignment="0" applyProtection="0"/>
    <xf numFmtId="0" fontId="7" fillId="0" borderId="0"/>
    <xf numFmtId="0" fontId="10" fillId="0" borderId="0" applyNumberFormat="0" applyFill="0" applyBorder="0" applyAlignment="0" applyProtection="0">
      <alignment vertical="top"/>
      <protection locked="0"/>
    </xf>
    <xf numFmtId="0" fontId="2" fillId="0" borderId="0"/>
    <xf numFmtId="0" fontId="10" fillId="0" borderId="0" applyNumberFormat="0" applyFill="0" applyBorder="0" applyAlignment="0" applyProtection="0">
      <alignment vertical="top"/>
      <protection locked="0"/>
    </xf>
    <xf numFmtId="0" fontId="17" fillId="0" borderId="0" applyNumberFormat="0" applyFill="0" applyBorder="0" applyAlignment="0" applyProtection="0"/>
    <xf numFmtId="0" fontId="3" fillId="0" borderId="0"/>
    <xf numFmtId="0" fontId="1" fillId="0" borderId="0"/>
    <xf numFmtId="164" fontId="3" fillId="0" borderId="0" applyFont="0" applyFill="0" applyBorder="0" applyAlignment="0" applyProtection="0"/>
  </cellStyleXfs>
  <cellXfs count="344">
    <xf numFmtId="0" fontId="0" fillId="0" borderId="0" xfId="0"/>
    <xf numFmtId="0" fontId="9" fillId="0" borderId="0" xfId="0" applyFont="1"/>
    <xf numFmtId="0" fontId="5" fillId="0" borderId="0" xfId="0" applyFont="1"/>
    <xf numFmtId="0" fontId="6" fillId="0" borderId="0" xfId="0" applyFont="1"/>
    <xf numFmtId="0" fontId="14" fillId="0" borderId="0" xfId="0" applyFont="1" applyAlignment="1">
      <alignment horizontal="center" vertical="center"/>
    </xf>
    <xf numFmtId="14" fontId="5" fillId="0" borderId="0" xfId="0" applyNumberFormat="1" applyFont="1"/>
    <xf numFmtId="0" fontId="12" fillId="0" borderId="0" xfId="3" applyFont="1" applyBorder="1" applyAlignment="1" applyProtection="1">
      <alignment horizontal="left" indent="4"/>
    </xf>
    <xf numFmtId="0" fontId="13" fillId="0" borderId="0" xfId="3" applyFont="1" applyBorder="1" applyAlignment="1" applyProtection="1"/>
    <xf numFmtId="0" fontId="18" fillId="0" borderId="0" xfId="4" applyFont="1"/>
    <xf numFmtId="0" fontId="12" fillId="0" borderId="0" xfId="3" applyFont="1" applyAlignment="1" applyProtection="1"/>
    <xf numFmtId="0" fontId="12" fillId="0" borderId="0" xfId="6" applyFont="1" applyAlignment="1" applyProtection="1"/>
    <xf numFmtId="0" fontId="19" fillId="0" borderId="0" xfId="4" applyFont="1"/>
    <xf numFmtId="0" fontId="20" fillId="0" borderId="0" xfId="4" applyFont="1"/>
    <xf numFmtId="0" fontId="23" fillId="0" borderId="0" xfId="0" applyFont="1"/>
    <xf numFmtId="0" fontId="10" fillId="0" borderId="0" xfId="3" applyBorder="1" applyAlignment="1" applyProtection="1">
      <alignment horizontal="center" wrapText="1"/>
    </xf>
    <xf numFmtId="0" fontId="24" fillId="0" borderId="0" xfId="0" applyFont="1"/>
    <xf numFmtId="0" fontId="26" fillId="0" borderId="0" xfId="0" applyFont="1"/>
    <xf numFmtId="0" fontId="18" fillId="0" borderId="0" xfId="4" applyFont="1" applyAlignment="1" applyProtection="1">
      <alignment wrapText="1"/>
      <protection locked="0"/>
    </xf>
    <xf numFmtId="0" fontId="18" fillId="0" borderId="0" xfId="4" applyFont="1" applyProtection="1">
      <protection locked="0"/>
    </xf>
    <xf numFmtId="0" fontId="12" fillId="0" borderId="0" xfId="3" applyFont="1" applyAlignment="1" applyProtection="1">
      <protection locked="0"/>
    </xf>
    <xf numFmtId="0" fontId="18" fillId="0" borderId="0" xfId="0" applyFont="1" applyProtection="1">
      <protection locked="0"/>
    </xf>
    <xf numFmtId="0" fontId="19" fillId="0" borderId="0" xfId="4" applyFont="1" applyProtection="1">
      <protection locked="0"/>
    </xf>
    <xf numFmtId="0" fontId="21" fillId="0" borderId="0" xfId="4" applyFont="1" applyProtection="1">
      <protection locked="0"/>
    </xf>
    <xf numFmtId="168" fontId="18" fillId="0" borderId="0" xfId="4" applyNumberFormat="1" applyFont="1" applyProtection="1">
      <protection locked="0"/>
    </xf>
    <xf numFmtId="0" fontId="22" fillId="0" borderId="0" xfId="4" applyFont="1" applyAlignment="1">
      <alignment wrapText="1"/>
    </xf>
    <xf numFmtId="0" fontId="34" fillId="0" borderId="0" xfId="4" applyFont="1"/>
    <xf numFmtId="0" fontId="12" fillId="0" borderId="0" xfId="3" applyFont="1" applyBorder="1" applyAlignment="1" applyProtection="1">
      <alignment horizontal="center" wrapText="1"/>
    </xf>
    <xf numFmtId="0" fontId="18" fillId="0" borderId="0" xfId="4" applyFont="1" applyAlignment="1">
      <alignment horizontal="left" vertical="center"/>
    </xf>
    <xf numFmtId="0" fontId="18" fillId="0" borderId="0" xfId="4" applyFont="1" applyAlignment="1">
      <alignment vertical="top"/>
    </xf>
    <xf numFmtId="0" fontId="12" fillId="0" borderId="0" xfId="1" applyFont="1" applyAlignment="1" applyProtection="1"/>
    <xf numFmtId="0" fontId="20" fillId="0" borderId="0" xfId="4" applyFont="1" applyAlignment="1" applyProtection="1">
      <alignment vertical="top"/>
      <protection locked="0"/>
    </xf>
    <xf numFmtId="0" fontId="33" fillId="0" borderId="0" xfId="0" applyFont="1" applyAlignment="1" applyProtection="1">
      <alignment vertical="center" wrapText="1"/>
      <protection locked="0"/>
    </xf>
    <xf numFmtId="0" fontId="35" fillId="0" borderId="0" xfId="4" applyFont="1" applyAlignment="1" applyProtection="1">
      <alignment vertical="top"/>
      <protection locked="0"/>
    </xf>
    <xf numFmtId="0" fontId="35" fillId="0" borderId="0" xfId="4" applyFont="1" applyAlignment="1">
      <alignment vertical="top"/>
    </xf>
    <xf numFmtId="0" fontId="39" fillId="0" borderId="0" xfId="3" applyFont="1" applyBorder="1" applyAlignment="1" applyProtection="1"/>
    <xf numFmtId="0" fontId="37" fillId="0" borderId="0" xfId="4" applyFont="1" applyAlignment="1">
      <alignment horizontal="left"/>
    </xf>
    <xf numFmtId="0" fontId="37" fillId="0" borderId="0" xfId="4" applyFont="1"/>
    <xf numFmtId="0" fontId="37" fillId="0" borderId="0" xfId="4" applyFont="1" applyAlignment="1" applyProtection="1">
      <alignment horizontal="left" vertical="top" wrapText="1"/>
      <protection locked="0"/>
    </xf>
    <xf numFmtId="0" fontId="18" fillId="0" borderId="1" xfId="4" applyFont="1" applyBorder="1"/>
    <xf numFmtId="171" fontId="41" fillId="0" borderId="0" xfId="9" applyNumberFormat="1" applyFont="1"/>
    <xf numFmtId="0" fontId="42" fillId="0" borderId="0" xfId="0" applyFont="1"/>
    <xf numFmtId="0" fontId="43" fillId="0" borderId="0" xfId="0" applyFont="1"/>
    <xf numFmtId="0" fontId="44" fillId="0" borderId="0" xfId="0" applyFont="1"/>
    <xf numFmtId="3" fontId="44" fillId="0" borderId="0" xfId="0" applyNumberFormat="1" applyFont="1"/>
    <xf numFmtId="3" fontId="18" fillId="0" borderId="0" xfId="4" applyNumberFormat="1" applyFont="1"/>
    <xf numFmtId="173" fontId="0" fillId="0" borderId="0" xfId="9" applyNumberFormat="1" applyFont="1"/>
    <xf numFmtId="0" fontId="12" fillId="0" borderId="0" xfId="1" applyFont="1" applyBorder="1" applyAlignment="1" applyProtection="1">
      <alignment horizontal="left" indent="4"/>
    </xf>
    <xf numFmtId="0" fontId="0" fillId="0" borderId="0" xfId="0" applyAlignment="1">
      <alignment horizontal="center"/>
    </xf>
    <xf numFmtId="0" fontId="22" fillId="0" borderId="0" xfId="4" applyFont="1" applyAlignment="1">
      <alignment horizontal="center" wrapText="1"/>
    </xf>
    <xf numFmtId="0" fontId="41" fillId="0" borderId="0" xfId="0" applyFont="1" applyAlignment="1">
      <alignment wrapText="1"/>
    </xf>
    <xf numFmtId="0" fontId="38" fillId="0" borderId="0" xfId="4" applyFont="1" applyAlignment="1">
      <alignment horizontal="left" vertical="center" wrapText="1"/>
    </xf>
    <xf numFmtId="0" fontId="45" fillId="0" borderId="0" xfId="4" applyFont="1" applyAlignment="1">
      <alignment horizontal="left" vertical="center" wrapText="1"/>
    </xf>
    <xf numFmtId="0" fontId="46" fillId="0" borderId="0" xfId="1" applyFont="1" applyFill="1" applyBorder="1" applyAlignment="1" applyProtection="1"/>
    <xf numFmtId="0" fontId="49" fillId="0" borderId="0" xfId="0" applyFont="1" applyAlignment="1">
      <alignment horizontal="justify" vertical="center" wrapText="1"/>
    </xf>
    <xf numFmtId="0" fontId="50" fillId="0" borderId="0" xfId="0" applyFont="1" applyAlignment="1">
      <alignment vertical="center" wrapText="1"/>
    </xf>
    <xf numFmtId="0" fontId="4" fillId="0" borderId="0" xfId="1" applyAlignment="1">
      <alignment horizontal="justify" vertical="center" wrapText="1"/>
    </xf>
    <xf numFmtId="0" fontId="44" fillId="0" borderId="0" xfId="0" applyFont="1" applyAlignment="1">
      <alignment vertical="center" wrapText="1"/>
    </xf>
    <xf numFmtId="0" fontId="22" fillId="0" borderId="0" xfId="4" applyFont="1" applyAlignment="1">
      <alignment vertical="center" wrapText="1"/>
    </xf>
    <xf numFmtId="0" fontId="47" fillId="0" borderId="0" xfId="0" applyFont="1"/>
    <xf numFmtId="0" fontId="47" fillId="0" borderId="2" xfId="0" applyFont="1" applyBorder="1"/>
    <xf numFmtId="0" fontId="34" fillId="0" borderId="0" xfId="4" applyFont="1" applyProtection="1">
      <protection locked="0"/>
    </xf>
    <xf numFmtId="0" fontId="27" fillId="0" borderId="0" xfId="0" applyFont="1" applyAlignment="1">
      <alignment vertical="center"/>
    </xf>
    <xf numFmtId="0" fontId="20" fillId="0" borderId="3" xfId="0" applyFont="1" applyBorder="1" applyAlignment="1">
      <alignment vertical="top"/>
    </xf>
    <xf numFmtId="0" fontId="25" fillId="0" borderId="3" xfId="0" applyFont="1" applyBorder="1" applyAlignment="1">
      <alignment vertical="center" wrapText="1"/>
    </xf>
    <xf numFmtId="0" fontId="35" fillId="0" borderId="0" xfId="0" applyFont="1" applyAlignment="1">
      <alignment vertical="top"/>
    </xf>
    <xf numFmtId="0" fontId="25" fillId="0" borderId="0" xfId="0" applyFont="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justify" vertical="center" wrapText="1"/>
    </xf>
    <xf numFmtId="0" fontId="23" fillId="0" borderId="3" xfId="0" applyFont="1" applyBorder="1" applyAlignment="1">
      <alignment horizontal="center" vertical="center" wrapText="1"/>
    </xf>
    <xf numFmtId="0" fontId="9" fillId="0" borderId="19" xfId="0" applyFont="1" applyBorder="1"/>
    <xf numFmtId="0" fontId="5" fillId="0" borderId="20" xfId="0" applyFont="1" applyBorder="1"/>
    <xf numFmtId="0" fontId="8" fillId="3" borderId="20" xfId="0" applyFont="1" applyFill="1" applyBorder="1"/>
    <xf numFmtId="0" fontId="11" fillId="0" borderId="19" xfId="2" applyFont="1" applyBorder="1" applyAlignment="1">
      <alignment horizontal="left" indent="2"/>
    </xf>
    <xf numFmtId="0" fontId="11" fillId="0" borderId="0" xfId="2" applyFont="1" applyAlignment="1">
      <alignment horizontal="left" indent="2"/>
    </xf>
    <xf numFmtId="0" fontId="8" fillId="0" borderId="20" xfId="0" applyFont="1" applyBorder="1"/>
    <xf numFmtId="0" fontId="9" fillId="0" borderId="21" xfId="0" applyFont="1" applyBorder="1"/>
    <xf numFmtId="0" fontId="9" fillId="0" borderId="22" xfId="0" applyFont="1" applyBorder="1"/>
    <xf numFmtId="0" fontId="5" fillId="0" borderId="23" xfId="0" applyFont="1" applyBorder="1"/>
    <xf numFmtId="0" fontId="6" fillId="0" borderId="19" xfId="0" applyFont="1" applyBorder="1"/>
    <xf numFmtId="0" fontId="53" fillId="0" borderId="0" xfId="1" applyFont="1" applyAlignment="1" applyProtection="1"/>
    <xf numFmtId="0" fontId="47" fillId="0" borderId="27" xfId="0" applyFont="1" applyBorder="1" applyAlignment="1">
      <alignment horizontal="center" vertical="center"/>
    </xf>
    <xf numFmtId="0" fontId="47" fillId="0" borderId="28" xfId="0" applyFont="1" applyBorder="1" applyAlignment="1">
      <alignment horizontal="left" vertical="center" wrapText="1"/>
    </xf>
    <xf numFmtId="0" fontId="36" fillId="0" borderId="28" xfId="0" applyFont="1" applyBorder="1" applyAlignment="1">
      <alignment horizontal="left" vertical="center" wrapText="1"/>
    </xf>
    <xf numFmtId="0" fontId="52" fillId="0" borderId="18" xfId="0" applyFont="1" applyBorder="1" applyAlignment="1">
      <alignment horizontal="left" vertical="center" wrapText="1"/>
    </xf>
    <xf numFmtId="0" fontId="47" fillId="0" borderId="29" xfId="0" applyFont="1" applyBorder="1" applyAlignment="1">
      <alignment horizontal="center" vertical="center"/>
    </xf>
    <xf numFmtId="0" fontId="47" fillId="0" borderId="30" xfId="0" applyFont="1" applyBorder="1" applyAlignment="1">
      <alignment horizontal="left" vertical="center" wrapText="1"/>
    </xf>
    <xf numFmtId="0" fontId="36" fillId="0" borderId="30" xfId="0" applyFont="1" applyBorder="1" applyAlignment="1">
      <alignment horizontal="left" vertical="center" wrapText="1"/>
    </xf>
    <xf numFmtId="0" fontId="52" fillId="0" borderId="31" xfId="0" applyFont="1" applyBorder="1" applyAlignment="1">
      <alignment horizontal="left" vertical="center" wrapText="1"/>
    </xf>
    <xf numFmtId="0" fontId="52" fillId="0" borderId="31" xfId="0" applyFont="1" applyBorder="1" applyAlignment="1">
      <alignment wrapText="1"/>
    </xf>
    <xf numFmtId="0" fontId="47" fillId="0" borderId="32" xfId="0" applyFont="1" applyBorder="1" applyAlignment="1">
      <alignment horizontal="center" vertical="center"/>
    </xf>
    <xf numFmtId="0" fontId="47" fillId="0" borderId="33" xfId="0" applyFont="1" applyBorder="1" applyAlignment="1">
      <alignment horizontal="left" vertical="center" wrapText="1"/>
    </xf>
    <xf numFmtId="0" fontId="36" fillId="0" borderId="33" xfId="0" applyFont="1" applyBorder="1" applyAlignment="1">
      <alignment horizontal="left" vertical="center" wrapText="1"/>
    </xf>
    <xf numFmtId="0" fontId="52" fillId="0" borderId="34" xfId="0" applyFont="1" applyBorder="1" applyAlignment="1">
      <alignment wrapText="1"/>
    </xf>
    <xf numFmtId="0" fontId="20" fillId="0" borderId="35" xfId="4" applyFont="1" applyBorder="1" applyAlignment="1">
      <alignment vertical="top"/>
    </xf>
    <xf numFmtId="0" fontId="38" fillId="0" borderId="0" xfId="4" applyFont="1" applyAlignment="1">
      <alignment vertical="center" wrapText="1"/>
    </xf>
    <xf numFmtId="0" fontId="18" fillId="0" borderId="36" xfId="4" applyFont="1" applyBorder="1"/>
    <xf numFmtId="0" fontId="0" fillId="0" borderId="36" xfId="0" applyBorder="1"/>
    <xf numFmtId="0" fontId="0" fillId="0" borderId="36" xfId="0" applyBorder="1" applyAlignment="1">
      <alignment horizontal="center"/>
    </xf>
    <xf numFmtId="0" fontId="20" fillId="0" borderId="45" xfId="4" applyFont="1" applyBorder="1" applyAlignment="1">
      <alignment vertical="top"/>
    </xf>
    <xf numFmtId="0" fontId="22" fillId="0" borderId="45" xfId="4" applyFont="1" applyBorder="1" applyAlignment="1">
      <alignment wrapText="1"/>
    </xf>
    <xf numFmtId="0" fontId="22" fillId="0" borderId="45" xfId="4" applyFont="1" applyBorder="1" applyAlignment="1">
      <alignment horizontal="center" wrapText="1"/>
    </xf>
    <xf numFmtId="0" fontId="23" fillId="0" borderId="40" xfId="4" applyFont="1" applyBorder="1" applyAlignment="1">
      <alignment horizontal="center" vertical="center"/>
    </xf>
    <xf numFmtId="0" fontId="23" fillId="0" borderId="30" xfId="4" applyFont="1" applyBorder="1" applyAlignment="1">
      <alignment horizontal="center" vertical="center"/>
    </xf>
    <xf numFmtId="0" fontId="23" fillId="0" borderId="30" xfId="4" applyFont="1" applyBorder="1" applyAlignment="1">
      <alignment horizontal="center" vertical="center" wrapText="1"/>
    </xf>
    <xf numFmtId="0" fontId="23" fillId="0" borderId="40" xfId="4" applyFont="1" applyBorder="1" applyProtection="1">
      <protection locked="0"/>
    </xf>
    <xf numFmtId="0" fontId="23" fillId="0" borderId="30" xfId="4" applyFont="1" applyBorder="1" applyAlignment="1">
      <alignment horizontal="right" indent="1"/>
    </xf>
    <xf numFmtId="169" fontId="7" fillId="0" borderId="30" xfId="4" applyNumberFormat="1" applyFont="1" applyBorder="1" applyAlignment="1">
      <alignment horizontal="right" indent="1"/>
    </xf>
    <xf numFmtId="169" fontId="7" fillId="0" borderId="30" xfId="4" applyNumberFormat="1" applyFont="1" applyBorder="1" applyAlignment="1">
      <alignment horizontal="right"/>
    </xf>
    <xf numFmtId="169" fontId="7" fillId="0" borderId="30" xfId="4" applyNumberFormat="1" applyFont="1" applyBorder="1" applyAlignment="1">
      <alignment horizontal="center"/>
    </xf>
    <xf numFmtId="169" fontId="7" fillId="0" borderId="41" xfId="4" applyNumberFormat="1" applyFont="1" applyBorder="1" applyAlignment="1">
      <alignment horizontal="center"/>
    </xf>
    <xf numFmtId="0" fontId="23" fillId="0" borderId="40" xfId="4" applyFont="1" applyBorder="1"/>
    <xf numFmtId="0" fontId="23" fillId="0" borderId="42" xfId="4" applyFont="1" applyBorder="1"/>
    <xf numFmtId="0" fontId="23" fillId="0" borderId="43" xfId="4" applyFont="1" applyBorder="1" applyAlignment="1">
      <alignment horizontal="right" indent="1"/>
    </xf>
    <xf numFmtId="169" fontId="7" fillId="0" borderId="43" xfId="4" applyNumberFormat="1" applyFont="1" applyBorder="1" applyAlignment="1">
      <alignment horizontal="right" indent="1"/>
    </xf>
    <xf numFmtId="169" fontId="7" fillId="0" borderId="43" xfId="4" applyNumberFormat="1" applyFont="1" applyBorder="1" applyAlignment="1">
      <alignment horizontal="center"/>
    </xf>
    <xf numFmtId="169" fontId="7" fillId="0" borderId="44" xfId="4" applyNumberFormat="1" applyFont="1" applyBorder="1" applyAlignment="1">
      <alignment horizontal="center"/>
    </xf>
    <xf numFmtId="0" fontId="23" fillId="0" borderId="36" xfId="4" applyFont="1" applyBorder="1"/>
    <xf numFmtId="0" fontId="7" fillId="0" borderId="30" xfId="4" applyFont="1" applyBorder="1" applyAlignment="1">
      <alignment horizontal="center" vertical="center" wrapText="1"/>
    </xf>
    <xf numFmtId="0" fontId="7" fillId="0" borderId="41" xfId="4" applyFont="1" applyBorder="1" applyAlignment="1">
      <alignment horizontal="center" vertical="center" wrapText="1"/>
    </xf>
    <xf numFmtId="0" fontId="7" fillId="0" borderId="30" xfId="4" applyFont="1" applyBorder="1" applyAlignment="1" applyProtection="1">
      <alignment horizontal="center" vertical="center" wrapText="1"/>
      <protection locked="0"/>
    </xf>
    <xf numFmtId="0" fontId="23" fillId="0" borderId="41" xfId="4" applyFont="1" applyBorder="1" applyAlignment="1">
      <alignment horizontal="center" vertical="center" wrapText="1"/>
    </xf>
    <xf numFmtId="0" fontId="23" fillId="0" borderId="40" xfId="4" applyFont="1" applyBorder="1" applyAlignment="1">
      <alignment horizontal="right" indent="1"/>
    </xf>
    <xf numFmtId="0" fontId="23" fillId="0" borderId="30" xfId="4" applyFont="1" applyBorder="1"/>
    <xf numFmtId="172" fontId="23" fillId="0" borderId="30" xfId="4" applyNumberFormat="1" applyFont="1" applyBorder="1" applyAlignment="1">
      <alignment horizontal="right" indent="1"/>
    </xf>
    <xf numFmtId="169" fontId="7" fillId="2" borderId="30" xfId="4" applyNumberFormat="1" applyFont="1" applyFill="1" applyBorder="1" applyAlignment="1">
      <alignment horizontal="right" indent="1"/>
    </xf>
    <xf numFmtId="165" fontId="23" fillId="0" borderId="30" xfId="4" applyNumberFormat="1" applyFont="1" applyBorder="1" applyProtection="1">
      <protection locked="0"/>
    </xf>
    <xf numFmtId="169" fontId="23" fillId="0" borderId="30" xfId="4" applyNumberFormat="1" applyFont="1" applyBorder="1" applyAlignment="1">
      <alignment horizontal="right" indent="1"/>
    </xf>
    <xf numFmtId="169" fontId="23" fillId="0" borderId="30" xfId="4" applyNumberFormat="1" applyFont="1" applyBorder="1" applyAlignment="1">
      <alignment horizontal="center"/>
    </xf>
    <xf numFmtId="0" fontId="23" fillId="0" borderId="41" xfId="4" applyFont="1" applyBorder="1" applyAlignment="1">
      <alignment horizontal="center"/>
    </xf>
    <xf numFmtId="0" fontId="23" fillId="0" borderId="42" xfId="4" applyFont="1" applyBorder="1" applyAlignment="1">
      <alignment horizontal="right" indent="1"/>
    </xf>
    <xf numFmtId="0" fontId="23" fillId="0" borderId="43" xfId="4" applyFont="1" applyBorder="1"/>
    <xf numFmtId="172" fontId="7" fillId="0" borderId="43" xfId="4" applyNumberFormat="1" applyFont="1" applyBorder="1" applyAlignment="1">
      <alignment horizontal="right" indent="1"/>
    </xf>
    <xf numFmtId="169" fontId="7" fillId="2" borderId="43" xfId="4" applyNumberFormat="1" applyFont="1" applyFill="1" applyBorder="1" applyAlignment="1">
      <alignment horizontal="right" indent="1"/>
    </xf>
    <xf numFmtId="165" fontId="23" fillId="0" borderId="43" xfId="4" applyNumberFormat="1" applyFont="1" applyBorder="1" applyProtection="1">
      <protection locked="0"/>
    </xf>
    <xf numFmtId="169" fontId="23" fillId="0" borderId="43" xfId="4" applyNumberFormat="1" applyFont="1" applyBorder="1" applyAlignment="1">
      <alignment horizontal="right" indent="1"/>
    </xf>
    <xf numFmtId="0" fontId="23" fillId="0" borderId="44" xfId="4" applyFont="1" applyBorder="1" applyAlignment="1">
      <alignment horizontal="center"/>
    </xf>
    <xf numFmtId="0" fontId="23" fillId="0" borderId="0" xfId="4" applyFont="1" applyProtection="1">
      <protection locked="0"/>
    </xf>
    <xf numFmtId="0" fontId="23" fillId="0" borderId="0" xfId="4" applyFont="1"/>
    <xf numFmtId="0" fontId="36" fillId="0" borderId="0" xfId="4" applyFont="1" applyProtection="1">
      <protection locked="0"/>
    </xf>
    <xf numFmtId="0" fontId="23" fillId="0" borderId="0" xfId="4" applyFont="1" applyAlignment="1">
      <alignment vertical="top"/>
    </xf>
    <xf numFmtId="0" fontId="55" fillId="0" borderId="0" xfId="4" applyFont="1"/>
    <xf numFmtId="0" fontId="23" fillId="0" borderId="0" xfId="4" applyFont="1" applyAlignment="1">
      <alignment horizontal="right" vertical="center"/>
    </xf>
    <xf numFmtId="0" fontId="36" fillId="0" borderId="0" xfId="4" applyFont="1" applyAlignment="1">
      <alignment horizontal="left"/>
    </xf>
    <xf numFmtId="0" fontId="23" fillId="0" borderId="0" xfId="4" applyFont="1" applyAlignment="1">
      <alignment horizontal="right" vertical="center" wrapText="1"/>
    </xf>
    <xf numFmtId="0" fontId="36" fillId="0" borderId="0" xfId="4" applyFont="1"/>
    <xf numFmtId="0" fontId="23" fillId="0" borderId="0" xfId="4" applyFont="1" applyAlignment="1">
      <alignment horizontal="right"/>
    </xf>
    <xf numFmtId="0" fontId="23" fillId="0" borderId="13" xfId="4" applyFont="1" applyBorder="1" applyAlignment="1" applyProtection="1">
      <alignment horizontal="center" vertical="center" wrapText="1"/>
      <protection locked="0"/>
    </xf>
    <xf numFmtId="0" fontId="20" fillId="0" borderId="45" xfId="4" applyFont="1" applyBorder="1" applyAlignment="1" applyProtection="1">
      <alignment vertical="top"/>
      <protection locked="0"/>
    </xf>
    <xf numFmtId="0" fontId="18" fillId="0" borderId="45" xfId="4" applyFont="1" applyBorder="1" applyProtection="1">
      <protection locked="0"/>
    </xf>
    <xf numFmtId="0" fontId="33" fillId="0" borderId="45" xfId="0" applyFont="1" applyBorder="1" applyAlignment="1" applyProtection="1">
      <alignment vertical="center" wrapText="1"/>
      <protection locked="0"/>
    </xf>
    <xf numFmtId="0" fontId="18" fillId="0" borderId="45" xfId="4" applyFont="1" applyBorder="1" applyAlignment="1" applyProtection="1">
      <alignment wrapText="1"/>
      <protection locked="0"/>
    </xf>
    <xf numFmtId="0" fontId="18" fillId="0" borderId="36" xfId="4" applyFont="1" applyBorder="1" applyProtection="1">
      <protection locked="0"/>
    </xf>
    <xf numFmtId="0" fontId="7" fillId="0" borderId="13" xfId="4" applyFont="1" applyBorder="1" applyAlignment="1" applyProtection="1">
      <alignment horizontal="center" vertical="center" wrapText="1"/>
      <protection locked="0"/>
    </xf>
    <xf numFmtId="0" fontId="23" fillId="0" borderId="13" xfId="4" applyFont="1" applyBorder="1" applyAlignment="1">
      <alignment horizontal="center" vertical="center" wrapText="1"/>
    </xf>
    <xf numFmtId="0" fontId="23" fillId="0" borderId="12" xfId="4" applyFont="1" applyBorder="1" applyAlignment="1" applyProtection="1">
      <alignment horizontal="center" vertical="center"/>
      <protection locked="0"/>
    </xf>
    <xf numFmtId="0" fontId="23" fillId="0" borderId="13" xfId="4" applyFont="1" applyBorder="1" applyAlignment="1" applyProtection="1">
      <alignment horizontal="center" vertical="center"/>
      <protection locked="0"/>
    </xf>
    <xf numFmtId="0" fontId="58" fillId="0" borderId="0" xfId="4" applyFont="1" applyProtection="1">
      <protection locked="0"/>
    </xf>
    <xf numFmtId="169" fontId="23" fillId="0" borderId="0" xfId="4" applyNumberFormat="1" applyFont="1" applyProtection="1">
      <protection locked="0"/>
    </xf>
    <xf numFmtId="0" fontId="7" fillId="0" borderId="0" xfId="4" applyFont="1" applyProtection="1">
      <protection locked="0"/>
    </xf>
    <xf numFmtId="0" fontId="23" fillId="0" borderId="0" xfId="0" applyFont="1" applyProtection="1">
      <protection locked="0"/>
    </xf>
    <xf numFmtId="0" fontId="23" fillId="0" borderId="0" xfId="4" applyFont="1" applyAlignment="1" applyProtection="1">
      <alignment horizontal="right"/>
      <protection locked="0"/>
    </xf>
    <xf numFmtId="169" fontId="23" fillId="0" borderId="0" xfId="7" applyNumberFormat="1" applyFont="1" applyAlignment="1">
      <alignment vertical="center"/>
    </xf>
    <xf numFmtId="0" fontId="23" fillId="0" borderId="0" xfId="4" applyFont="1" applyAlignment="1">
      <alignment vertical="center"/>
    </xf>
    <xf numFmtId="169" fontId="7" fillId="0" borderId="0" xfId="4" applyNumberFormat="1" applyFont="1" applyProtection="1">
      <protection locked="0"/>
    </xf>
    <xf numFmtId="169" fontId="7" fillId="6" borderId="43" xfId="4" applyNumberFormat="1" applyFont="1" applyFill="1" applyBorder="1" applyAlignment="1">
      <alignment horizontal="right" indent="1"/>
    </xf>
    <xf numFmtId="0" fontId="23" fillId="0" borderId="14" xfId="4" applyFont="1" applyBorder="1" applyAlignment="1" applyProtection="1">
      <alignment vertical="center"/>
      <protection locked="0"/>
    </xf>
    <xf numFmtId="0" fontId="23" fillId="0" borderId="14" xfId="4" applyFont="1" applyBorder="1" applyAlignment="1" applyProtection="1">
      <alignment horizontal="center" vertical="center" wrapText="1"/>
      <protection locked="0"/>
    </xf>
    <xf numFmtId="169" fontId="7" fillId="0" borderId="30" xfId="4" applyNumberFormat="1" applyFont="1" applyBorder="1" applyAlignment="1">
      <alignment horizontal="center" vertical="center"/>
    </xf>
    <xf numFmtId="169" fontId="7" fillId="0" borderId="43" xfId="4" applyNumberFormat="1" applyFont="1" applyBorder="1" applyAlignment="1">
      <alignment horizontal="center" vertical="center"/>
    </xf>
    <xf numFmtId="0" fontId="29" fillId="0" borderId="0" xfId="0" applyFont="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3" fillId="0" borderId="12" xfId="4" applyFont="1" applyBorder="1" applyAlignment="1">
      <alignment horizontal="right" vertical="center"/>
    </xf>
    <xf numFmtId="0" fontId="23" fillId="0" borderId="13" xfId="4" applyFont="1" applyBorder="1" applyAlignment="1" applyProtection="1">
      <alignment vertical="center"/>
      <protection locked="0"/>
    </xf>
    <xf numFmtId="169" fontId="7" fillId="0" borderId="13" xfId="4" applyNumberFormat="1" applyFont="1" applyBorder="1" applyAlignment="1">
      <alignment horizontal="right" vertical="center"/>
    </xf>
    <xf numFmtId="0" fontId="23" fillId="0" borderId="13" xfId="4" applyFont="1" applyBorder="1" applyAlignment="1">
      <alignment vertical="center"/>
    </xf>
    <xf numFmtId="0" fontId="23" fillId="0" borderId="15" xfId="4" applyFont="1" applyBorder="1" applyAlignment="1">
      <alignment horizontal="right" vertical="center"/>
    </xf>
    <xf numFmtId="0" fontId="23" fillId="0" borderId="16" xfId="4" applyFont="1" applyBorder="1" applyAlignment="1">
      <alignment vertical="center"/>
    </xf>
    <xf numFmtId="169" fontId="7" fillId="0" borderId="16" xfId="4" applyNumberFormat="1" applyFont="1" applyBorder="1" applyAlignment="1">
      <alignment horizontal="right" vertical="center"/>
    </xf>
    <xf numFmtId="2" fontId="23" fillId="0" borderId="13" xfId="4" applyNumberFormat="1" applyFont="1" applyBorder="1" applyAlignment="1">
      <alignment horizontal="right" vertical="center"/>
    </xf>
    <xf numFmtId="169" fontId="7" fillId="2" borderId="13" xfId="4" applyNumberFormat="1" applyFont="1" applyFill="1" applyBorder="1" applyAlignment="1">
      <alignment horizontal="right" vertical="center"/>
    </xf>
    <xf numFmtId="165" fontId="23" fillId="0" borderId="13" xfId="4" applyNumberFormat="1" applyFont="1" applyBorder="1" applyAlignment="1" applyProtection="1">
      <alignment vertical="center"/>
      <protection locked="0"/>
    </xf>
    <xf numFmtId="169" fontId="23" fillId="0" borderId="13" xfId="4" applyNumberFormat="1" applyFont="1" applyBorder="1" applyAlignment="1">
      <alignment horizontal="right" vertical="center"/>
    </xf>
    <xf numFmtId="170" fontId="23" fillId="0" borderId="13" xfId="4" applyNumberFormat="1" applyFont="1" applyBorder="1" applyAlignment="1">
      <alignment horizontal="center" vertical="center"/>
    </xf>
    <xf numFmtId="169" fontId="23" fillId="2" borderId="13" xfId="4" applyNumberFormat="1" applyFont="1" applyFill="1" applyBorder="1" applyAlignment="1">
      <alignment horizontal="right" vertical="center"/>
    </xf>
    <xf numFmtId="0" fontId="23" fillId="0" borderId="14" xfId="4" applyFont="1" applyBorder="1" applyAlignment="1">
      <alignment horizontal="center" vertical="center"/>
    </xf>
    <xf numFmtId="0" fontId="23" fillId="0" borderId="16" xfId="4" applyFont="1" applyBorder="1" applyAlignment="1" applyProtection="1">
      <alignment vertical="center"/>
      <protection locked="0"/>
    </xf>
    <xf numFmtId="2" fontId="23" fillId="0" borderId="16" xfId="4" applyNumberFormat="1" applyFont="1" applyBorder="1" applyAlignment="1">
      <alignment horizontal="right" vertical="center"/>
    </xf>
    <xf numFmtId="169" fontId="7" fillId="2" borderId="16" xfId="4" applyNumberFormat="1" applyFont="1" applyFill="1" applyBorder="1" applyAlignment="1">
      <alignment horizontal="right" vertical="center"/>
    </xf>
    <xf numFmtId="165" fontId="23" fillId="0" borderId="16" xfId="4" applyNumberFormat="1" applyFont="1" applyBorder="1" applyAlignment="1" applyProtection="1">
      <alignment vertical="center"/>
      <protection locked="0"/>
    </xf>
    <xf numFmtId="169" fontId="7" fillId="6" borderId="16" xfId="4" applyNumberFormat="1" applyFont="1" applyFill="1" applyBorder="1" applyAlignment="1">
      <alignment horizontal="right" vertical="center"/>
    </xf>
    <xf numFmtId="169" fontId="23" fillId="0" borderId="16" xfId="4" applyNumberFormat="1" applyFont="1" applyBorder="1" applyAlignment="1">
      <alignment horizontal="right" vertical="center"/>
    </xf>
    <xf numFmtId="169" fontId="23" fillId="2" borderId="16" xfId="4" applyNumberFormat="1" applyFont="1" applyFill="1" applyBorder="1" applyAlignment="1">
      <alignment horizontal="right" vertical="center"/>
    </xf>
    <xf numFmtId="169" fontId="23" fillId="5" borderId="13" xfId="4" applyNumberFormat="1" applyFont="1" applyFill="1" applyBorder="1" applyAlignment="1">
      <alignment horizontal="right" vertical="center"/>
    </xf>
    <xf numFmtId="169" fontId="23" fillId="5" borderId="16" xfId="4" applyNumberFormat="1" applyFont="1" applyFill="1" applyBorder="1" applyAlignment="1">
      <alignment horizontal="right" vertical="center"/>
    </xf>
    <xf numFmtId="2" fontId="23" fillId="0" borderId="13" xfId="4" applyNumberFormat="1" applyFont="1" applyBorder="1" applyAlignment="1">
      <alignment horizontal="center" vertical="center"/>
    </xf>
    <xf numFmtId="0" fontId="23" fillId="0" borderId="41" xfId="4" applyFont="1" applyBorder="1" applyAlignment="1">
      <alignment horizontal="center" vertical="center"/>
    </xf>
    <xf numFmtId="0" fontId="7" fillId="0" borderId="30" xfId="4" applyFont="1" applyBorder="1" applyAlignment="1">
      <alignment horizontal="center" vertical="center"/>
    </xf>
    <xf numFmtId="165" fontId="18" fillId="0" borderId="0" xfId="0" applyNumberFormat="1" applyFont="1" applyProtection="1">
      <protection locked="0"/>
    </xf>
    <xf numFmtId="165" fontId="18" fillId="0" borderId="0" xfId="4" applyNumberFormat="1" applyFont="1" applyProtection="1">
      <protection locked="0"/>
    </xf>
    <xf numFmtId="2" fontId="7" fillId="0" borderId="13" xfId="4" applyNumberFormat="1" applyFont="1" applyBorder="1" applyAlignment="1">
      <alignment horizontal="center" vertical="center"/>
    </xf>
    <xf numFmtId="2" fontId="7" fillId="0" borderId="16" xfId="4" applyNumberFormat="1" applyFont="1" applyBorder="1" applyAlignment="1">
      <alignment horizontal="center" vertical="center"/>
    </xf>
    <xf numFmtId="0" fontId="54" fillId="0" borderId="41" xfId="0" applyFont="1" applyBorder="1" applyAlignment="1">
      <alignment horizontal="center" vertical="center"/>
    </xf>
    <xf numFmtId="0" fontId="51" fillId="0" borderId="0" xfId="0" applyFont="1"/>
    <xf numFmtId="0" fontId="35" fillId="0" borderId="35" xfId="4" applyFont="1" applyBorder="1" applyAlignment="1">
      <alignment vertical="top"/>
    </xf>
    <xf numFmtId="169" fontId="23" fillId="5" borderId="54" xfId="7" applyNumberFormat="1" applyFont="1" applyFill="1" applyBorder="1" applyAlignment="1">
      <alignment vertical="center"/>
    </xf>
    <xf numFmtId="169" fontId="7" fillId="6" borderId="54" xfId="7" applyNumberFormat="1" applyFont="1" applyFill="1" applyBorder="1" applyAlignment="1">
      <alignment vertical="center"/>
    </xf>
    <xf numFmtId="169" fontId="23" fillId="7" borderId="54" xfId="7" applyNumberFormat="1" applyFont="1" applyFill="1" applyBorder="1" applyAlignment="1">
      <alignment horizontal="right" vertical="center"/>
    </xf>
    <xf numFmtId="166" fontId="7" fillId="5" borderId="54" xfId="7" applyNumberFormat="1" applyFont="1" applyFill="1" applyBorder="1" applyAlignment="1">
      <alignment horizontal="center" vertical="center"/>
    </xf>
    <xf numFmtId="166" fontId="7" fillId="6" borderId="54" xfId="7" applyNumberFormat="1" applyFont="1" applyFill="1" applyBorder="1" applyAlignment="1">
      <alignment horizontal="center" vertical="center"/>
    </xf>
    <xf numFmtId="0" fontId="20" fillId="0" borderId="36" xfId="4" applyFont="1" applyBorder="1" applyAlignment="1">
      <alignment vertical="top"/>
    </xf>
    <xf numFmtId="0" fontId="35" fillId="0" borderId="36" xfId="4" applyFont="1" applyBorder="1" applyAlignment="1">
      <alignment vertical="top"/>
    </xf>
    <xf numFmtId="0" fontId="60" fillId="0" borderId="19" xfId="0" applyFont="1" applyBorder="1"/>
    <xf numFmtId="0" fontId="55" fillId="0" borderId="0" xfId="4" applyFont="1" applyAlignment="1">
      <alignment horizontal="left"/>
    </xf>
    <xf numFmtId="0" fontId="34" fillId="0" borderId="45" xfId="4" applyFont="1" applyBorder="1" applyProtection="1">
      <protection locked="0"/>
    </xf>
    <xf numFmtId="0" fontId="34" fillId="0" borderId="0" xfId="4" applyFont="1" applyAlignment="1" applyProtection="1">
      <alignment wrapText="1"/>
      <protection locked="0"/>
    </xf>
    <xf numFmtId="0" fontId="45" fillId="0" borderId="0" xfId="4" applyFont="1" applyAlignment="1" applyProtection="1">
      <alignment horizontal="left" vertical="top" wrapText="1"/>
      <protection locked="0"/>
    </xf>
    <xf numFmtId="169" fontId="23" fillId="0" borderId="0" xfId="4" applyNumberFormat="1" applyFont="1" applyAlignment="1" applyProtection="1">
      <alignment vertical="center"/>
      <protection locked="0"/>
    </xf>
    <xf numFmtId="170" fontId="56" fillId="0" borderId="0" xfId="4" applyNumberFormat="1" applyFont="1" applyAlignment="1" applyProtection="1">
      <alignment vertical="top" wrapText="1"/>
      <protection locked="0"/>
    </xf>
    <xf numFmtId="0" fontId="55" fillId="0" borderId="0" xfId="0" applyFont="1" applyProtection="1">
      <protection locked="0"/>
    </xf>
    <xf numFmtId="0" fontId="55" fillId="0" borderId="0" xfId="4" applyFont="1" applyProtection="1">
      <protection locked="0"/>
    </xf>
    <xf numFmtId="0" fontId="61" fillId="0" borderId="0" xfId="4" applyFont="1" applyAlignment="1">
      <alignment horizontal="left"/>
    </xf>
    <xf numFmtId="169" fontId="7" fillId="5" borderId="54" xfId="7" applyNumberFormat="1" applyFont="1" applyFill="1" applyBorder="1" applyAlignment="1">
      <alignment vertical="center"/>
    </xf>
    <xf numFmtId="169" fontId="7" fillId="5" borderId="46" xfId="7" applyNumberFormat="1" applyFont="1" applyFill="1" applyBorder="1" applyAlignment="1">
      <alignment vertical="center"/>
    </xf>
    <xf numFmtId="0" fontId="36" fillId="0" borderId="0" xfId="4" applyFont="1" applyAlignment="1">
      <alignment vertical="center"/>
    </xf>
    <xf numFmtId="169" fontId="7" fillId="0" borderId="0" xfId="7" applyNumberFormat="1" applyFont="1" applyAlignment="1">
      <alignment vertical="center"/>
    </xf>
    <xf numFmtId="0" fontId="22" fillId="0" borderId="0" xfId="4" applyFont="1" applyProtection="1">
      <protection locked="0"/>
    </xf>
    <xf numFmtId="0" fontId="22" fillId="0" borderId="0" xfId="4" applyFont="1" applyAlignment="1" applyProtection="1">
      <alignment wrapText="1"/>
      <protection locked="0"/>
    </xf>
    <xf numFmtId="14" fontId="22" fillId="0" borderId="0" xfId="4" applyNumberFormat="1" applyFont="1" applyProtection="1">
      <protection locked="0"/>
    </xf>
    <xf numFmtId="0" fontId="23" fillId="8" borderId="40" xfId="4" applyFont="1" applyFill="1" applyBorder="1" applyAlignment="1">
      <alignment horizontal="right" indent="1"/>
    </xf>
    <xf numFmtId="0" fontId="23" fillId="8" borderId="30" xfId="4" applyFont="1" applyFill="1" applyBorder="1"/>
    <xf numFmtId="172" fontId="23" fillId="8" borderId="30" xfId="4" applyNumberFormat="1" applyFont="1" applyFill="1" applyBorder="1" applyAlignment="1">
      <alignment horizontal="right" indent="1"/>
    </xf>
    <xf numFmtId="169" fontId="7" fillId="8" borderId="30" xfId="4" applyNumberFormat="1" applyFont="1" applyFill="1" applyBorder="1" applyAlignment="1">
      <alignment horizontal="right" indent="1"/>
    </xf>
    <xf numFmtId="165" fontId="23" fillId="8" borderId="30" xfId="4" applyNumberFormat="1" applyFont="1" applyFill="1" applyBorder="1" applyProtection="1">
      <protection locked="0"/>
    </xf>
    <xf numFmtId="169" fontId="23" fillId="8" borderId="30" xfId="4" applyNumberFormat="1" applyFont="1" applyFill="1" applyBorder="1" applyAlignment="1">
      <alignment horizontal="right" indent="1"/>
    </xf>
    <xf numFmtId="0" fontId="23" fillId="8" borderId="41" xfId="4" applyFont="1" applyFill="1" applyBorder="1" applyAlignment="1">
      <alignment horizontal="center"/>
    </xf>
    <xf numFmtId="0" fontId="0" fillId="8" borderId="0" xfId="0" applyFill="1"/>
    <xf numFmtId="0" fontId="18" fillId="8" borderId="0" xfId="4" applyFont="1" applyFill="1"/>
    <xf numFmtId="0" fontId="19" fillId="0" borderId="0" xfId="4" applyFont="1" applyAlignment="1" applyProtection="1">
      <alignment wrapText="1"/>
      <protection locked="0"/>
    </xf>
    <xf numFmtId="0" fontId="7" fillId="0" borderId="14" xfId="4" applyFont="1" applyBorder="1" applyAlignment="1" applyProtection="1">
      <alignment horizontal="center" vertical="center" wrapText="1"/>
      <protection locked="0"/>
    </xf>
    <xf numFmtId="0" fontId="40" fillId="0" borderId="53" xfId="0" applyFont="1" applyBorder="1" applyAlignment="1">
      <alignment horizontal="center" vertical="center" wrapText="1"/>
    </xf>
    <xf numFmtId="169" fontId="7" fillId="0" borderId="14" xfId="4" applyNumberFormat="1" applyFont="1" applyBorder="1" applyAlignment="1">
      <alignment horizontal="right" vertical="center"/>
    </xf>
    <xf numFmtId="169" fontId="7" fillId="7" borderId="54" xfId="7" applyNumberFormat="1" applyFont="1" applyFill="1" applyBorder="1" applyAlignment="1">
      <alignment horizontal="right" vertical="center"/>
    </xf>
    <xf numFmtId="169" fontId="7" fillId="2" borderId="60" xfId="4" applyNumberFormat="1" applyFont="1" applyFill="1" applyBorder="1" applyAlignment="1">
      <alignment horizontal="right" indent="1"/>
    </xf>
    <xf numFmtId="169" fontId="7" fillId="0" borderId="61" xfId="4" applyNumberFormat="1" applyFont="1" applyBorder="1" applyAlignment="1">
      <alignment horizontal="right" vertical="center"/>
    </xf>
    <xf numFmtId="169" fontId="23" fillId="9" borderId="13" xfId="4" applyNumberFormat="1" applyFont="1" applyFill="1" applyBorder="1" applyAlignment="1">
      <alignment horizontal="right" vertical="center"/>
    </xf>
    <xf numFmtId="169" fontId="7" fillId="9" borderId="30" xfId="4" applyNumberFormat="1" applyFont="1" applyFill="1" applyBorder="1" applyAlignment="1">
      <alignment horizontal="right" indent="1"/>
    </xf>
    <xf numFmtId="169" fontId="7" fillId="9" borderId="13" xfId="4" applyNumberFormat="1" applyFont="1" applyFill="1" applyBorder="1" applyAlignment="1">
      <alignment horizontal="right" vertical="center"/>
    </xf>
    <xf numFmtId="169" fontId="7" fillId="7" borderId="14" xfId="4" applyNumberFormat="1" applyFont="1" applyFill="1" applyBorder="1" applyAlignment="1">
      <alignment horizontal="right" vertical="center"/>
    </xf>
    <xf numFmtId="169" fontId="7" fillId="10" borderId="30" xfId="4" applyNumberFormat="1" applyFont="1" applyFill="1" applyBorder="1" applyAlignment="1">
      <alignment horizontal="right" indent="1"/>
    </xf>
    <xf numFmtId="0" fontId="7" fillId="0" borderId="13" xfId="4" applyFont="1" applyBorder="1" applyAlignment="1">
      <alignment horizontal="center" vertical="center" wrapText="1"/>
    </xf>
    <xf numFmtId="0" fontId="23" fillId="0" borderId="0" xfId="0" applyFont="1" applyAlignment="1">
      <alignment horizontal="center" wrapText="1"/>
    </xf>
    <xf numFmtId="0" fontId="11" fillId="3" borderId="19" xfId="2" applyFont="1" applyFill="1" applyBorder="1" applyAlignment="1">
      <alignment horizontal="left" vertical="center" indent="2"/>
    </xf>
    <xf numFmtId="0" fontId="11" fillId="3" borderId="0" xfId="2" applyFont="1" applyFill="1" applyAlignment="1">
      <alignment horizontal="left" vertical="center" indent="2"/>
    </xf>
    <xf numFmtId="0" fontId="11" fillId="3" borderId="20" xfId="2" applyFont="1" applyFill="1" applyBorder="1" applyAlignment="1">
      <alignment horizontal="left" vertical="center" indent="2"/>
    </xf>
    <xf numFmtId="0" fontId="6" fillId="4" borderId="24" xfId="0" applyFont="1" applyFill="1" applyBorder="1" applyAlignment="1">
      <alignment horizontal="center"/>
    </xf>
    <xf numFmtId="0" fontId="6" fillId="4" borderId="25" xfId="0" applyFont="1" applyFill="1" applyBorder="1" applyAlignment="1">
      <alignment horizontal="center"/>
    </xf>
    <xf numFmtId="0" fontId="6" fillId="4" borderId="26" xfId="0" applyFont="1" applyFill="1" applyBorder="1" applyAlignment="1">
      <alignment horizontal="center"/>
    </xf>
    <xf numFmtId="0" fontId="11" fillId="3" borderId="19" xfId="0" applyFont="1" applyFill="1" applyBorder="1" applyAlignment="1">
      <alignment horizontal="left" indent="2"/>
    </xf>
    <xf numFmtId="0" fontId="11" fillId="3" borderId="0" xfId="0" applyFont="1" applyFill="1" applyAlignment="1">
      <alignment horizontal="left" indent="2"/>
    </xf>
    <xf numFmtId="0" fontId="11" fillId="3" borderId="19" xfId="2" applyFont="1" applyFill="1" applyBorder="1" applyAlignment="1">
      <alignment horizontal="center" wrapText="1"/>
    </xf>
    <xf numFmtId="0" fontId="11" fillId="3" borderId="0" xfId="2" applyFont="1" applyFill="1" applyAlignment="1">
      <alignment horizontal="center" wrapText="1"/>
    </xf>
    <xf numFmtId="0" fontId="11" fillId="3" borderId="20" xfId="2" applyFont="1" applyFill="1" applyBorder="1" applyAlignment="1">
      <alignment horizontal="center" wrapText="1"/>
    </xf>
    <xf numFmtId="14" fontId="16" fillId="0" borderId="19" xfId="2" applyNumberFormat="1" applyFont="1" applyBorder="1" applyAlignment="1">
      <alignment horizontal="center"/>
    </xf>
    <xf numFmtId="0" fontId="16" fillId="0" borderId="0" xfId="2" applyFont="1" applyAlignment="1">
      <alignment horizontal="center"/>
    </xf>
    <xf numFmtId="0" fontId="16" fillId="0" borderId="20" xfId="2" applyFont="1" applyBorder="1" applyAlignment="1">
      <alignment horizontal="center"/>
    </xf>
    <xf numFmtId="0" fontId="9" fillId="0" borderId="0" xfId="3" applyFont="1" applyBorder="1" applyAlignment="1" applyProtection="1">
      <alignment horizontal="left" vertical="top" wrapText="1"/>
    </xf>
    <xf numFmtId="0" fontId="9" fillId="0" borderId="20" xfId="3" applyFont="1" applyBorder="1" applyAlignment="1" applyProtection="1">
      <alignment horizontal="left" vertical="top" wrapText="1"/>
    </xf>
    <xf numFmtId="0" fontId="29" fillId="0" borderId="4" xfId="0" applyFont="1" applyBorder="1" applyAlignment="1">
      <alignment horizontal="justify" vertical="center" wrapText="1"/>
    </xf>
    <xf numFmtId="0" fontId="27" fillId="0" borderId="4" xfId="0" applyFont="1" applyBorder="1" applyAlignment="1">
      <alignment horizontal="justify" vertical="center"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53" xfId="0" applyFont="1" applyBorder="1" applyAlignment="1">
      <alignment horizontal="center" vertical="center" wrapText="1"/>
    </xf>
    <xf numFmtId="0" fontId="27" fillId="0" borderId="8" xfId="0" applyFont="1" applyBorder="1" applyAlignment="1">
      <alignment horizontal="justify" vertical="center" wrapText="1"/>
    </xf>
    <xf numFmtId="0" fontId="27" fillId="0" borderId="0" xfId="0" applyFont="1" applyAlignment="1">
      <alignment horizontal="justify" vertical="center" wrapText="1"/>
    </xf>
    <xf numFmtId="0" fontId="27" fillId="0" borderId="53" xfId="0" applyFont="1" applyBorder="1" applyAlignment="1">
      <alignment horizontal="justify"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wrapText="1"/>
    </xf>
    <xf numFmtId="0" fontId="7" fillId="0" borderId="57" xfId="4" applyFont="1" applyBorder="1" applyAlignment="1" applyProtection="1">
      <alignment horizontal="center" vertical="center" wrapText="1"/>
      <protection locked="0"/>
    </xf>
    <xf numFmtId="0" fontId="7" fillId="0" borderId="58" xfId="4" applyFont="1" applyBorder="1" applyAlignment="1" applyProtection="1">
      <alignment horizontal="center" vertical="center" wrapText="1"/>
      <protection locked="0"/>
    </xf>
    <xf numFmtId="0" fontId="7" fillId="0" borderId="59" xfId="4" applyFont="1" applyBorder="1" applyAlignment="1" applyProtection="1">
      <alignment horizontal="center" vertical="center" wrapText="1"/>
      <protection locked="0"/>
    </xf>
    <xf numFmtId="0" fontId="23" fillId="0" borderId="10"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11" xfId="4" applyFont="1" applyBorder="1" applyAlignment="1">
      <alignment horizontal="center" vertical="center" wrapText="1"/>
    </xf>
    <xf numFmtId="0" fontId="23" fillId="0" borderId="14" xfId="4" applyFont="1" applyBorder="1" applyAlignment="1">
      <alignment horizontal="center" vertical="center" wrapText="1"/>
    </xf>
    <xf numFmtId="0" fontId="23" fillId="0" borderId="0" xfId="4" applyFont="1" applyAlignment="1">
      <alignment horizontal="right" vertical="center"/>
    </xf>
    <xf numFmtId="0" fontId="23" fillId="0" borderId="9" xfId="4" applyFont="1" applyBorder="1" applyAlignment="1" applyProtection="1">
      <alignment horizontal="center" vertical="center" wrapText="1"/>
      <protection locked="0"/>
    </xf>
    <xf numFmtId="0" fontId="23" fillId="0" borderId="12" xfId="4" applyFont="1" applyBorder="1" applyAlignment="1" applyProtection="1">
      <alignment horizontal="center" vertical="center" wrapText="1"/>
      <protection locked="0"/>
    </xf>
    <xf numFmtId="0" fontId="23" fillId="0" borderId="10" xfId="4" applyFont="1" applyBorder="1" applyAlignment="1" applyProtection="1">
      <alignment horizontal="center" vertical="center" wrapText="1"/>
      <protection locked="0"/>
    </xf>
    <xf numFmtId="0" fontId="23" fillId="0" borderId="13" xfId="4" applyFont="1" applyBorder="1" applyAlignment="1" applyProtection="1">
      <alignment horizontal="center" vertical="center" wrapText="1"/>
      <protection locked="0"/>
    </xf>
    <xf numFmtId="0" fontId="7" fillId="0" borderId="38" xfId="4" applyFont="1" applyBorder="1" applyAlignment="1" applyProtection="1">
      <alignment horizontal="center" vertical="center" wrapText="1"/>
      <protection locked="0"/>
    </xf>
    <xf numFmtId="0" fontId="7" fillId="0" borderId="30" xfId="4" applyFont="1" applyBorder="1" applyAlignment="1" applyProtection="1">
      <alignment horizontal="center" vertical="center" wrapText="1"/>
      <protection locked="0"/>
    </xf>
    <xf numFmtId="0" fontId="7" fillId="0" borderId="10" xfId="4" applyFont="1" applyBorder="1" applyAlignment="1" applyProtection="1">
      <alignment horizontal="center" vertical="center" wrapText="1"/>
      <protection locked="0"/>
    </xf>
    <xf numFmtId="0" fontId="7" fillId="0" borderId="13" xfId="4" applyFont="1" applyBorder="1" applyAlignment="1" applyProtection="1">
      <alignment horizontal="center" vertical="center" wrapText="1"/>
      <protection locked="0"/>
    </xf>
    <xf numFmtId="0" fontId="23" fillId="0" borderId="0" xfId="4" applyFont="1" applyAlignment="1">
      <alignment horizontal="right"/>
    </xf>
    <xf numFmtId="0" fontId="23" fillId="0" borderId="0" xfId="4" applyFont="1" applyAlignment="1">
      <alignment horizontal="right" vertical="center" wrapText="1"/>
    </xf>
    <xf numFmtId="0" fontId="62" fillId="0" borderId="0" xfId="4" applyFont="1" applyAlignment="1" applyProtection="1">
      <alignment horizontal="center" vertical="top"/>
      <protection locked="0"/>
    </xf>
    <xf numFmtId="0" fontId="23" fillId="0" borderId="0" xfId="4" applyFont="1" applyAlignment="1">
      <alignment horizontal="left" vertical="center" wrapText="1"/>
    </xf>
    <xf numFmtId="0" fontId="23" fillId="0" borderId="17" xfId="4" applyFont="1" applyBorder="1" applyAlignment="1">
      <alignment horizontal="center" vertical="center" wrapText="1"/>
    </xf>
    <xf numFmtId="0" fontId="23" fillId="0" borderId="52" xfId="4" applyFont="1" applyBorder="1" applyAlignment="1">
      <alignment horizontal="center" vertical="center" wrapText="1"/>
    </xf>
    <xf numFmtId="167" fontId="7" fillId="0" borderId="10" xfId="4" applyNumberFormat="1" applyFont="1" applyBorder="1" applyAlignment="1" applyProtection="1">
      <alignment horizontal="center" vertical="center" wrapText="1"/>
      <protection locked="0"/>
    </xf>
    <xf numFmtId="0" fontId="7" fillId="0" borderId="11" xfId="4" applyFont="1" applyBorder="1" applyAlignment="1" applyProtection="1">
      <alignment horizontal="center" vertical="center" wrapText="1"/>
      <protection locked="0"/>
    </xf>
    <xf numFmtId="0" fontId="7" fillId="0" borderId="14" xfId="4" applyFont="1" applyBorder="1" applyAlignment="1" applyProtection="1">
      <alignment horizontal="center" vertical="center" wrapText="1"/>
      <protection locked="0"/>
    </xf>
    <xf numFmtId="170" fontId="56" fillId="0" borderId="50" xfId="4" applyNumberFormat="1" applyFont="1" applyBorder="1" applyAlignment="1" applyProtection="1">
      <alignment horizontal="center" vertical="center" wrapText="1"/>
      <protection locked="0"/>
    </xf>
    <xf numFmtId="170" fontId="56" fillId="0" borderId="51" xfId="4" applyNumberFormat="1" applyFont="1" applyBorder="1" applyAlignment="1" applyProtection="1">
      <alignment horizontal="center" vertical="center" wrapText="1"/>
      <protection locked="0"/>
    </xf>
    <xf numFmtId="167" fontId="7" fillId="0" borderId="13" xfId="4" applyNumberFormat="1" applyFont="1" applyBorder="1" applyAlignment="1" applyProtection="1">
      <alignment horizontal="center" vertical="center" wrapText="1"/>
      <protection locked="0"/>
    </xf>
    <xf numFmtId="0" fontId="23" fillId="0" borderId="0" xfId="4" applyFont="1" applyAlignment="1" applyProtection="1">
      <alignment horizontal="left" vertical="center" wrapText="1"/>
      <protection locked="0"/>
    </xf>
    <xf numFmtId="0" fontId="23" fillId="0" borderId="12" xfId="4" applyFont="1" applyBorder="1" applyAlignment="1" applyProtection="1">
      <alignment horizontal="center" vertical="center"/>
      <protection locked="0"/>
    </xf>
    <xf numFmtId="0" fontId="7" fillId="0" borderId="38" xfId="4" applyFont="1" applyBorder="1" applyAlignment="1">
      <alignment horizontal="center" vertical="center" wrapText="1"/>
    </xf>
    <xf numFmtId="0" fontId="7" fillId="0" borderId="30" xfId="4" applyFont="1" applyBorder="1" applyAlignment="1">
      <alignment horizontal="center" vertical="center" wrapText="1"/>
    </xf>
    <xf numFmtId="0" fontId="36" fillId="0" borderId="0" xfId="4" applyFont="1" applyAlignment="1" applyProtection="1">
      <alignment horizontal="left" vertical="center" wrapText="1"/>
      <protection locked="0"/>
    </xf>
    <xf numFmtId="0" fontId="23" fillId="0" borderId="13" xfId="4" applyFont="1" applyBorder="1" applyAlignment="1" applyProtection="1">
      <alignment horizontal="center" vertical="center"/>
      <protection locked="0"/>
    </xf>
    <xf numFmtId="0" fontId="23" fillId="0" borderId="38" xfId="4" applyFont="1" applyBorder="1" applyAlignment="1" applyProtection="1">
      <alignment horizontal="center" vertical="center" wrapText="1"/>
      <protection locked="0"/>
    </xf>
    <xf numFmtId="0" fontId="23" fillId="0" borderId="30" xfId="4" applyFont="1" applyBorder="1" applyAlignment="1" applyProtection="1">
      <alignment horizontal="center" vertical="center" wrapText="1"/>
      <protection locked="0"/>
    </xf>
    <xf numFmtId="0" fontId="7" fillId="0" borderId="55" xfId="4" applyFont="1" applyBorder="1" applyAlignment="1">
      <alignment horizontal="center" vertical="center" wrapText="1"/>
    </xf>
    <xf numFmtId="0" fontId="7" fillId="0" borderId="56" xfId="4" applyFont="1" applyBorder="1" applyAlignment="1">
      <alignment horizontal="center" vertical="center" wrapText="1"/>
    </xf>
    <xf numFmtId="0" fontId="7" fillId="0" borderId="0" xfId="4" applyFont="1" applyAlignment="1">
      <alignment horizontal="left" vertical="center" wrapText="1"/>
    </xf>
    <xf numFmtId="0" fontId="40" fillId="0" borderId="0" xfId="4" applyFont="1" applyAlignment="1">
      <alignment horizontal="left" vertical="center" wrapText="1"/>
    </xf>
    <xf numFmtId="0" fontId="56" fillId="0" borderId="47" xfId="4" applyFont="1" applyBorder="1" applyAlignment="1">
      <alignment horizontal="center" vertical="center" wrapText="1"/>
    </xf>
    <xf numFmtId="0" fontId="56" fillId="0" borderId="49" xfId="4" applyFont="1" applyBorder="1" applyAlignment="1">
      <alignment vertical="center" wrapText="1"/>
    </xf>
    <xf numFmtId="0" fontId="23" fillId="0" borderId="38" xfId="4" applyFont="1" applyBorder="1" applyAlignment="1">
      <alignment horizontal="center" vertical="center" wrapText="1"/>
    </xf>
    <xf numFmtId="0" fontId="23" fillId="0" borderId="30" xfId="4" applyFont="1" applyBorder="1" applyAlignment="1">
      <alignment horizontal="center" vertical="center" wrapText="1"/>
    </xf>
    <xf numFmtId="0" fontId="56" fillId="0" borderId="46" xfId="0" applyFont="1" applyBorder="1" applyAlignment="1">
      <alignment horizontal="center" vertical="center" wrapText="1"/>
    </xf>
    <xf numFmtId="0" fontId="56" fillId="0" borderId="48" xfId="0" applyFont="1" applyBorder="1" applyAlignment="1">
      <alignment horizontal="center" vertical="center"/>
    </xf>
    <xf numFmtId="0" fontId="7" fillId="0" borderId="39" xfId="4" applyFont="1" applyBorder="1" applyAlignment="1">
      <alignment horizontal="center" vertical="center" wrapText="1"/>
    </xf>
    <xf numFmtId="0" fontId="7" fillId="0" borderId="41" xfId="4" applyFont="1" applyBorder="1" applyAlignment="1">
      <alignment horizontal="center" vertical="center" wrapText="1"/>
    </xf>
    <xf numFmtId="0" fontId="36" fillId="0" borderId="0" xfId="4" applyFont="1" applyAlignment="1">
      <alignment horizontal="left"/>
    </xf>
    <xf numFmtId="0" fontId="23" fillId="0" borderId="30" xfId="4" applyFont="1" applyBorder="1" applyAlignment="1">
      <alignment horizontal="center" vertical="center"/>
    </xf>
    <xf numFmtId="0" fontId="23" fillId="0" borderId="37" xfId="4" applyFont="1" applyBorder="1" applyAlignment="1">
      <alignment horizontal="center" vertical="center" wrapText="1"/>
    </xf>
    <xf numFmtId="0" fontId="23" fillId="0" borderId="40" xfId="4" applyFont="1" applyBorder="1" applyAlignment="1">
      <alignment horizontal="center" vertical="center"/>
    </xf>
    <xf numFmtId="0" fontId="22" fillId="0" borderId="0" xfId="4" applyFont="1" applyAlignment="1">
      <alignment horizontal="left" vertical="center" wrapText="1"/>
    </xf>
    <xf numFmtId="0" fontId="23" fillId="0" borderId="39" xfId="4" applyFont="1" applyBorder="1" applyAlignment="1">
      <alignment horizontal="center" vertical="center" wrapText="1"/>
    </xf>
    <xf numFmtId="0" fontId="23" fillId="0" borderId="41" xfId="4" applyFont="1" applyBorder="1" applyAlignment="1">
      <alignment horizontal="center" vertical="center"/>
    </xf>
    <xf numFmtId="0" fontId="7" fillId="0" borderId="30" xfId="4" applyFont="1" applyBorder="1" applyAlignment="1">
      <alignment horizontal="center" vertical="center"/>
    </xf>
    <xf numFmtId="0" fontId="23" fillId="0" borderId="41" xfId="4" applyFont="1" applyBorder="1" applyAlignment="1">
      <alignment horizontal="center" vertical="center" wrapText="1"/>
    </xf>
    <xf numFmtId="0" fontId="23" fillId="0" borderId="55" xfId="4" applyFont="1" applyBorder="1" applyAlignment="1">
      <alignment horizontal="center" vertical="center" wrapText="1"/>
    </xf>
    <xf numFmtId="0" fontId="23" fillId="0" borderId="56" xfId="4" applyFont="1" applyBorder="1" applyAlignment="1">
      <alignment horizontal="center" vertical="center" wrapText="1"/>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9">
    <dxf>
      <fill>
        <patternFill>
          <bgColor theme="2" tint="0.59996337778862885"/>
        </patternFill>
      </fill>
    </dxf>
    <dxf>
      <fill>
        <patternFill>
          <bgColor theme="2" tint="0.59996337778862885"/>
        </patternFill>
      </fill>
    </dxf>
    <dxf>
      <fill>
        <patternFill>
          <bgColor rgb="FFD1D1D1"/>
        </patternFill>
      </fill>
    </dxf>
    <dxf>
      <fill>
        <patternFill>
          <bgColor theme="0" tint="-0.14996795556505021"/>
        </patternFill>
      </fill>
    </dxf>
    <dxf>
      <fill>
        <patternFill>
          <bgColor rgb="FFB5DDF0"/>
        </patternFill>
      </fill>
    </dxf>
    <dxf>
      <fill>
        <patternFill>
          <bgColor rgb="FFD1D1D1"/>
        </patternFill>
      </fill>
    </dxf>
    <dxf>
      <fill>
        <patternFill>
          <bgColor rgb="FFD1D1D1"/>
        </patternFill>
      </fill>
    </dxf>
    <dxf>
      <font>
        <strike val="0"/>
        <u val="none"/>
      </font>
      <fill>
        <patternFill>
          <bgColor rgb="FFDBDBDB"/>
        </patternFill>
      </fill>
    </dxf>
    <dxf>
      <fill>
        <patternFill>
          <bgColor rgb="FFD1D1D1"/>
        </patternFill>
      </fill>
    </dxf>
  </dxfs>
  <tableStyles count="0" defaultTableStyle="TableStyleMedium2" defaultPivotStyle="PivotStyleLight16"/>
  <colors>
    <mruColors>
      <color rgb="FFD1D1D1"/>
      <color rgb="FFB5DDF0"/>
      <color rgb="FF8C6E87"/>
      <color rgb="FFF5EBEB"/>
      <color rgb="FF47ABD9"/>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0</xdr:row>
      <xdr:rowOff>205740</xdr:rowOff>
    </xdr:from>
    <xdr:to>
      <xdr:col>2</xdr:col>
      <xdr:colOff>2144986</xdr:colOff>
      <xdr:row>0</xdr:row>
      <xdr:rowOff>1264920</xdr:rowOff>
    </xdr:to>
    <xdr:pic>
      <xdr:nvPicPr>
        <xdr:cNvPr id="3" name="Paveikslėlis 2"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460" y="20574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inmin.lrv.lt/lt/veiklos-sritys/fiskaline-politika/informacija-savivaldybems-sodrai-ir-psdf/savivaldybiu-sodros-psdf-biudzetu-cikliniu-komponenciu-dydzia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A1:F35"/>
  <sheetViews>
    <sheetView showGridLines="0" showRowColHeaders="0" tabSelected="1" zoomScaleNormal="100" workbookViewId="0">
      <selection activeCell="A3" sqref="A3"/>
    </sheetView>
  </sheetViews>
  <sheetFormatPr defaultColWidth="10" defaultRowHeight="14.4" x14ac:dyDescent="0.3"/>
  <cols>
    <col min="1" max="1" width="9" style="2" customWidth="1"/>
    <col min="2" max="2" width="4.5546875" style="3" customWidth="1"/>
    <col min="3" max="3" width="103.109375" style="3" customWidth="1"/>
    <col min="4" max="4" width="44.5546875" style="2" customWidth="1"/>
    <col min="5" max="5" width="10" style="2"/>
    <col min="6" max="6" width="10.5546875" style="2" customWidth="1"/>
    <col min="7" max="16384" width="10" style="2"/>
  </cols>
  <sheetData>
    <row r="1" spans="1:6" ht="109.95" customHeight="1" thickBot="1" x14ac:dyDescent="0.35">
      <c r="A1" s="2" t="s">
        <v>274</v>
      </c>
      <c r="B1" s="258"/>
      <c r="C1" s="259"/>
      <c r="D1" s="260"/>
      <c r="F1" s="206"/>
    </row>
    <row r="2" spans="1:6" ht="9.6" customHeight="1" x14ac:dyDescent="0.3">
      <c r="B2" s="81"/>
      <c r="D2" s="73"/>
    </row>
    <row r="3" spans="1:6" ht="30.6" customHeight="1" x14ac:dyDescent="0.3">
      <c r="B3" s="263" t="s">
        <v>0</v>
      </c>
      <c r="C3" s="264"/>
      <c r="D3" s="265"/>
    </row>
    <row r="4" spans="1:6" ht="9.6" customHeight="1" x14ac:dyDescent="0.3">
      <c r="B4" s="72"/>
      <c r="C4" s="1"/>
      <c r="D4" s="73"/>
    </row>
    <row r="5" spans="1:6" x14ac:dyDescent="0.3">
      <c r="B5" s="266">
        <v>45820</v>
      </c>
      <c r="C5" s="267"/>
      <c r="D5" s="268"/>
      <c r="F5" s="5"/>
    </row>
    <row r="6" spans="1:6" ht="9.6" customHeight="1" x14ac:dyDescent="0.3">
      <c r="B6" s="72"/>
      <c r="C6" s="1"/>
      <c r="D6" s="73"/>
    </row>
    <row r="7" spans="1:6" ht="18" x14ac:dyDescent="0.35">
      <c r="B7" s="261" t="s">
        <v>1</v>
      </c>
      <c r="C7" s="262"/>
      <c r="D7" s="74"/>
    </row>
    <row r="8" spans="1:6" ht="9.6" customHeight="1" x14ac:dyDescent="0.3">
      <c r="B8" s="72"/>
      <c r="C8" s="1"/>
      <c r="D8" s="73"/>
    </row>
    <row r="9" spans="1:6" ht="143.25" customHeight="1" x14ac:dyDescent="0.3">
      <c r="B9" s="72"/>
      <c r="C9" s="269" t="s">
        <v>2</v>
      </c>
      <c r="D9" s="270"/>
    </row>
    <row r="10" spans="1:6" ht="9.6" customHeight="1" x14ac:dyDescent="0.3">
      <c r="B10" s="72"/>
      <c r="C10" s="1"/>
      <c r="D10" s="73"/>
    </row>
    <row r="11" spans="1:6" ht="18" customHeight="1" x14ac:dyDescent="0.3">
      <c r="B11" s="255" t="s">
        <v>3</v>
      </c>
      <c r="C11" s="256"/>
      <c r="D11" s="257"/>
    </row>
    <row r="12" spans="1:6" ht="9.6" customHeight="1" x14ac:dyDescent="0.35">
      <c r="B12" s="75"/>
      <c r="C12" s="76"/>
      <c r="D12" s="77"/>
    </row>
    <row r="13" spans="1:6" ht="13.5" customHeight="1" x14ac:dyDescent="0.3">
      <c r="B13" s="72"/>
      <c r="C13" s="46" t="s">
        <v>230</v>
      </c>
      <c r="D13" s="73"/>
    </row>
    <row r="14" spans="1:6" ht="13.5" customHeight="1" x14ac:dyDescent="0.3">
      <c r="B14" s="72"/>
      <c r="C14" s="46"/>
      <c r="D14" s="73"/>
    </row>
    <row r="15" spans="1:6" ht="18" customHeight="1" x14ac:dyDescent="0.3">
      <c r="B15" s="255" t="s">
        <v>4</v>
      </c>
      <c r="C15" s="256"/>
      <c r="D15" s="257"/>
    </row>
    <row r="16" spans="1:6" ht="13.5" customHeight="1" x14ac:dyDescent="0.3">
      <c r="B16" s="72"/>
      <c r="C16" s="46"/>
      <c r="D16" s="73"/>
    </row>
    <row r="17" spans="2:4" ht="13.5" customHeight="1" x14ac:dyDescent="0.3">
      <c r="B17" s="72"/>
      <c r="C17" s="46" t="s">
        <v>5</v>
      </c>
      <c r="D17" s="73"/>
    </row>
    <row r="18" spans="2:4" ht="13.5" customHeight="1" x14ac:dyDescent="0.3">
      <c r="B18" s="72"/>
      <c r="C18" s="46"/>
      <c r="D18" s="73"/>
    </row>
    <row r="19" spans="2:4" ht="18" customHeight="1" x14ac:dyDescent="0.3">
      <c r="B19" s="255" t="s">
        <v>6</v>
      </c>
      <c r="C19" s="256"/>
      <c r="D19" s="257"/>
    </row>
    <row r="20" spans="2:4" ht="9.6" customHeight="1" x14ac:dyDescent="0.3">
      <c r="B20" s="72"/>
      <c r="C20" s="46"/>
      <c r="D20" s="73"/>
    </row>
    <row r="21" spans="2:4" x14ac:dyDescent="0.3">
      <c r="B21" s="72"/>
      <c r="C21" s="46" t="s">
        <v>231</v>
      </c>
      <c r="D21" s="73"/>
    </row>
    <row r="22" spans="2:4" x14ac:dyDescent="0.3">
      <c r="B22" s="72"/>
      <c r="C22" s="46" t="s">
        <v>232</v>
      </c>
      <c r="D22" s="73"/>
    </row>
    <row r="23" spans="2:4" x14ac:dyDescent="0.3">
      <c r="B23" s="72"/>
      <c r="C23" s="46" t="s">
        <v>7</v>
      </c>
      <c r="D23" s="73"/>
    </row>
    <row r="24" spans="2:4" x14ac:dyDescent="0.3">
      <c r="B24" s="72"/>
      <c r="C24" s="46" t="s">
        <v>8</v>
      </c>
      <c r="D24" s="73"/>
    </row>
    <row r="25" spans="2:4" x14ac:dyDescent="0.3">
      <c r="B25" s="72"/>
      <c r="C25" s="46" t="s">
        <v>9</v>
      </c>
      <c r="D25" s="73"/>
    </row>
    <row r="26" spans="2:4" ht="13.5" customHeight="1" x14ac:dyDescent="0.3">
      <c r="B26" s="72"/>
      <c r="C26" s="6"/>
      <c r="D26" s="73"/>
    </row>
    <row r="27" spans="2:4" ht="18" customHeight="1" x14ac:dyDescent="0.3">
      <c r="B27" s="255" t="s">
        <v>10</v>
      </c>
      <c r="C27" s="256"/>
      <c r="D27" s="257"/>
    </row>
    <row r="28" spans="2:4" ht="9.6" customHeight="1" x14ac:dyDescent="0.3">
      <c r="B28" s="72"/>
      <c r="C28" s="1"/>
      <c r="D28" s="73"/>
    </row>
    <row r="29" spans="2:4" x14ac:dyDescent="0.3">
      <c r="B29" s="72" t="s">
        <v>11</v>
      </c>
      <c r="C29" s="7" t="s">
        <v>12</v>
      </c>
      <c r="D29" s="73"/>
    </row>
    <row r="30" spans="2:4" x14ac:dyDescent="0.3">
      <c r="B30" s="215" t="s">
        <v>13</v>
      </c>
      <c r="C30" s="34" t="s">
        <v>14</v>
      </c>
      <c r="D30" s="73"/>
    </row>
    <row r="31" spans="2:4" x14ac:dyDescent="0.3">
      <c r="B31" s="72" t="s">
        <v>15</v>
      </c>
      <c r="C31" s="7" t="s">
        <v>16</v>
      </c>
      <c r="D31" s="73"/>
    </row>
    <row r="32" spans="2:4" x14ac:dyDescent="0.3">
      <c r="B32" s="215" t="s">
        <v>17</v>
      </c>
      <c r="C32" s="34" t="s">
        <v>18</v>
      </c>
      <c r="D32" s="73"/>
    </row>
    <row r="33" spans="2:4" ht="9.6" customHeight="1" thickBot="1" x14ac:dyDescent="0.35">
      <c r="B33" s="78"/>
      <c r="C33" s="79"/>
      <c r="D33" s="80"/>
    </row>
    <row r="34" spans="2:4" x14ac:dyDescent="0.3">
      <c r="B34" s="1"/>
      <c r="C34" s="1"/>
    </row>
    <row r="35" spans="2:4" ht="27.6" x14ac:dyDescent="0.3">
      <c r="C35" s="4"/>
    </row>
  </sheetData>
  <mergeCells count="9">
    <mergeCell ref="B27:D27"/>
    <mergeCell ref="B11:D11"/>
    <mergeCell ref="B1:D1"/>
    <mergeCell ref="B7:C7"/>
    <mergeCell ref="B3:D3"/>
    <mergeCell ref="B5:D5"/>
    <mergeCell ref="B15:D15"/>
    <mergeCell ref="C9:D9"/>
    <mergeCell ref="B19:D19"/>
  </mergeCells>
  <hyperlinks>
    <hyperlink ref="C29" r:id="rId1" xr:uid="{F75ADD19-BFBD-4F52-BE4C-BF43D6CED170}"/>
    <hyperlink ref="C31" r:id="rId2" xr:uid="{40D818DF-4B5F-4AD2-800F-5D1183014FE2}"/>
    <hyperlink ref="C22" location="'KĮ str. 4 d. | CL 4.4.'!A1" display="4. Savivaldybių 2025 m. biudžetai, kuriems taikoma Konstitucinio įstatymo 4 str. 4 d. / Budgets attributable to local governments in 2025, CL 4.4." xr:uid="{159AEEF8-DAEC-4F1B-899F-EC6BCF15C535}"/>
    <hyperlink ref="C30" r:id="rId3" display="http://www3.lrs.lt/pls/inter3/dokpaieska.showdoc_l?p_id=487268&amp;p_tr2=2" xr:uid="{1DFC456D-6C11-44C8-937D-B2EE6D2F8F13}"/>
    <hyperlink ref="C32" r:id="rId4" display="Republic of Lithuania Law on Budgeting" xr:uid="{AA934220-84E7-4B6B-BDDE-533CBA7640AB}"/>
    <hyperlink ref="C17" location="'Duomenys | Data'!A1" display="2. Duomenys / Data" xr:uid="{F9338FFD-623F-44BD-8F85-3051EDCA55CD}"/>
    <hyperlink ref="C23" location="'Lankstumas | Flexibility'!A1" display="5. Lankstumo taisyklės taikymas pagal 4 str. 5 d./ Flexibility rule application, CL 4.5" xr:uid="{32B47B21-4A15-43D6-A124-1372638CC08D}"/>
    <hyperlink ref="C24" location="'Garantijos | Guarantees'!A1" display="6. Garantijų limitai pagal KĮ 4 str. 7 d. / Guaratees limits according to CL 4.7" xr:uid="{E1F9E8FA-3245-4950-B682-46D7F8D56439}"/>
    <hyperlink ref="C25" location="'Aktualūs įstatymų str. | Laws'!A1" display="7. Aktualūs įstatymų straipsniai / Relevant articles of the Law" xr:uid="{E4572030-2AB0-401E-8705-EBC306B48C41}"/>
    <hyperlink ref="C21" location="'KĮ 4 str. 2 d. | CL 4.2.'!A1" display="3. Savivaldybių 2025 m. biudžetai, kuriems taikoma Konstitucinio įstatymo 4 str. 2 d. / Budgets attributable to local government in 2025, CL 4.2." xr:uid="{DF4654E7-1E79-4E35-BE61-98F6A28AB661}"/>
    <hyperlink ref="C13" location="'Suvestinė | Summary'!A1" display="1. Savivaldybių biudžetų fiskalinės drausmės taisyklės, 2025 m. / Fiscal discipline rules attributable to local government in 2025" xr:uid="{AC9C67CC-7D23-4533-9623-F35C9F3CB226}"/>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20"/>
  <sheetViews>
    <sheetView showGridLines="0" showRowColHeaders="0" zoomScaleNormal="100" workbookViewId="0"/>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5" ht="13.95" customHeight="1" x14ac:dyDescent="0.3">
      <c r="B1" s="82" t="s">
        <v>19</v>
      </c>
    </row>
    <row r="2" spans="1:5" ht="16.5" customHeight="1" x14ac:dyDescent="0.3">
      <c r="B2" s="10"/>
      <c r="C2" s="14"/>
      <c r="D2" s="13"/>
      <c r="E2" s="13"/>
    </row>
    <row r="3" spans="1:5" ht="16.5" customHeight="1" thickBot="1" x14ac:dyDescent="0.35">
      <c r="B3" s="26"/>
      <c r="C3" s="14"/>
      <c r="D3" s="13"/>
      <c r="E3" s="13"/>
    </row>
    <row r="4" spans="1:5" ht="23.25" customHeight="1" x14ac:dyDescent="0.3">
      <c r="A4" s="15"/>
      <c r="B4" s="62" t="s">
        <v>233</v>
      </c>
      <c r="C4" s="63"/>
      <c r="D4" s="63"/>
      <c r="E4" s="63"/>
    </row>
    <row r="5" spans="1:5" ht="23.25" customHeight="1" thickBot="1" x14ac:dyDescent="0.35">
      <c r="A5" s="15"/>
      <c r="B5" s="64" t="s">
        <v>20</v>
      </c>
      <c r="C5" s="65"/>
      <c r="D5" s="65"/>
      <c r="E5" s="65"/>
    </row>
    <row r="6" spans="1:5" ht="39.6" customHeight="1" thickBot="1" x14ac:dyDescent="0.35">
      <c r="A6" s="16"/>
      <c r="B6" s="66" t="s">
        <v>21</v>
      </c>
      <c r="C6" s="67" t="s">
        <v>22</v>
      </c>
      <c r="D6" s="67" t="s">
        <v>23</v>
      </c>
      <c r="E6" s="68" t="s">
        <v>24</v>
      </c>
    </row>
    <row r="7" spans="1:5" ht="194.4" customHeight="1" x14ac:dyDescent="0.3">
      <c r="B7" s="69" t="s">
        <v>25</v>
      </c>
      <c r="C7" s="70" t="s">
        <v>26</v>
      </c>
      <c r="D7" s="69" t="s">
        <v>234</v>
      </c>
      <c r="E7" s="71" t="s">
        <v>27</v>
      </c>
    </row>
    <row r="8" spans="1:5" ht="14.25" customHeight="1" x14ac:dyDescent="0.3">
      <c r="B8" s="273" t="s">
        <v>28</v>
      </c>
      <c r="C8" s="276" t="s">
        <v>29</v>
      </c>
      <c r="D8" s="279" t="s">
        <v>235</v>
      </c>
      <c r="E8" s="281" t="s">
        <v>30</v>
      </c>
    </row>
    <row r="9" spans="1:5" x14ac:dyDescent="0.3">
      <c r="B9" s="274"/>
      <c r="C9" s="277"/>
      <c r="D9" s="280"/>
      <c r="E9" s="282"/>
    </row>
    <row r="10" spans="1:5" ht="102" customHeight="1" x14ac:dyDescent="0.3">
      <c r="B10" s="274"/>
      <c r="C10" s="277"/>
      <c r="D10" s="172" t="s">
        <v>236</v>
      </c>
      <c r="E10" s="173" t="s">
        <v>31</v>
      </c>
    </row>
    <row r="11" spans="1:5" ht="27.6" customHeight="1" x14ac:dyDescent="0.3">
      <c r="B11" s="274"/>
      <c r="C11" s="277"/>
      <c r="D11" s="174" t="s">
        <v>237</v>
      </c>
      <c r="E11" s="173" t="s">
        <v>32</v>
      </c>
    </row>
    <row r="12" spans="1:5" ht="45" customHeight="1" x14ac:dyDescent="0.3">
      <c r="B12" s="274"/>
      <c r="C12" s="277"/>
      <c r="D12" s="283" t="s">
        <v>238</v>
      </c>
      <c r="E12" s="173" t="s">
        <v>33</v>
      </c>
    </row>
    <row r="13" spans="1:5" ht="57" customHeight="1" x14ac:dyDescent="0.3">
      <c r="B13" s="275"/>
      <c r="C13" s="278"/>
      <c r="D13" s="284"/>
      <c r="E13" s="243" t="s">
        <v>34</v>
      </c>
    </row>
    <row r="14" spans="1:5" ht="14.25" customHeight="1" x14ac:dyDescent="0.3">
      <c r="B14" s="277" t="s">
        <v>35</v>
      </c>
      <c r="C14" s="277"/>
      <c r="D14" s="277"/>
      <c r="E14" s="277"/>
    </row>
    <row r="15" spans="1:5" ht="15" customHeight="1" thickBot="1" x14ac:dyDescent="0.35">
      <c r="B15" s="271" t="s">
        <v>36</v>
      </c>
      <c r="C15" s="272"/>
      <c r="D15" s="272"/>
      <c r="E15" s="272"/>
    </row>
    <row r="16" spans="1:5" x14ac:dyDescent="0.3">
      <c r="B16" s="13"/>
      <c r="C16" s="13"/>
      <c r="D16" s="13"/>
      <c r="E16" s="13"/>
    </row>
    <row r="17" spans="2:5" x14ac:dyDescent="0.3">
      <c r="B17" s="13"/>
      <c r="C17" s="13"/>
      <c r="D17" s="13"/>
      <c r="E17" s="13"/>
    </row>
    <row r="18" spans="2:5" x14ac:dyDescent="0.3">
      <c r="B18" s="13"/>
      <c r="C18" s="13"/>
      <c r="D18" s="13"/>
      <c r="E18" s="13"/>
    </row>
    <row r="19" spans="2:5" x14ac:dyDescent="0.3">
      <c r="B19" s="13"/>
      <c r="C19" s="13"/>
      <c r="D19" s="13"/>
      <c r="E19" s="13"/>
    </row>
    <row r="20" spans="2:5" x14ac:dyDescent="0.3">
      <c r="B20" s="13"/>
      <c r="C20" s="13"/>
      <c r="D20" s="13"/>
      <c r="E20" s="13"/>
    </row>
  </sheetData>
  <mergeCells count="7">
    <mergeCell ref="B15:E15"/>
    <mergeCell ref="B8:B13"/>
    <mergeCell ref="C8:C13"/>
    <mergeCell ref="D8:D9"/>
    <mergeCell ref="E8:E9"/>
    <mergeCell ref="B14:E14"/>
    <mergeCell ref="D12:D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V91"/>
  <sheetViews>
    <sheetView showGridLines="0" showRowColHeaders="0" zoomScaleNormal="100" workbookViewId="0"/>
  </sheetViews>
  <sheetFormatPr defaultColWidth="9.109375" defaultRowHeight="13.8" x14ac:dyDescent="0.25"/>
  <cols>
    <col min="1" max="1" width="9.109375" style="18"/>
    <col min="2" max="2" width="7.6640625" style="18" customWidth="1"/>
    <col min="3" max="3" width="21.109375" style="18" customWidth="1"/>
    <col min="4" max="4" width="17" style="18" customWidth="1"/>
    <col min="5" max="6" width="15.44140625" style="18" customWidth="1"/>
    <col min="7" max="7" width="21.33203125" style="18" customWidth="1"/>
    <col min="8" max="8" width="19.6640625" style="18" customWidth="1"/>
    <col min="9" max="9" width="29.6640625" style="18" customWidth="1"/>
    <col min="10" max="10" width="27" style="18" customWidth="1"/>
    <col min="11" max="11" width="34.44140625" style="18" customWidth="1"/>
    <col min="12" max="12" width="19.6640625" style="18" customWidth="1"/>
    <col min="13" max="13" width="20" style="18" customWidth="1"/>
    <col min="14" max="14" width="15.88671875" style="18" customWidth="1"/>
    <col min="15" max="15" width="15" style="18" customWidth="1"/>
    <col min="16" max="16" width="21.6640625" style="18" customWidth="1"/>
    <col min="17" max="18" width="14.5546875" style="18" customWidth="1"/>
    <col min="19" max="19" width="10.6640625" style="18" customWidth="1"/>
    <col min="20" max="20" width="11.44140625" style="18" customWidth="1"/>
    <col min="21" max="16384" width="9.109375" style="18"/>
  </cols>
  <sheetData>
    <row r="1" spans="1:20" ht="13.95" customHeight="1" x14ac:dyDescent="0.25">
      <c r="B1" s="82" t="s">
        <v>19</v>
      </c>
      <c r="C1" s="20"/>
      <c r="D1" s="20"/>
    </row>
    <row r="2" spans="1:20" x14ac:dyDescent="0.25">
      <c r="A2" s="139"/>
      <c r="B2" s="19"/>
    </row>
    <row r="3" spans="1:20" s="21" customFormat="1" ht="14.4" thickBot="1" x14ac:dyDescent="0.3">
      <c r="F3" s="241"/>
    </row>
    <row r="4" spans="1:20" ht="14.25" customHeight="1" x14ac:dyDescent="0.25">
      <c r="A4" s="22"/>
      <c r="B4" s="150" t="s">
        <v>226</v>
      </c>
      <c r="C4" s="150"/>
      <c r="D4" s="150"/>
      <c r="E4" s="150"/>
      <c r="F4" s="150"/>
      <c r="G4" s="150"/>
      <c r="H4" s="150"/>
      <c r="I4" s="150"/>
      <c r="J4" s="151"/>
      <c r="K4" s="151"/>
      <c r="L4" s="153"/>
      <c r="M4" s="153"/>
      <c r="N4" s="153"/>
      <c r="O4" s="153"/>
      <c r="P4" s="217"/>
      <c r="Q4" s="151"/>
      <c r="R4" s="151"/>
      <c r="S4" s="151"/>
      <c r="T4" s="151"/>
    </row>
    <row r="5" spans="1:20" ht="43.2" customHeight="1" x14ac:dyDescent="0.25">
      <c r="A5" s="22"/>
      <c r="B5" s="32" t="s">
        <v>37</v>
      </c>
      <c r="C5" s="30"/>
      <c r="D5" s="303"/>
      <c r="E5" s="303"/>
      <c r="F5" s="303"/>
      <c r="G5" s="303"/>
      <c r="H5" s="303"/>
      <c r="I5" s="30"/>
      <c r="J5" s="17"/>
      <c r="K5" s="17"/>
      <c r="L5" s="17"/>
      <c r="M5" s="17"/>
      <c r="N5" s="17"/>
      <c r="O5" s="218"/>
      <c r="P5" s="218"/>
      <c r="Q5" s="230"/>
    </row>
    <row r="6" spans="1:20" ht="14.4" x14ac:dyDescent="0.25">
      <c r="A6" s="22"/>
      <c r="B6" s="37"/>
      <c r="C6" s="37"/>
      <c r="D6" s="37"/>
      <c r="E6" s="219"/>
      <c r="F6" s="219"/>
      <c r="G6" s="37"/>
      <c r="H6" s="37"/>
      <c r="I6" s="37"/>
      <c r="J6" s="37"/>
      <c r="N6" s="60"/>
      <c r="Q6" s="231"/>
    </row>
    <row r="7" spans="1:20" ht="98.25" customHeight="1" x14ac:dyDescent="0.25">
      <c r="A7" s="139"/>
      <c r="B7" s="293" t="s">
        <v>38</v>
      </c>
      <c r="C7" s="295" t="s">
        <v>39</v>
      </c>
      <c r="D7" s="295" t="s">
        <v>40</v>
      </c>
      <c r="E7" s="297" t="s">
        <v>41</v>
      </c>
      <c r="F7" s="299" t="s">
        <v>42</v>
      </c>
      <c r="G7" s="299" t="s">
        <v>43</v>
      </c>
      <c r="H7" s="299" t="s">
        <v>44</v>
      </c>
      <c r="I7" s="299" t="s">
        <v>45</v>
      </c>
      <c r="J7" s="299" t="s">
        <v>46</v>
      </c>
      <c r="K7" s="299" t="s">
        <v>47</v>
      </c>
      <c r="L7" s="295" t="s">
        <v>251</v>
      </c>
      <c r="M7" s="288" t="s">
        <v>250</v>
      </c>
      <c r="N7" s="288" t="s">
        <v>252</v>
      </c>
      <c r="O7" s="288" t="s">
        <v>253</v>
      </c>
      <c r="P7" s="288" t="s">
        <v>254</v>
      </c>
      <c r="Q7" s="288" t="s">
        <v>255</v>
      </c>
      <c r="R7" s="288" t="s">
        <v>245</v>
      </c>
      <c r="S7" s="288" t="s">
        <v>246</v>
      </c>
      <c r="T7" s="290" t="s">
        <v>48</v>
      </c>
    </row>
    <row r="8" spans="1:20" ht="78.75" customHeight="1" x14ac:dyDescent="0.25">
      <c r="A8" s="139"/>
      <c r="B8" s="294"/>
      <c r="C8" s="296"/>
      <c r="D8" s="296"/>
      <c r="E8" s="298"/>
      <c r="F8" s="300"/>
      <c r="G8" s="300"/>
      <c r="H8" s="300"/>
      <c r="I8" s="300"/>
      <c r="J8" s="300"/>
      <c r="K8" s="300"/>
      <c r="L8" s="296"/>
      <c r="M8" s="289"/>
      <c r="N8" s="289"/>
      <c r="O8" s="289"/>
      <c r="P8" s="289"/>
      <c r="Q8" s="289"/>
      <c r="R8" s="289"/>
      <c r="S8" s="289"/>
      <c r="T8" s="291"/>
    </row>
    <row r="9" spans="1:20" ht="154.5" customHeight="1" x14ac:dyDescent="0.25">
      <c r="A9" s="139"/>
      <c r="B9" s="157"/>
      <c r="C9" s="158"/>
      <c r="D9" s="155" t="s">
        <v>266</v>
      </c>
      <c r="E9" s="155" t="s">
        <v>267</v>
      </c>
      <c r="F9" s="155" t="s">
        <v>268</v>
      </c>
      <c r="G9" s="155" t="s">
        <v>269</v>
      </c>
      <c r="H9" s="155" t="s">
        <v>270</v>
      </c>
      <c r="I9" s="155" t="s">
        <v>49</v>
      </c>
      <c r="J9" s="156" t="s">
        <v>271</v>
      </c>
      <c r="K9" s="253" t="s">
        <v>265</v>
      </c>
      <c r="L9" s="155" t="s">
        <v>50</v>
      </c>
      <c r="M9" s="155" t="s">
        <v>51</v>
      </c>
      <c r="N9" s="155" t="s">
        <v>263</v>
      </c>
      <c r="O9" s="155" t="s">
        <v>52</v>
      </c>
      <c r="P9" s="155" t="s">
        <v>264</v>
      </c>
      <c r="Q9" s="242" t="s">
        <v>225</v>
      </c>
      <c r="R9" s="285" t="s">
        <v>53</v>
      </c>
      <c r="S9" s="286"/>
      <c r="T9" s="287"/>
    </row>
    <row r="10" spans="1:20" ht="15" customHeight="1" x14ac:dyDescent="0.25">
      <c r="A10" s="139"/>
      <c r="B10" s="175">
        <v>1</v>
      </c>
      <c r="C10" s="176" t="s">
        <v>54</v>
      </c>
      <c r="D10" s="177">
        <v>1425730.6</v>
      </c>
      <c r="E10" s="177">
        <v>1350822.2</v>
      </c>
      <c r="F10" s="177">
        <v>186349.5</v>
      </c>
      <c r="G10" s="177">
        <v>0</v>
      </c>
      <c r="H10" s="177">
        <v>8</v>
      </c>
      <c r="I10" s="177">
        <v>0</v>
      </c>
      <c r="J10" s="185">
        <v>4510</v>
      </c>
      <c r="K10" s="177">
        <v>142042.9</v>
      </c>
      <c r="L10" s="177">
        <v>251480.6</v>
      </c>
      <c r="M10" s="177">
        <v>726134</v>
      </c>
      <c r="N10" s="177">
        <v>1383512.5</v>
      </c>
      <c r="O10" s="177">
        <v>677133.4</v>
      </c>
      <c r="P10" s="177">
        <v>493177.59999999998</v>
      </c>
      <c r="Q10" s="244">
        <v>10858.3</v>
      </c>
      <c r="R10" s="244">
        <v>13967.9</v>
      </c>
      <c r="S10" s="244">
        <v>31151.599999999999</v>
      </c>
      <c r="T10" s="244">
        <v>17183.699999999997</v>
      </c>
    </row>
    <row r="11" spans="1:20" ht="15" customHeight="1" x14ac:dyDescent="0.25">
      <c r="A11" s="139"/>
      <c r="B11" s="175">
        <v>2</v>
      </c>
      <c r="C11" s="178" t="s">
        <v>55</v>
      </c>
      <c r="D11" s="177">
        <v>126476.8</v>
      </c>
      <c r="E11" s="177">
        <v>107553.4</v>
      </c>
      <c r="F11" s="177">
        <v>30352.1</v>
      </c>
      <c r="G11" s="177">
        <v>146.6</v>
      </c>
      <c r="H11" s="177">
        <v>0</v>
      </c>
      <c r="I11" s="177">
        <v>0</v>
      </c>
      <c r="J11" s="185">
        <v>3157.3</v>
      </c>
      <c r="K11" s="177">
        <v>12499.7</v>
      </c>
      <c r="L11" s="177">
        <v>5160.3999999999996</v>
      </c>
      <c r="M11" s="177">
        <v>56815</v>
      </c>
      <c r="N11" s="177">
        <v>113365.2</v>
      </c>
      <c r="O11" s="177">
        <v>54265.2</v>
      </c>
      <c r="P11" s="177">
        <v>48484.9</v>
      </c>
      <c r="Q11" s="244">
        <v>790.3</v>
      </c>
      <c r="R11" s="244">
        <v>17637.5</v>
      </c>
      <c r="S11" s="244">
        <v>17637.5</v>
      </c>
      <c r="T11" s="244">
        <v>0</v>
      </c>
    </row>
    <row r="12" spans="1:20" ht="15" customHeight="1" x14ac:dyDescent="0.25">
      <c r="A12" s="139"/>
      <c r="B12" s="175">
        <v>3</v>
      </c>
      <c r="C12" s="178" t="s">
        <v>56</v>
      </c>
      <c r="D12" s="177">
        <v>15097.2</v>
      </c>
      <c r="E12" s="177">
        <v>15251.2</v>
      </c>
      <c r="F12" s="177">
        <v>1286.2</v>
      </c>
      <c r="G12" s="177">
        <v>0</v>
      </c>
      <c r="H12" s="177">
        <v>0</v>
      </c>
      <c r="I12" s="177">
        <v>0</v>
      </c>
      <c r="J12" s="185">
        <v>0</v>
      </c>
      <c r="K12" s="177">
        <v>1456.1</v>
      </c>
      <c r="L12" s="177">
        <v>2688.8</v>
      </c>
      <c r="M12" s="177">
        <v>9835</v>
      </c>
      <c r="N12" s="177">
        <v>16289.5</v>
      </c>
      <c r="O12" s="177">
        <v>9620.4</v>
      </c>
      <c r="P12" s="177">
        <v>4179.3</v>
      </c>
      <c r="Q12" s="244">
        <v>174.7</v>
      </c>
      <c r="R12" s="244">
        <v>0</v>
      </c>
      <c r="S12" s="244">
        <v>144.53</v>
      </c>
      <c r="T12" s="244">
        <v>144.53</v>
      </c>
    </row>
    <row r="13" spans="1:20" ht="15" customHeight="1" x14ac:dyDescent="0.25">
      <c r="A13" s="139"/>
      <c r="B13" s="175">
        <v>4</v>
      </c>
      <c r="C13" s="178" t="s">
        <v>57</v>
      </c>
      <c r="D13" s="177">
        <v>46060.4</v>
      </c>
      <c r="E13" s="177">
        <v>43119.7</v>
      </c>
      <c r="F13" s="177">
        <v>5130.2</v>
      </c>
      <c r="G13" s="177">
        <v>0</v>
      </c>
      <c r="H13" s="177">
        <v>0</v>
      </c>
      <c r="I13" s="177">
        <v>0</v>
      </c>
      <c r="J13" s="185">
        <v>514.9</v>
      </c>
      <c r="K13" s="177">
        <v>3547.2</v>
      </c>
      <c r="L13" s="177">
        <v>4543.8999999999996</v>
      </c>
      <c r="M13" s="177">
        <v>24913</v>
      </c>
      <c r="N13" s="177">
        <v>47308.4</v>
      </c>
      <c r="O13" s="177">
        <v>23686.7</v>
      </c>
      <c r="P13" s="177">
        <v>16041.2</v>
      </c>
      <c r="Q13" s="244">
        <v>0</v>
      </c>
      <c r="R13" s="244">
        <v>235.6</v>
      </c>
      <c r="S13" s="244">
        <v>297.10000000000002</v>
      </c>
      <c r="T13" s="244">
        <v>61.500000000000028</v>
      </c>
    </row>
    <row r="14" spans="1:20" x14ac:dyDescent="0.25">
      <c r="A14" s="139"/>
      <c r="B14" s="175">
        <v>5</v>
      </c>
      <c r="C14" s="176" t="s">
        <v>58</v>
      </c>
      <c r="D14" s="177">
        <v>663562.1</v>
      </c>
      <c r="E14" s="177">
        <v>570524.6</v>
      </c>
      <c r="F14" s="177">
        <v>170673.3</v>
      </c>
      <c r="G14" s="177">
        <v>0</v>
      </c>
      <c r="H14" s="177">
        <v>0</v>
      </c>
      <c r="I14" s="177">
        <v>0</v>
      </c>
      <c r="J14" s="185">
        <v>11505.5</v>
      </c>
      <c r="K14" s="177">
        <v>71849</v>
      </c>
      <c r="L14" s="177">
        <v>66078.2</v>
      </c>
      <c r="M14" s="177">
        <v>365822</v>
      </c>
      <c r="N14" s="177">
        <v>679358.8</v>
      </c>
      <c r="O14" s="177">
        <v>346587.5</v>
      </c>
      <c r="P14" s="177">
        <v>249060.8</v>
      </c>
      <c r="Q14" s="244">
        <v>2003</v>
      </c>
      <c r="R14" s="244">
        <v>29.5</v>
      </c>
      <c r="S14" s="244">
        <v>29.5</v>
      </c>
      <c r="T14" s="244">
        <v>0</v>
      </c>
    </row>
    <row r="15" spans="1:20" x14ac:dyDescent="0.25">
      <c r="A15" s="139"/>
      <c r="B15" s="175">
        <v>6</v>
      </c>
      <c r="C15" s="176" t="s">
        <v>59</v>
      </c>
      <c r="D15" s="177">
        <v>382323.4</v>
      </c>
      <c r="E15" s="177">
        <v>364133.3</v>
      </c>
      <c r="F15" s="177">
        <v>59793.5</v>
      </c>
      <c r="G15" s="177">
        <v>0</v>
      </c>
      <c r="H15" s="177">
        <v>61.9</v>
      </c>
      <c r="I15" s="177">
        <v>0</v>
      </c>
      <c r="J15" s="185">
        <v>426.2</v>
      </c>
      <c r="K15" s="177">
        <v>42701.2</v>
      </c>
      <c r="L15" s="177">
        <v>12153.4</v>
      </c>
      <c r="M15" s="177">
        <v>195697</v>
      </c>
      <c r="N15" s="177">
        <v>369601.4</v>
      </c>
      <c r="O15" s="177">
        <v>185313.8</v>
      </c>
      <c r="P15" s="177">
        <v>134171.9</v>
      </c>
      <c r="Q15" s="244">
        <v>0</v>
      </c>
      <c r="R15" s="244">
        <v>9202.9</v>
      </c>
      <c r="S15" s="244">
        <v>10592.6</v>
      </c>
      <c r="T15" s="244">
        <v>1389.7000000000007</v>
      </c>
    </row>
    <row r="16" spans="1:20" x14ac:dyDescent="0.25">
      <c r="A16" s="139"/>
      <c r="B16" s="175">
        <v>7</v>
      </c>
      <c r="C16" s="178" t="s">
        <v>60</v>
      </c>
      <c r="D16" s="177">
        <v>108005.3</v>
      </c>
      <c r="E16" s="177">
        <v>98005.4</v>
      </c>
      <c r="F16" s="177">
        <v>8384.4</v>
      </c>
      <c r="G16" s="177">
        <v>307.2</v>
      </c>
      <c r="H16" s="177">
        <v>5486.7</v>
      </c>
      <c r="I16" s="177">
        <v>200</v>
      </c>
      <c r="J16" s="185">
        <v>1074.9000000000001</v>
      </c>
      <c r="K16" s="177">
        <v>5167.7</v>
      </c>
      <c r="L16" s="177">
        <v>7578.8</v>
      </c>
      <c r="M16" s="177">
        <v>59420</v>
      </c>
      <c r="N16" s="177">
        <v>110382.1</v>
      </c>
      <c r="O16" s="177">
        <v>56087.5</v>
      </c>
      <c r="P16" s="177">
        <v>44710.9</v>
      </c>
      <c r="Q16" s="244">
        <v>1827.9</v>
      </c>
      <c r="R16" s="244" t="s">
        <v>31</v>
      </c>
      <c r="S16" s="244" t="s">
        <v>31</v>
      </c>
      <c r="T16" s="244">
        <v>0</v>
      </c>
    </row>
    <row r="17" spans="1:74" x14ac:dyDescent="0.25">
      <c r="A17" s="139"/>
      <c r="B17" s="175">
        <v>8</v>
      </c>
      <c r="C17" s="178" t="s">
        <v>61</v>
      </c>
      <c r="D17" s="177">
        <v>21777.1</v>
      </c>
      <c r="E17" s="177">
        <v>18070.900000000001</v>
      </c>
      <c r="F17" s="177">
        <v>6964.7</v>
      </c>
      <c r="G17" s="177">
        <v>0</v>
      </c>
      <c r="H17" s="177">
        <v>0</v>
      </c>
      <c r="I17" s="177">
        <v>0</v>
      </c>
      <c r="J17" s="185">
        <v>535.70000000000005</v>
      </c>
      <c r="K17" s="177">
        <v>3258.5</v>
      </c>
      <c r="L17" s="177">
        <v>489.8</v>
      </c>
      <c r="M17" s="177">
        <v>12584</v>
      </c>
      <c r="N17" s="177">
        <v>21118.400000000001</v>
      </c>
      <c r="O17" s="177">
        <v>11974.3</v>
      </c>
      <c r="P17" s="177">
        <v>2416.3000000000002</v>
      </c>
      <c r="Q17" s="244">
        <v>0</v>
      </c>
      <c r="R17" s="244">
        <v>535.70000000000005</v>
      </c>
      <c r="S17" s="244">
        <v>535.70000000000005</v>
      </c>
      <c r="T17" s="244">
        <v>0</v>
      </c>
    </row>
    <row r="18" spans="1:74" x14ac:dyDescent="0.25">
      <c r="A18" s="139"/>
      <c r="B18" s="175">
        <v>9</v>
      </c>
      <c r="C18" s="178" t="s">
        <v>62</v>
      </c>
      <c r="D18" s="177">
        <v>59620.9</v>
      </c>
      <c r="E18" s="177">
        <v>59834.3</v>
      </c>
      <c r="F18" s="177">
        <v>8753.2999999999993</v>
      </c>
      <c r="G18" s="177">
        <v>219.5</v>
      </c>
      <c r="H18" s="177">
        <v>300</v>
      </c>
      <c r="I18" s="177">
        <v>0</v>
      </c>
      <c r="J18" s="185">
        <v>465.9</v>
      </c>
      <c r="K18" s="177">
        <v>10529.2</v>
      </c>
      <c r="L18" s="177">
        <v>4983.2</v>
      </c>
      <c r="M18" s="177">
        <v>29526</v>
      </c>
      <c r="N18" s="177">
        <v>64847.9</v>
      </c>
      <c r="O18" s="177">
        <v>28305.4</v>
      </c>
      <c r="P18" s="177">
        <v>17474.3</v>
      </c>
      <c r="Q18" s="244">
        <v>1617.9</v>
      </c>
      <c r="R18" s="244">
        <v>2418.5</v>
      </c>
      <c r="S18" s="244">
        <v>2418.5</v>
      </c>
      <c r="T18" s="244">
        <v>0</v>
      </c>
    </row>
    <row r="19" spans="1:74" x14ac:dyDescent="0.25">
      <c r="A19" s="139"/>
      <c r="B19" s="175">
        <v>10</v>
      </c>
      <c r="C19" s="178" t="s">
        <v>63</v>
      </c>
      <c r="D19" s="177">
        <v>199039.9</v>
      </c>
      <c r="E19" s="177">
        <v>177845.6</v>
      </c>
      <c r="F19" s="177">
        <v>41491.5</v>
      </c>
      <c r="G19" s="177">
        <v>13.3</v>
      </c>
      <c r="H19" s="177">
        <v>0</v>
      </c>
      <c r="I19" s="177">
        <v>0</v>
      </c>
      <c r="J19" s="185">
        <v>4994.2</v>
      </c>
      <c r="K19" s="177">
        <v>15591.7</v>
      </c>
      <c r="L19" s="177">
        <v>4437.7</v>
      </c>
      <c r="M19" s="177">
        <v>93677</v>
      </c>
      <c r="N19" s="177">
        <v>185872.4</v>
      </c>
      <c r="O19" s="177">
        <v>88449.3</v>
      </c>
      <c r="P19" s="177">
        <v>83808.600000000006</v>
      </c>
      <c r="Q19" s="244">
        <v>0</v>
      </c>
      <c r="R19" s="244">
        <v>15045.9</v>
      </c>
      <c r="S19" s="244">
        <v>15045.9</v>
      </c>
      <c r="T19" s="244">
        <v>0</v>
      </c>
    </row>
    <row r="20" spans="1:74" x14ac:dyDescent="0.25">
      <c r="A20" s="139"/>
      <c r="B20" s="175">
        <v>11</v>
      </c>
      <c r="C20" s="176" t="s">
        <v>64</v>
      </c>
      <c r="D20" s="177">
        <v>275267.5</v>
      </c>
      <c r="E20" s="177">
        <v>241892.6</v>
      </c>
      <c r="F20" s="177">
        <v>74316.399999999994</v>
      </c>
      <c r="G20" s="177">
        <v>0</v>
      </c>
      <c r="H20" s="177">
        <v>0</v>
      </c>
      <c r="I20" s="177">
        <v>0</v>
      </c>
      <c r="J20" s="185">
        <v>5365.8</v>
      </c>
      <c r="K20" s="177">
        <v>35903.9</v>
      </c>
      <c r="L20" s="177">
        <v>24378.6</v>
      </c>
      <c r="M20" s="177">
        <v>121131</v>
      </c>
      <c r="N20" s="177">
        <v>247255.6</v>
      </c>
      <c r="O20" s="177">
        <v>111297.5</v>
      </c>
      <c r="P20" s="177">
        <v>111401.8</v>
      </c>
      <c r="Q20" s="244">
        <v>0</v>
      </c>
      <c r="R20" s="244">
        <v>26230</v>
      </c>
      <c r="S20" s="244">
        <v>26230</v>
      </c>
      <c r="T20" s="244">
        <v>0</v>
      </c>
    </row>
    <row r="21" spans="1:74" s="8" customFormat="1" ht="14.4" x14ac:dyDescent="0.3">
      <c r="A21" s="139"/>
      <c r="B21" s="175">
        <v>12</v>
      </c>
      <c r="C21" s="178" t="s">
        <v>65</v>
      </c>
      <c r="D21" s="177">
        <v>48997</v>
      </c>
      <c r="E21" s="177">
        <v>48247.4</v>
      </c>
      <c r="F21" s="177">
        <v>8959.4</v>
      </c>
      <c r="G21" s="177">
        <v>0</v>
      </c>
      <c r="H21" s="177">
        <v>0.4</v>
      </c>
      <c r="I21" s="177">
        <v>300</v>
      </c>
      <c r="J21" s="185">
        <v>1443.9</v>
      </c>
      <c r="K21" s="177">
        <v>8988.7000000000007</v>
      </c>
      <c r="L21" s="177">
        <v>2991.5</v>
      </c>
      <c r="M21" s="177">
        <v>27126</v>
      </c>
      <c r="N21" s="177">
        <v>47298.5</v>
      </c>
      <c r="O21" s="177">
        <v>26321.7</v>
      </c>
      <c r="P21" s="177">
        <v>16952.900000000001</v>
      </c>
      <c r="Q21" s="244">
        <v>97.7</v>
      </c>
      <c r="R21" s="244">
        <v>2429.6489999999999</v>
      </c>
      <c r="S21" s="244">
        <v>3290.5590000000002</v>
      </c>
      <c r="T21" s="244">
        <v>860.91000000000031</v>
      </c>
      <c r="U21"/>
    </row>
    <row r="22" spans="1:74" s="8" customFormat="1" ht="14.4" x14ac:dyDescent="0.3">
      <c r="A22" s="139"/>
      <c r="B22" s="175">
        <v>13</v>
      </c>
      <c r="C22" s="178" t="s">
        <v>66</v>
      </c>
      <c r="D22" s="177">
        <v>49370</v>
      </c>
      <c r="E22" s="177">
        <v>47317.9</v>
      </c>
      <c r="F22" s="177">
        <v>10092.5</v>
      </c>
      <c r="G22" s="177">
        <v>0</v>
      </c>
      <c r="H22" s="177">
        <v>0</v>
      </c>
      <c r="I22" s="177">
        <v>0</v>
      </c>
      <c r="J22" s="185">
        <v>1774.4</v>
      </c>
      <c r="K22" s="177">
        <v>8045.7</v>
      </c>
      <c r="L22" s="177">
        <v>2306.4</v>
      </c>
      <c r="M22" s="177">
        <v>24664</v>
      </c>
      <c r="N22" s="177">
        <v>47630.2</v>
      </c>
      <c r="O22" s="177">
        <v>23609</v>
      </c>
      <c r="P22" s="177">
        <v>17933.3</v>
      </c>
      <c r="Q22" s="244">
        <v>103.6</v>
      </c>
      <c r="R22" s="244">
        <v>2406.1999999999998</v>
      </c>
      <c r="S22" s="244">
        <v>2598.9</v>
      </c>
      <c r="T22" s="244">
        <v>192.70000000000027</v>
      </c>
      <c r="U22"/>
    </row>
    <row r="23" spans="1:74" s="8" customFormat="1" ht="14.4" x14ac:dyDescent="0.3">
      <c r="A23" s="139"/>
      <c r="B23" s="175">
        <v>14</v>
      </c>
      <c r="C23" s="178" t="s">
        <v>67</v>
      </c>
      <c r="D23" s="177">
        <v>49461.9</v>
      </c>
      <c r="E23" s="177">
        <v>45543.7</v>
      </c>
      <c r="F23" s="177">
        <v>15728.4</v>
      </c>
      <c r="G23" s="177">
        <v>0</v>
      </c>
      <c r="H23" s="177">
        <v>0</v>
      </c>
      <c r="I23" s="177">
        <v>100</v>
      </c>
      <c r="J23" s="185">
        <v>1089</v>
      </c>
      <c r="K23" s="177">
        <v>11846.2</v>
      </c>
      <c r="L23" s="177">
        <v>1692.9</v>
      </c>
      <c r="M23" s="177">
        <v>28429</v>
      </c>
      <c r="N23" s="177">
        <v>46703.4</v>
      </c>
      <c r="O23" s="177">
        <v>26761.200000000001</v>
      </c>
      <c r="P23" s="177">
        <v>15234.8</v>
      </c>
      <c r="Q23" s="244">
        <v>669.5</v>
      </c>
      <c r="R23" s="244">
        <v>5125.5</v>
      </c>
      <c r="S23" s="244">
        <v>5277.4</v>
      </c>
      <c r="T23" s="244">
        <v>151.89999999999964</v>
      </c>
      <c r="U23"/>
    </row>
    <row r="24" spans="1:74" s="8" customFormat="1" ht="14.4" x14ac:dyDescent="0.3">
      <c r="A24" s="139"/>
      <c r="B24" s="175">
        <v>15</v>
      </c>
      <c r="C24" s="178" t="s">
        <v>68</v>
      </c>
      <c r="D24" s="177">
        <v>54429</v>
      </c>
      <c r="E24" s="177">
        <v>52653.3</v>
      </c>
      <c r="F24" s="177">
        <v>12149.1</v>
      </c>
      <c r="G24" s="177">
        <v>0</v>
      </c>
      <c r="H24" s="177">
        <v>155</v>
      </c>
      <c r="I24" s="177">
        <v>0</v>
      </c>
      <c r="J24" s="185">
        <v>6217.2</v>
      </c>
      <c r="K24" s="177">
        <v>0</v>
      </c>
      <c r="L24" s="177">
        <v>1024.5999999999999</v>
      </c>
      <c r="M24" s="177">
        <v>29302</v>
      </c>
      <c r="N24" s="177">
        <v>50222.7</v>
      </c>
      <c r="O24" s="177">
        <v>27993.9</v>
      </c>
      <c r="P24" s="177">
        <v>18541.2</v>
      </c>
      <c r="Q24" s="244">
        <v>1926.6</v>
      </c>
      <c r="R24" s="244">
        <v>6365.2</v>
      </c>
      <c r="S24" s="244">
        <v>6365.2</v>
      </c>
      <c r="T24" s="244">
        <v>0</v>
      </c>
      <c r="U24"/>
    </row>
    <row r="25" spans="1:74" s="8" customFormat="1" ht="14.4" x14ac:dyDescent="0.3">
      <c r="A25" s="139"/>
      <c r="B25" s="175">
        <v>16</v>
      </c>
      <c r="C25" s="178" t="s">
        <v>69</v>
      </c>
      <c r="D25" s="177">
        <v>57038.8</v>
      </c>
      <c r="E25" s="177">
        <v>49096.800000000003</v>
      </c>
      <c r="F25" s="177">
        <v>10120.6</v>
      </c>
      <c r="G25" s="177">
        <v>0</v>
      </c>
      <c r="H25" s="177">
        <v>100</v>
      </c>
      <c r="I25" s="177">
        <v>300</v>
      </c>
      <c r="J25" s="185">
        <v>1039.9000000000001</v>
      </c>
      <c r="K25" s="177">
        <v>2287.9</v>
      </c>
      <c r="L25" s="177">
        <v>6641.8</v>
      </c>
      <c r="M25" s="177">
        <v>26766</v>
      </c>
      <c r="N25" s="177">
        <v>55718.1</v>
      </c>
      <c r="O25" s="177">
        <v>25248.3</v>
      </c>
      <c r="P25" s="177">
        <v>25216.3</v>
      </c>
      <c r="Q25" s="244">
        <v>971.2</v>
      </c>
      <c r="R25" s="244">
        <v>4879.3</v>
      </c>
      <c r="S25" s="244">
        <v>4879.3</v>
      </c>
      <c r="T25" s="244">
        <v>0</v>
      </c>
      <c r="U25"/>
    </row>
    <row r="26" spans="1:74" s="8" customFormat="1" ht="14.4" x14ac:dyDescent="0.3">
      <c r="A26" s="139"/>
      <c r="B26" s="175">
        <v>17</v>
      </c>
      <c r="C26" s="178" t="s">
        <v>70</v>
      </c>
      <c r="D26" s="177">
        <v>31732.5</v>
      </c>
      <c r="E26" s="177">
        <v>32223.3</v>
      </c>
      <c r="F26" s="177">
        <v>3302</v>
      </c>
      <c r="G26" s="177">
        <v>0</v>
      </c>
      <c r="H26" s="177">
        <v>350</v>
      </c>
      <c r="I26" s="177">
        <v>50</v>
      </c>
      <c r="J26" s="185">
        <v>300</v>
      </c>
      <c r="K26" s="177">
        <v>3560.4</v>
      </c>
      <c r="L26" s="177">
        <v>3576.2</v>
      </c>
      <c r="M26" s="177">
        <v>19073</v>
      </c>
      <c r="N26" s="177">
        <v>30141.200000000001</v>
      </c>
      <c r="O26" s="177">
        <v>18409.400000000001</v>
      </c>
      <c r="P26" s="177">
        <v>9584.7999999999993</v>
      </c>
      <c r="Q26" s="244">
        <v>1192.3</v>
      </c>
      <c r="R26" s="244">
        <v>500</v>
      </c>
      <c r="S26" s="244">
        <v>514.1</v>
      </c>
      <c r="T26" s="244">
        <v>14.100000000000023</v>
      </c>
      <c r="U26"/>
    </row>
    <row r="27" spans="1:74" s="8" customFormat="1" ht="14.4" x14ac:dyDescent="0.3">
      <c r="A27" s="139"/>
      <c r="B27" s="175">
        <v>18</v>
      </c>
      <c r="C27" s="178" t="s">
        <v>71</v>
      </c>
      <c r="D27" s="177">
        <v>99322.5</v>
      </c>
      <c r="E27" s="177">
        <v>98309.2</v>
      </c>
      <c r="F27" s="177">
        <v>9668.7000000000007</v>
      </c>
      <c r="G27" s="177">
        <v>0</v>
      </c>
      <c r="H27" s="177">
        <v>607</v>
      </c>
      <c r="I27" s="177">
        <v>0</v>
      </c>
      <c r="J27" s="185">
        <v>1950.5</v>
      </c>
      <c r="K27" s="177">
        <v>12123.2</v>
      </c>
      <c r="L27" s="177">
        <v>12664.9</v>
      </c>
      <c r="M27" s="177">
        <v>49422</v>
      </c>
      <c r="N27" s="177">
        <v>92133.5</v>
      </c>
      <c r="O27" s="177">
        <v>48509.2</v>
      </c>
      <c r="P27" s="177">
        <v>35072.699999999997</v>
      </c>
      <c r="Q27" s="244">
        <v>1994.6</v>
      </c>
      <c r="R27" s="244">
        <v>11067.6</v>
      </c>
      <c r="S27" s="244">
        <v>13209</v>
      </c>
      <c r="T27" s="244">
        <v>2141.3999999999996</v>
      </c>
      <c r="U27"/>
    </row>
    <row r="28" spans="1:74" s="8" customFormat="1" ht="14.4" x14ac:dyDescent="0.3">
      <c r="A28" s="139"/>
      <c r="B28" s="175">
        <v>19</v>
      </c>
      <c r="C28" s="178" t="s">
        <v>72</v>
      </c>
      <c r="D28" s="177">
        <v>50083.1</v>
      </c>
      <c r="E28" s="177">
        <v>48426.5</v>
      </c>
      <c r="F28" s="177">
        <v>5090.3</v>
      </c>
      <c r="G28" s="177">
        <v>0</v>
      </c>
      <c r="H28" s="177">
        <v>0</v>
      </c>
      <c r="I28" s="177">
        <v>0</v>
      </c>
      <c r="J28" s="185">
        <v>5289.1</v>
      </c>
      <c r="K28" s="177">
        <v>1774.2</v>
      </c>
      <c r="L28" s="177">
        <v>2515.4</v>
      </c>
      <c r="M28" s="177">
        <v>24060</v>
      </c>
      <c r="N28" s="177">
        <v>45857.5</v>
      </c>
      <c r="O28" s="177">
        <v>22894.799999999999</v>
      </c>
      <c r="P28" s="177">
        <v>18989.3</v>
      </c>
      <c r="Q28" s="244">
        <v>1068.4000000000001</v>
      </c>
      <c r="R28" s="244">
        <v>3018.5</v>
      </c>
      <c r="S28" s="244" t="s">
        <v>31</v>
      </c>
      <c r="T28" s="244">
        <v>0</v>
      </c>
      <c r="U28"/>
    </row>
    <row r="29" spans="1:74" s="8" customFormat="1" ht="14.4" x14ac:dyDescent="0.3">
      <c r="A29" s="139"/>
      <c r="B29" s="175">
        <v>20</v>
      </c>
      <c r="C29" s="178" t="s">
        <v>73</v>
      </c>
      <c r="D29" s="177">
        <v>53214.1</v>
      </c>
      <c r="E29" s="177">
        <v>52483.8</v>
      </c>
      <c r="F29" s="177">
        <v>3339.9</v>
      </c>
      <c r="G29" s="177">
        <v>0</v>
      </c>
      <c r="H29" s="177">
        <v>0</v>
      </c>
      <c r="I29" s="177">
        <v>0</v>
      </c>
      <c r="J29" s="185">
        <v>0</v>
      </c>
      <c r="K29" s="177">
        <v>2139.9</v>
      </c>
      <c r="L29" s="177">
        <v>3232.4</v>
      </c>
      <c r="M29" s="177">
        <v>30523</v>
      </c>
      <c r="N29" s="177">
        <v>52164.7</v>
      </c>
      <c r="O29" s="177">
        <v>28021.1</v>
      </c>
      <c r="P29" s="177">
        <v>20632.099999999999</v>
      </c>
      <c r="Q29" s="244">
        <v>0</v>
      </c>
      <c r="R29" s="244">
        <v>920.6</v>
      </c>
      <c r="S29" s="244">
        <v>920.6</v>
      </c>
      <c r="T29" s="244">
        <v>0</v>
      </c>
      <c r="U29"/>
    </row>
    <row r="30" spans="1:74" s="8" customFormat="1" ht="14.4" x14ac:dyDescent="0.3">
      <c r="A30" s="139"/>
      <c r="B30" s="175">
        <v>21</v>
      </c>
      <c r="C30" s="178" t="s">
        <v>74</v>
      </c>
      <c r="D30" s="177">
        <v>61575.8</v>
      </c>
      <c r="E30" s="177">
        <v>59727.6</v>
      </c>
      <c r="F30" s="177">
        <v>8155.7</v>
      </c>
      <c r="G30" s="177">
        <v>0</v>
      </c>
      <c r="H30" s="177">
        <v>0</v>
      </c>
      <c r="I30" s="177">
        <v>80</v>
      </c>
      <c r="J30" s="185">
        <v>1507</v>
      </c>
      <c r="K30" s="177">
        <v>6751.2</v>
      </c>
      <c r="L30" s="177">
        <v>4337.3999999999996</v>
      </c>
      <c r="M30" s="177">
        <v>31858</v>
      </c>
      <c r="N30" s="177">
        <v>59636.800000000003</v>
      </c>
      <c r="O30" s="177">
        <v>30015.4</v>
      </c>
      <c r="P30" s="177">
        <v>23512.400000000001</v>
      </c>
      <c r="Q30" s="244">
        <v>2280</v>
      </c>
      <c r="R30" s="244">
        <v>4.8</v>
      </c>
      <c r="S30" s="244">
        <v>4.8</v>
      </c>
      <c r="T30" s="244">
        <v>0</v>
      </c>
      <c r="U30"/>
    </row>
    <row r="31" spans="1:74" s="8" customFormat="1" ht="14.4" x14ac:dyDescent="0.3">
      <c r="A31" s="139"/>
      <c r="B31" s="175">
        <v>22</v>
      </c>
      <c r="C31" s="178" t="s">
        <v>75</v>
      </c>
      <c r="D31" s="177">
        <v>228056.5</v>
      </c>
      <c r="E31" s="177">
        <v>206724.1</v>
      </c>
      <c r="F31" s="177">
        <v>37893.9</v>
      </c>
      <c r="G31" s="177">
        <v>0</v>
      </c>
      <c r="H31" s="177">
        <v>0</v>
      </c>
      <c r="I31" s="177">
        <v>50</v>
      </c>
      <c r="J31" s="185">
        <v>8130.4</v>
      </c>
      <c r="K31" s="177">
        <v>15378.9</v>
      </c>
      <c r="L31" s="177">
        <v>14668.1</v>
      </c>
      <c r="M31" s="177">
        <v>132461</v>
      </c>
      <c r="N31" s="177">
        <v>217299.6</v>
      </c>
      <c r="O31" s="177">
        <v>119561.4</v>
      </c>
      <c r="P31" s="177">
        <v>75405.100000000006</v>
      </c>
      <c r="Q31" s="244">
        <v>0</v>
      </c>
      <c r="R31" s="244">
        <v>7359.1</v>
      </c>
      <c r="S31" s="244">
        <v>8303.5</v>
      </c>
      <c r="T31" s="244">
        <v>944.39999999999964</v>
      </c>
      <c r="U31"/>
    </row>
    <row r="32" spans="1:74" s="38" customFormat="1" ht="14.4" x14ac:dyDescent="0.3">
      <c r="A32" s="139"/>
      <c r="B32" s="175">
        <v>23</v>
      </c>
      <c r="C32" s="178" t="s">
        <v>76</v>
      </c>
      <c r="D32" s="177">
        <v>107183.6</v>
      </c>
      <c r="E32" s="177">
        <v>105733.2</v>
      </c>
      <c r="F32" s="177">
        <v>11271.9</v>
      </c>
      <c r="G32" s="177">
        <v>0</v>
      </c>
      <c r="H32" s="177">
        <v>0</v>
      </c>
      <c r="I32" s="177">
        <v>200</v>
      </c>
      <c r="J32" s="185">
        <v>1534.5</v>
      </c>
      <c r="K32" s="177">
        <v>9374.9</v>
      </c>
      <c r="L32" s="177">
        <v>8442.1</v>
      </c>
      <c r="M32" s="177">
        <v>52055</v>
      </c>
      <c r="N32" s="177">
        <v>99238.6</v>
      </c>
      <c r="O32" s="177">
        <v>49018.7</v>
      </c>
      <c r="P32" s="177">
        <v>39807.300000000003</v>
      </c>
      <c r="Q32" s="244">
        <v>0</v>
      </c>
      <c r="R32" s="244">
        <v>6480.4</v>
      </c>
      <c r="S32" s="244">
        <v>6480.4</v>
      </c>
      <c r="T32" s="244">
        <v>0</v>
      </c>
      <c r="U32"/>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row>
    <row r="33" spans="1:21" s="8" customFormat="1" ht="14.4" x14ac:dyDescent="0.3">
      <c r="A33" s="139"/>
      <c r="B33" s="175">
        <v>24</v>
      </c>
      <c r="C33" s="178" t="s">
        <v>77</v>
      </c>
      <c r="D33" s="177">
        <v>61452.800000000003</v>
      </c>
      <c r="E33" s="177">
        <v>60245.5</v>
      </c>
      <c r="F33" s="177">
        <v>8848.6</v>
      </c>
      <c r="G33" s="177">
        <v>0</v>
      </c>
      <c r="H33" s="177">
        <v>155</v>
      </c>
      <c r="I33" s="177">
        <v>100</v>
      </c>
      <c r="J33" s="185">
        <v>2804.1</v>
      </c>
      <c r="K33" s="177">
        <v>5357.2</v>
      </c>
      <c r="L33" s="177">
        <v>6212.7</v>
      </c>
      <c r="M33" s="177">
        <v>30478</v>
      </c>
      <c r="N33" s="177">
        <v>58480.1</v>
      </c>
      <c r="O33" s="177">
        <v>29289.3</v>
      </c>
      <c r="P33" s="177">
        <v>23587.8</v>
      </c>
      <c r="Q33" s="244">
        <v>874.5</v>
      </c>
      <c r="R33" s="244">
        <v>7107.7</v>
      </c>
      <c r="S33" s="244">
        <v>7107.7</v>
      </c>
      <c r="T33" s="244">
        <v>0</v>
      </c>
      <c r="U33"/>
    </row>
    <row r="34" spans="1:21" s="8" customFormat="1" ht="15.75" customHeight="1" x14ac:dyDescent="0.3">
      <c r="A34" s="139"/>
      <c r="B34" s="175">
        <v>25</v>
      </c>
      <c r="C34" s="178" t="s">
        <v>78</v>
      </c>
      <c r="D34" s="177">
        <v>162010.70000000001</v>
      </c>
      <c r="E34" s="177">
        <v>127359.3</v>
      </c>
      <c r="F34" s="177">
        <v>42504.800000000003</v>
      </c>
      <c r="G34" s="177">
        <v>0</v>
      </c>
      <c r="H34" s="177">
        <v>0</v>
      </c>
      <c r="I34" s="177">
        <v>200</v>
      </c>
      <c r="J34" s="185">
        <v>1118.2</v>
      </c>
      <c r="K34" s="177">
        <v>4677.8999999999996</v>
      </c>
      <c r="L34" s="177">
        <v>11675</v>
      </c>
      <c r="M34" s="177">
        <v>88145</v>
      </c>
      <c r="N34" s="177">
        <v>138119.6</v>
      </c>
      <c r="O34" s="177">
        <v>79898.5</v>
      </c>
      <c r="P34" s="177">
        <v>43006.5</v>
      </c>
      <c r="Q34" s="244">
        <v>0</v>
      </c>
      <c r="R34" s="244">
        <v>10173.799999999999</v>
      </c>
      <c r="S34" s="244">
        <v>10173.799999999999</v>
      </c>
      <c r="T34" s="244">
        <v>0</v>
      </c>
      <c r="U34"/>
    </row>
    <row r="35" spans="1:21" s="8" customFormat="1" ht="14.4" x14ac:dyDescent="0.3">
      <c r="A35" s="139"/>
      <c r="B35" s="175">
        <v>26</v>
      </c>
      <c r="C35" s="178" t="s">
        <v>79</v>
      </c>
      <c r="D35" s="177">
        <v>81352.399999999994</v>
      </c>
      <c r="E35" s="177">
        <v>72335</v>
      </c>
      <c r="F35" s="177">
        <v>13892.3</v>
      </c>
      <c r="G35" s="177">
        <v>0</v>
      </c>
      <c r="H35" s="177">
        <v>0</v>
      </c>
      <c r="I35" s="177">
        <v>0</v>
      </c>
      <c r="J35" s="185">
        <v>456.7</v>
      </c>
      <c r="K35" s="177">
        <v>4869.6000000000004</v>
      </c>
      <c r="L35" s="177">
        <v>6614.3</v>
      </c>
      <c r="M35" s="177">
        <v>41059</v>
      </c>
      <c r="N35" s="177">
        <v>75649.5</v>
      </c>
      <c r="O35" s="177">
        <v>38532.6</v>
      </c>
      <c r="P35" s="177">
        <v>29335.200000000001</v>
      </c>
      <c r="Q35" s="244">
        <v>359.9</v>
      </c>
      <c r="R35" s="244">
        <v>2772.2</v>
      </c>
      <c r="S35" s="244">
        <v>2772.2</v>
      </c>
      <c r="T35" s="244">
        <v>0</v>
      </c>
      <c r="U35"/>
    </row>
    <row r="36" spans="1:21" s="8" customFormat="1" ht="14.4" x14ac:dyDescent="0.3">
      <c r="A36" s="139"/>
      <c r="B36" s="175">
        <v>27</v>
      </c>
      <c r="C36" s="178" t="s">
        <v>80</v>
      </c>
      <c r="D36" s="177">
        <v>35247</v>
      </c>
      <c r="E36" s="177">
        <v>35474.800000000003</v>
      </c>
      <c r="F36" s="177">
        <v>1515.2</v>
      </c>
      <c r="G36" s="177">
        <v>0</v>
      </c>
      <c r="H36" s="177">
        <v>0</v>
      </c>
      <c r="I36" s="177">
        <v>0</v>
      </c>
      <c r="J36" s="185">
        <v>71.900000000000006</v>
      </c>
      <c r="K36" s="177">
        <v>2933.8</v>
      </c>
      <c r="L36" s="177">
        <v>3696.1</v>
      </c>
      <c r="M36" s="177">
        <v>19539</v>
      </c>
      <c r="N36" s="177">
        <v>35736.6</v>
      </c>
      <c r="O36" s="177">
        <v>18657.3</v>
      </c>
      <c r="P36" s="177">
        <v>13673.9</v>
      </c>
      <c r="Q36" s="244">
        <v>488.4</v>
      </c>
      <c r="R36" s="244">
        <v>525</v>
      </c>
      <c r="S36" s="244">
        <v>864.7</v>
      </c>
      <c r="T36" s="244">
        <v>339.70000000000005</v>
      </c>
      <c r="U36"/>
    </row>
    <row r="37" spans="1:21" s="8" customFormat="1" ht="14.4" x14ac:dyDescent="0.3">
      <c r="A37" s="139"/>
      <c r="B37" s="175">
        <v>28</v>
      </c>
      <c r="C37" s="178" t="s">
        <v>81</v>
      </c>
      <c r="D37" s="177">
        <v>41307</v>
      </c>
      <c r="E37" s="177">
        <v>38786.699999999997</v>
      </c>
      <c r="F37" s="177">
        <v>5872.4</v>
      </c>
      <c r="G37" s="177">
        <v>0</v>
      </c>
      <c r="H37" s="177">
        <v>0</v>
      </c>
      <c r="I37" s="177">
        <v>0</v>
      </c>
      <c r="J37" s="185">
        <v>3073.5</v>
      </c>
      <c r="K37" s="177">
        <v>2151.3000000000002</v>
      </c>
      <c r="L37" s="177">
        <v>9597</v>
      </c>
      <c r="M37" s="177">
        <v>20975</v>
      </c>
      <c r="N37" s="177">
        <v>39311.4</v>
      </c>
      <c r="O37" s="177">
        <v>20135.900000000001</v>
      </c>
      <c r="P37" s="177">
        <v>16317.7</v>
      </c>
      <c r="Q37" s="244">
        <v>428.4</v>
      </c>
      <c r="R37" s="244">
        <v>1607.1</v>
      </c>
      <c r="S37" s="244">
        <v>1607.1</v>
      </c>
      <c r="T37" s="244">
        <v>0</v>
      </c>
      <c r="U37"/>
    </row>
    <row r="38" spans="1:21" s="8" customFormat="1" ht="14.4" x14ac:dyDescent="0.3">
      <c r="A38" s="139"/>
      <c r="B38" s="175">
        <v>30</v>
      </c>
      <c r="C38" s="178" t="s">
        <v>82</v>
      </c>
      <c r="D38" s="177">
        <v>121283.4</v>
      </c>
      <c r="E38" s="177">
        <v>111079.1</v>
      </c>
      <c r="F38" s="177">
        <v>14213.8</v>
      </c>
      <c r="G38" s="177">
        <v>0</v>
      </c>
      <c r="H38" s="177">
        <v>0</v>
      </c>
      <c r="I38" s="177">
        <v>0</v>
      </c>
      <c r="J38" s="185">
        <v>260</v>
      </c>
      <c r="K38" s="177">
        <v>4009.6</v>
      </c>
      <c r="L38" s="177">
        <v>3158.8</v>
      </c>
      <c r="M38" s="177">
        <v>61090</v>
      </c>
      <c r="N38" s="177">
        <v>110088.6</v>
      </c>
      <c r="O38" s="177">
        <v>57645.5</v>
      </c>
      <c r="P38" s="177">
        <v>40966.9</v>
      </c>
      <c r="Q38" s="244">
        <v>2075.5</v>
      </c>
      <c r="R38" s="244">
        <v>6851.7</v>
      </c>
      <c r="S38" s="244" t="s">
        <v>31</v>
      </c>
      <c r="T38" s="244">
        <v>0</v>
      </c>
      <c r="U38"/>
    </row>
    <row r="39" spans="1:21" s="8" customFormat="1" ht="14.4" x14ac:dyDescent="0.3">
      <c r="A39" s="139"/>
      <c r="B39" s="175">
        <v>31</v>
      </c>
      <c r="C39" s="178" t="s">
        <v>83</v>
      </c>
      <c r="D39" s="177">
        <v>37478.699999999997</v>
      </c>
      <c r="E39" s="177">
        <v>35229.1</v>
      </c>
      <c r="F39" s="177">
        <v>5246.7</v>
      </c>
      <c r="G39" s="177">
        <v>0</v>
      </c>
      <c r="H39" s="177">
        <v>0</v>
      </c>
      <c r="I39" s="177">
        <v>0</v>
      </c>
      <c r="J39" s="185">
        <v>300</v>
      </c>
      <c r="K39" s="177">
        <v>2165.4</v>
      </c>
      <c r="L39" s="177">
        <v>5640.3</v>
      </c>
      <c r="M39" s="177">
        <v>20585</v>
      </c>
      <c r="N39" s="177">
        <v>37154.800000000003</v>
      </c>
      <c r="O39" s="177">
        <v>19610.8</v>
      </c>
      <c r="P39" s="177">
        <v>15317.6</v>
      </c>
      <c r="Q39" s="244">
        <v>450.1</v>
      </c>
      <c r="R39" s="244">
        <v>3181.7</v>
      </c>
      <c r="S39" s="244">
        <v>3803.6</v>
      </c>
      <c r="T39" s="244">
        <v>621.90000000000009</v>
      </c>
      <c r="U39"/>
    </row>
    <row r="40" spans="1:21" s="8" customFormat="1" ht="14.4" x14ac:dyDescent="0.3">
      <c r="A40" s="139"/>
      <c r="B40" s="175">
        <v>32</v>
      </c>
      <c r="C40" s="178" t="s">
        <v>84</v>
      </c>
      <c r="D40" s="177">
        <v>41882.699999999997</v>
      </c>
      <c r="E40" s="177">
        <v>41949.8</v>
      </c>
      <c r="F40" s="177">
        <v>2764.3</v>
      </c>
      <c r="G40" s="177">
        <v>54.8</v>
      </c>
      <c r="H40" s="177">
        <v>0</v>
      </c>
      <c r="I40" s="177">
        <v>0</v>
      </c>
      <c r="J40" s="185">
        <v>959.8</v>
      </c>
      <c r="K40" s="177">
        <v>1970.6</v>
      </c>
      <c r="L40" s="177">
        <v>6067.5</v>
      </c>
      <c r="M40" s="177">
        <v>22140</v>
      </c>
      <c r="N40" s="177">
        <v>42813.8</v>
      </c>
      <c r="O40" s="177">
        <v>21001.7</v>
      </c>
      <c r="P40" s="177">
        <v>15838</v>
      </c>
      <c r="Q40" s="244">
        <v>576.29999999999995</v>
      </c>
      <c r="R40" s="244" t="s">
        <v>31</v>
      </c>
      <c r="S40" s="244" t="s">
        <v>31</v>
      </c>
      <c r="T40" s="244">
        <v>0</v>
      </c>
      <c r="U40"/>
    </row>
    <row r="41" spans="1:21" s="8" customFormat="1" ht="14.4" x14ac:dyDescent="0.3">
      <c r="A41" s="139"/>
      <c r="B41" s="175">
        <v>33</v>
      </c>
      <c r="C41" s="178" t="s">
        <v>85</v>
      </c>
      <c r="D41" s="177">
        <v>75823.8</v>
      </c>
      <c r="E41" s="177">
        <v>72787.100000000006</v>
      </c>
      <c r="F41" s="177">
        <v>10864.3</v>
      </c>
      <c r="G41" s="177">
        <v>0</v>
      </c>
      <c r="H41" s="177">
        <v>254.8</v>
      </c>
      <c r="I41" s="177">
        <v>150</v>
      </c>
      <c r="J41" s="185">
        <v>4561.1000000000004</v>
      </c>
      <c r="K41" s="177">
        <v>8721.6</v>
      </c>
      <c r="L41" s="177">
        <v>1253.0999999999999</v>
      </c>
      <c r="M41" s="177">
        <v>41423</v>
      </c>
      <c r="N41" s="177">
        <v>67850.8</v>
      </c>
      <c r="O41" s="177">
        <v>38735.5</v>
      </c>
      <c r="P41" s="177">
        <v>23853.599999999999</v>
      </c>
      <c r="Q41" s="244">
        <v>959.9</v>
      </c>
      <c r="R41" s="244">
        <v>3645.3</v>
      </c>
      <c r="S41" s="244">
        <v>3645.3</v>
      </c>
      <c r="T41" s="244">
        <v>0</v>
      </c>
      <c r="U41"/>
    </row>
    <row r="42" spans="1:21" s="8" customFormat="1" ht="14.4" x14ac:dyDescent="0.3">
      <c r="A42" s="139"/>
      <c r="B42" s="175">
        <v>34</v>
      </c>
      <c r="C42" s="178" t="s">
        <v>86</v>
      </c>
      <c r="D42" s="177">
        <v>51868.800000000003</v>
      </c>
      <c r="E42" s="177">
        <v>51141.4</v>
      </c>
      <c r="F42" s="177">
        <v>3447.4</v>
      </c>
      <c r="G42" s="177">
        <v>0</v>
      </c>
      <c r="H42" s="177">
        <v>0</v>
      </c>
      <c r="I42" s="177">
        <v>10</v>
      </c>
      <c r="J42" s="185">
        <v>0</v>
      </c>
      <c r="K42" s="250">
        <v>2720</v>
      </c>
      <c r="L42" s="177">
        <v>1698.6</v>
      </c>
      <c r="M42" s="177">
        <v>27090</v>
      </c>
      <c r="N42" s="177">
        <v>52290.9</v>
      </c>
      <c r="O42" s="177">
        <v>25698.400000000001</v>
      </c>
      <c r="P42" s="177">
        <v>20402.8</v>
      </c>
      <c r="Q42" s="244">
        <v>1390.2</v>
      </c>
      <c r="R42" s="244" t="s">
        <v>31</v>
      </c>
      <c r="S42" s="244" t="s">
        <v>31</v>
      </c>
      <c r="T42" s="244">
        <v>0</v>
      </c>
      <c r="U42"/>
    </row>
    <row r="43" spans="1:21" s="8" customFormat="1" ht="14.4" x14ac:dyDescent="0.3">
      <c r="A43" s="139"/>
      <c r="B43" s="175">
        <v>35</v>
      </c>
      <c r="C43" s="178" t="s">
        <v>87</v>
      </c>
      <c r="D43" s="177">
        <v>78668.2</v>
      </c>
      <c r="E43" s="177">
        <v>73889.399999999994</v>
      </c>
      <c r="F43" s="177">
        <v>9316.2000000000007</v>
      </c>
      <c r="G43" s="177">
        <v>0</v>
      </c>
      <c r="H43" s="177">
        <v>735</v>
      </c>
      <c r="I43" s="177">
        <v>0</v>
      </c>
      <c r="J43" s="185">
        <v>947</v>
      </c>
      <c r="K43" s="177">
        <v>3292.5</v>
      </c>
      <c r="L43" s="177">
        <v>8449.9</v>
      </c>
      <c r="M43" s="177">
        <v>37545</v>
      </c>
      <c r="N43" s="177">
        <v>72154.399999999994</v>
      </c>
      <c r="O43" s="177">
        <v>35312.699999999997</v>
      </c>
      <c r="P43" s="177">
        <v>30930</v>
      </c>
      <c r="Q43" s="244">
        <v>1341</v>
      </c>
      <c r="R43" s="244">
        <v>5795.1</v>
      </c>
      <c r="S43" s="244">
        <v>5795.1</v>
      </c>
      <c r="T43" s="244">
        <v>0</v>
      </c>
      <c r="U43"/>
    </row>
    <row r="44" spans="1:21" s="8" customFormat="1" ht="14.4" x14ac:dyDescent="0.3">
      <c r="A44" s="139"/>
      <c r="B44" s="175">
        <v>36</v>
      </c>
      <c r="C44" s="178" t="s">
        <v>88</v>
      </c>
      <c r="D44" s="177">
        <v>53754.3</v>
      </c>
      <c r="E44" s="177">
        <v>51318.7</v>
      </c>
      <c r="F44" s="177">
        <v>4287.3</v>
      </c>
      <c r="G44" s="177">
        <v>0</v>
      </c>
      <c r="H44" s="177">
        <v>0</v>
      </c>
      <c r="I44" s="177">
        <v>0</v>
      </c>
      <c r="J44" s="185">
        <v>0</v>
      </c>
      <c r="K44" s="177">
        <v>2679.4</v>
      </c>
      <c r="L44" s="177">
        <v>2672.6</v>
      </c>
      <c r="M44" s="177">
        <v>28863</v>
      </c>
      <c r="N44" s="177">
        <v>55197.5</v>
      </c>
      <c r="O44" s="177">
        <v>27401.200000000001</v>
      </c>
      <c r="P44" s="177">
        <v>20491.400000000001</v>
      </c>
      <c r="Q44" s="244">
        <v>718.1</v>
      </c>
      <c r="R44" s="244" t="s">
        <v>31</v>
      </c>
      <c r="S44" s="244" t="s">
        <v>31</v>
      </c>
      <c r="T44" s="244">
        <v>0</v>
      </c>
      <c r="U44"/>
    </row>
    <row r="45" spans="1:21" s="8" customFormat="1" ht="14.4" x14ac:dyDescent="0.3">
      <c r="A45" s="139"/>
      <c r="B45" s="175">
        <v>37</v>
      </c>
      <c r="C45" s="178" t="s">
        <v>89</v>
      </c>
      <c r="D45" s="177">
        <v>77178.7</v>
      </c>
      <c r="E45" s="177">
        <v>77459.899999999994</v>
      </c>
      <c r="F45" s="177">
        <v>3380.3</v>
      </c>
      <c r="G45" s="177">
        <v>0</v>
      </c>
      <c r="H45" s="177">
        <v>0</v>
      </c>
      <c r="I45" s="177">
        <v>0</v>
      </c>
      <c r="J45" s="185">
        <v>885.7</v>
      </c>
      <c r="K45" s="177">
        <v>3996.1</v>
      </c>
      <c r="L45" s="177">
        <v>1722.3</v>
      </c>
      <c r="M45" s="177">
        <v>41188</v>
      </c>
      <c r="N45" s="177">
        <v>74243.600000000006</v>
      </c>
      <c r="O45" s="177">
        <v>38705.800000000003</v>
      </c>
      <c r="P45" s="177">
        <v>27406</v>
      </c>
      <c r="Q45" s="244">
        <v>403.2</v>
      </c>
      <c r="R45" s="244">
        <v>545.9</v>
      </c>
      <c r="S45" s="244">
        <v>885.7</v>
      </c>
      <c r="T45" s="244">
        <v>339.80000000000007</v>
      </c>
      <c r="U45"/>
    </row>
    <row r="46" spans="1:21" s="8" customFormat="1" ht="14.4" x14ac:dyDescent="0.3">
      <c r="A46" s="139"/>
      <c r="B46" s="175">
        <v>38</v>
      </c>
      <c r="C46" s="178" t="s">
        <v>90</v>
      </c>
      <c r="D46" s="177">
        <v>63026.6</v>
      </c>
      <c r="E46" s="177">
        <v>61602.1</v>
      </c>
      <c r="F46" s="177">
        <v>3016.6</v>
      </c>
      <c r="G46" s="177">
        <v>0</v>
      </c>
      <c r="H46" s="177">
        <v>1448.3</v>
      </c>
      <c r="I46" s="177">
        <v>100</v>
      </c>
      <c r="J46" s="185">
        <v>41.5</v>
      </c>
      <c r="K46" s="177">
        <v>3779</v>
      </c>
      <c r="L46" s="177">
        <v>7492</v>
      </c>
      <c r="M46" s="177">
        <v>33347</v>
      </c>
      <c r="N46" s="177">
        <v>65636.399999999994</v>
      </c>
      <c r="O46" s="177">
        <v>31638</v>
      </c>
      <c r="P46" s="177">
        <v>27712.799999999999</v>
      </c>
      <c r="Q46" s="244">
        <v>282.8</v>
      </c>
      <c r="R46" s="244">
        <v>100</v>
      </c>
      <c r="S46" s="244">
        <v>100</v>
      </c>
      <c r="T46" s="244">
        <v>0</v>
      </c>
      <c r="U46"/>
    </row>
    <row r="47" spans="1:21" s="8" customFormat="1" ht="14.4" x14ac:dyDescent="0.3">
      <c r="A47" s="139"/>
      <c r="B47" s="175">
        <v>39</v>
      </c>
      <c r="C47" s="178" t="s">
        <v>91</v>
      </c>
      <c r="D47" s="177">
        <v>62795.3</v>
      </c>
      <c r="E47" s="177">
        <v>61021.9</v>
      </c>
      <c r="F47" s="177">
        <v>7790</v>
      </c>
      <c r="G47" s="177">
        <v>0</v>
      </c>
      <c r="H47" s="177">
        <v>0</v>
      </c>
      <c r="I47" s="177">
        <v>200</v>
      </c>
      <c r="J47" s="248">
        <v>376.2</v>
      </c>
      <c r="K47" s="250">
        <v>2594.3000000000002</v>
      </c>
      <c r="L47" s="177">
        <v>9659.7000000000007</v>
      </c>
      <c r="M47" s="177">
        <v>33774</v>
      </c>
      <c r="N47" s="177">
        <v>61533.1</v>
      </c>
      <c r="O47" s="177">
        <v>32154.3</v>
      </c>
      <c r="P47" s="177">
        <v>23688.2</v>
      </c>
      <c r="Q47" s="244">
        <v>350</v>
      </c>
      <c r="R47" s="244">
        <v>1925</v>
      </c>
      <c r="S47" s="244">
        <v>1925</v>
      </c>
      <c r="T47" s="244">
        <v>0</v>
      </c>
      <c r="U47"/>
    </row>
    <row r="48" spans="1:21" s="8" customFormat="1" ht="14.4" x14ac:dyDescent="0.3">
      <c r="A48" s="139"/>
      <c r="B48" s="175">
        <v>40</v>
      </c>
      <c r="C48" s="178" t="s">
        <v>92</v>
      </c>
      <c r="D48" s="177">
        <v>34300.800000000003</v>
      </c>
      <c r="E48" s="177">
        <v>32379.1</v>
      </c>
      <c r="F48" s="177">
        <v>4299</v>
      </c>
      <c r="G48" s="177">
        <v>0</v>
      </c>
      <c r="H48" s="177">
        <v>0</v>
      </c>
      <c r="I48" s="177">
        <v>0</v>
      </c>
      <c r="J48" s="185">
        <v>2333.8000000000002</v>
      </c>
      <c r="K48" s="177">
        <v>2892.7</v>
      </c>
      <c r="L48" s="177">
        <v>1737.2</v>
      </c>
      <c r="M48" s="177">
        <v>18765</v>
      </c>
      <c r="N48" s="177">
        <v>31487.4</v>
      </c>
      <c r="O48" s="177">
        <v>17973.400000000001</v>
      </c>
      <c r="P48" s="177">
        <v>11555.8</v>
      </c>
      <c r="Q48" s="244">
        <v>176.4</v>
      </c>
      <c r="R48" s="244">
        <v>2254.3000000000002</v>
      </c>
      <c r="S48" s="244">
        <v>2333.8000000000002</v>
      </c>
      <c r="T48" s="244">
        <v>79.5</v>
      </c>
      <c r="U48"/>
    </row>
    <row r="49" spans="1:21" s="8" customFormat="1" ht="14.4" x14ac:dyDescent="0.3">
      <c r="A49" s="139"/>
      <c r="B49" s="175">
        <v>41</v>
      </c>
      <c r="C49" s="178" t="s">
        <v>93</v>
      </c>
      <c r="D49" s="177">
        <v>57467.1</v>
      </c>
      <c r="E49" s="177">
        <v>56418.6</v>
      </c>
      <c r="F49" s="177">
        <v>7382.4</v>
      </c>
      <c r="G49" s="177">
        <v>0</v>
      </c>
      <c r="H49" s="177">
        <v>0</v>
      </c>
      <c r="I49" s="177">
        <v>100</v>
      </c>
      <c r="J49" s="248">
        <v>1806.8</v>
      </c>
      <c r="K49" s="177">
        <v>3979.3</v>
      </c>
      <c r="L49" s="177">
        <v>1898.5</v>
      </c>
      <c r="M49" s="177">
        <v>31415</v>
      </c>
      <c r="N49" s="177">
        <v>59875.3</v>
      </c>
      <c r="O49" s="177">
        <v>29965.3</v>
      </c>
      <c r="P49" s="177">
        <v>24401.5</v>
      </c>
      <c r="Q49" s="244">
        <v>1888.2</v>
      </c>
      <c r="R49" s="244">
        <v>715.5</v>
      </c>
      <c r="S49" s="244">
        <v>715.5</v>
      </c>
      <c r="T49" s="244">
        <v>0</v>
      </c>
      <c r="U49"/>
    </row>
    <row r="50" spans="1:21" s="8" customFormat="1" ht="14.4" x14ac:dyDescent="0.3">
      <c r="A50" s="139"/>
      <c r="B50" s="175">
        <v>42</v>
      </c>
      <c r="C50" s="178" t="s">
        <v>94</v>
      </c>
      <c r="D50" s="177">
        <v>64939</v>
      </c>
      <c r="E50" s="177">
        <v>64806.5</v>
      </c>
      <c r="F50" s="177">
        <v>4340.2</v>
      </c>
      <c r="G50" s="177">
        <v>0</v>
      </c>
      <c r="H50" s="177">
        <v>0</v>
      </c>
      <c r="I50" s="177">
        <v>0</v>
      </c>
      <c r="J50" s="185">
        <v>2520.1999999999998</v>
      </c>
      <c r="K50" s="177">
        <v>5477.8</v>
      </c>
      <c r="L50" s="177">
        <v>704.7</v>
      </c>
      <c r="M50" s="177">
        <v>36864</v>
      </c>
      <c r="N50" s="177">
        <v>70613.3</v>
      </c>
      <c r="O50" s="177">
        <v>34491.599999999999</v>
      </c>
      <c r="P50" s="177">
        <v>32035.4</v>
      </c>
      <c r="Q50" s="244">
        <v>0</v>
      </c>
      <c r="R50" s="244" t="s">
        <v>31</v>
      </c>
      <c r="S50" s="244" t="s">
        <v>31</v>
      </c>
      <c r="T50" s="244">
        <v>0</v>
      </c>
      <c r="U50"/>
    </row>
    <row r="51" spans="1:21" s="8" customFormat="1" ht="14.4" x14ac:dyDescent="0.3">
      <c r="A51" s="139"/>
      <c r="B51" s="175">
        <v>43</v>
      </c>
      <c r="C51" s="178" t="s">
        <v>95</v>
      </c>
      <c r="D51" s="177">
        <v>82706.600000000006</v>
      </c>
      <c r="E51" s="177">
        <v>77091.399999999994</v>
      </c>
      <c r="F51" s="177">
        <v>9061.6</v>
      </c>
      <c r="G51" s="177">
        <v>0</v>
      </c>
      <c r="H51" s="177">
        <v>223.1</v>
      </c>
      <c r="I51" s="177">
        <v>0</v>
      </c>
      <c r="J51" s="185">
        <v>3812</v>
      </c>
      <c r="K51" s="177">
        <v>4506.2</v>
      </c>
      <c r="L51" s="177">
        <v>3583.6</v>
      </c>
      <c r="M51" s="177">
        <v>46234</v>
      </c>
      <c r="N51" s="177">
        <v>80043</v>
      </c>
      <c r="O51" s="177">
        <v>43768.1</v>
      </c>
      <c r="P51" s="177">
        <v>28257.599999999999</v>
      </c>
      <c r="Q51" s="244">
        <v>2658.2</v>
      </c>
      <c r="R51" s="244">
        <v>1200</v>
      </c>
      <c r="S51" s="244">
        <v>1200</v>
      </c>
      <c r="T51" s="244">
        <v>0</v>
      </c>
      <c r="U51"/>
    </row>
    <row r="52" spans="1:21" s="8" customFormat="1" ht="14.4" x14ac:dyDescent="0.3">
      <c r="A52" s="139"/>
      <c r="B52" s="175">
        <v>44</v>
      </c>
      <c r="C52" s="178" t="s">
        <v>96</v>
      </c>
      <c r="D52" s="177">
        <v>45108.5</v>
      </c>
      <c r="E52" s="177">
        <v>42638.6</v>
      </c>
      <c r="F52" s="177">
        <v>4696.3</v>
      </c>
      <c r="G52" s="177">
        <v>0</v>
      </c>
      <c r="H52" s="177">
        <v>110</v>
      </c>
      <c r="I52" s="177">
        <v>0</v>
      </c>
      <c r="J52" s="185">
        <v>0</v>
      </c>
      <c r="K52" s="177">
        <v>3664.7</v>
      </c>
      <c r="L52" s="177">
        <v>2123.4</v>
      </c>
      <c r="M52" s="177">
        <v>25669</v>
      </c>
      <c r="N52" s="177">
        <v>48483.9</v>
      </c>
      <c r="O52" s="177">
        <v>24554.3</v>
      </c>
      <c r="P52" s="177">
        <v>20460.2</v>
      </c>
      <c r="Q52" s="244">
        <v>261.39999999999998</v>
      </c>
      <c r="R52" s="244">
        <v>11581</v>
      </c>
      <c r="S52" s="244">
        <v>11581</v>
      </c>
      <c r="T52" s="244">
        <v>0</v>
      </c>
      <c r="U52"/>
    </row>
    <row r="53" spans="1:21" s="8" customFormat="1" ht="14.4" x14ac:dyDescent="0.3">
      <c r="A53" s="139"/>
      <c r="B53" s="175">
        <v>45</v>
      </c>
      <c r="C53" s="178" t="s">
        <v>97</v>
      </c>
      <c r="D53" s="177">
        <v>85904.4</v>
      </c>
      <c r="E53" s="177">
        <v>82192.5</v>
      </c>
      <c r="F53" s="177">
        <v>12355.3</v>
      </c>
      <c r="G53" s="177">
        <v>0</v>
      </c>
      <c r="H53" s="177">
        <v>0</v>
      </c>
      <c r="I53" s="177">
        <v>0</v>
      </c>
      <c r="J53" s="185">
        <v>733.8</v>
      </c>
      <c r="K53" s="177">
        <v>8925.7999999999993</v>
      </c>
      <c r="L53" s="177">
        <v>12318.9</v>
      </c>
      <c r="M53" s="177">
        <v>43404</v>
      </c>
      <c r="N53" s="177">
        <v>85857.600000000006</v>
      </c>
      <c r="O53" s="177">
        <v>41117</v>
      </c>
      <c r="P53" s="177">
        <v>36101.699999999997</v>
      </c>
      <c r="Q53" s="251">
        <v>2205</v>
      </c>
      <c r="R53" s="244">
        <v>134.19999999999999</v>
      </c>
      <c r="S53" s="244">
        <v>134.19999999999999</v>
      </c>
      <c r="T53" s="244">
        <v>0</v>
      </c>
      <c r="U53"/>
    </row>
    <row r="54" spans="1:21" s="8" customFormat="1" ht="14.4" x14ac:dyDescent="0.3">
      <c r="A54" s="139"/>
      <c r="B54" s="175">
        <v>46</v>
      </c>
      <c r="C54" s="178" t="s">
        <v>98</v>
      </c>
      <c r="D54" s="177">
        <v>31721</v>
      </c>
      <c r="E54" s="177">
        <v>29728.3</v>
      </c>
      <c r="F54" s="177">
        <v>7839.5</v>
      </c>
      <c r="G54" s="177">
        <v>0</v>
      </c>
      <c r="H54" s="177">
        <v>52.4</v>
      </c>
      <c r="I54" s="177">
        <v>100</v>
      </c>
      <c r="J54" s="185">
        <v>1512.4</v>
      </c>
      <c r="K54" s="177">
        <v>5899.2</v>
      </c>
      <c r="L54" s="177">
        <v>6283</v>
      </c>
      <c r="M54" s="177">
        <v>17777</v>
      </c>
      <c r="N54" s="177">
        <v>32785.699999999997</v>
      </c>
      <c r="O54" s="177">
        <v>16849.8</v>
      </c>
      <c r="P54" s="177">
        <v>11883.6</v>
      </c>
      <c r="Q54" s="244">
        <v>260.89999999999998</v>
      </c>
      <c r="R54" s="244">
        <v>0</v>
      </c>
      <c r="S54" s="244">
        <v>0</v>
      </c>
      <c r="T54" s="244">
        <v>0</v>
      </c>
      <c r="U54"/>
    </row>
    <row r="55" spans="1:21" s="8" customFormat="1" ht="14.4" x14ac:dyDescent="0.3">
      <c r="A55" s="139"/>
      <c r="B55" s="175">
        <v>47</v>
      </c>
      <c r="C55" s="178" t="s">
        <v>99</v>
      </c>
      <c r="D55" s="177">
        <v>59739</v>
      </c>
      <c r="E55" s="177">
        <v>45929.7</v>
      </c>
      <c r="F55" s="177">
        <v>15155.5</v>
      </c>
      <c r="G55" s="177">
        <v>0</v>
      </c>
      <c r="H55" s="177">
        <v>966.5</v>
      </c>
      <c r="I55" s="177">
        <v>0</v>
      </c>
      <c r="J55" s="185">
        <v>1710.1</v>
      </c>
      <c r="K55" s="177">
        <v>2061.3000000000002</v>
      </c>
      <c r="L55" s="177">
        <v>7521.7</v>
      </c>
      <c r="M55" s="177">
        <v>26723</v>
      </c>
      <c r="N55" s="177">
        <v>53830.400000000001</v>
      </c>
      <c r="O55" s="177">
        <v>25545.3</v>
      </c>
      <c r="P55" s="177">
        <v>22692.7</v>
      </c>
      <c r="Q55" s="244">
        <v>2304.1</v>
      </c>
      <c r="R55" s="244">
        <v>3501.6</v>
      </c>
      <c r="S55" s="244">
        <v>3677.4</v>
      </c>
      <c r="T55" s="244">
        <v>175.80000000000018</v>
      </c>
      <c r="U55"/>
    </row>
    <row r="56" spans="1:21" s="8" customFormat="1" ht="14.4" x14ac:dyDescent="0.3">
      <c r="A56" s="139"/>
      <c r="B56" s="175">
        <v>48</v>
      </c>
      <c r="C56" s="178" t="s">
        <v>100</v>
      </c>
      <c r="D56" s="177">
        <v>96008.5</v>
      </c>
      <c r="E56" s="177">
        <v>78837.399999999994</v>
      </c>
      <c r="F56" s="177">
        <v>25251.8</v>
      </c>
      <c r="G56" s="177">
        <v>0</v>
      </c>
      <c r="H56" s="177">
        <v>0</v>
      </c>
      <c r="I56" s="177">
        <v>0</v>
      </c>
      <c r="J56" s="185">
        <v>1520.9</v>
      </c>
      <c r="K56" s="177">
        <v>6277.7</v>
      </c>
      <c r="L56" s="177">
        <v>9180.2000000000007</v>
      </c>
      <c r="M56" s="177">
        <v>41823</v>
      </c>
      <c r="N56" s="177">
        <v>88719.7</v>
      </c>
      <c r="O56" s="177">
        <v>39237.9</v>
      </c>
      <c r="P56" s="177">
        <v>42233.5</v>
      </c>
      <c r="Q56" s="244">
        <v>426.9</v>
      </c>
      <c r="R56" s="244">
        <v>8918</v>
      </c>
      <c r="S56" s="244">
        <v>8918</v>
      </c>
      <c r="T56" s="244">
        <v>0</v>
      </c>
      <c r="U56"/>
    </row>
    <row r="57" spans="1:21" s="8" customFormat="1" ht="14.4" x14ac:dyDescent="0.3">
      <c r="A57" s="139"/>
      <c r="B57" s="175">
        <v>49</v>
      </c>
      <c r="C57" s="178" t="s">
        <v>101</v>
      </c>
      <c r="D57" s="177">
        <v>88326.7</v>
      </c>
      <c r="E57" s="177">
        <v>79794.100000000006</v>
      </c>
      <c r="F57" s="177">
        <v>12784.4</v>
      </c>
      <c r="G57" s="177">
        <v>0</v>
      </c>
      <c r="H57" s="177">
        <v>0</v>
      </c>
      <c r="I57" s="177">
        <v>0</v>
      </c>
      <c r="J57" s="185">
        <v>2482.5</v>
      </c>
      <c r="K57" s="177">
        <v>4011.7</v>
      </c>
      <c r="L57" s="177">
        <v>9491.2999999999993</v>
      </c>
      <c r="M57" s="177">
        <v>44830</v>
      </c>
      <c r="N57" s="177">
        <v>80275.7</v>
      </c>
      <c r="O57" s="177">
        <v>42491.8</v>
      </c>
      <c r="P57" s="177">
        <v>30463.4</v>
      </c>
      <c r="Q57" s="244">
        <v>1857.1</v>
      </c>
      <c r="R57" s="244">
        <v>3785.2</v>
      </c>
      <c r="S57" s="244">
        <v>3785.2</v>
      </c>
      <c r="T57" s="244">
        <v>0</v>
      </c>
      <c r="U57"/>
    </row>
    <row r="58" spans="1:21" s="8" customFormat="1" ht="14.4" x14ac:dyDescent="0.3">
      <c r="A58" s="139"/>
      <c r="B58" s="175">
        <v>50</v>
      </c>
      <c r="C58" s="178" t="s">
        <v>102</v>
      </c>
      <c r="D58" s="177">
        <v>88166.1</v>
      </c>
      <c r="E58" s="177">
        <v>86413.1</v>
      </c>
      <c r="F58" s="177">
        <v>10056.299999999999</v>
      </c>
      <c r="G58" s="177">
        <v>0</v>
      </c>
      <c r="H58" s="177">
        <v>24.1</v>
      </c>
      <c r="I58" s="177">
        <v>0</v>
      </c>
      <c r="J58" s="185">
        <v>0</v>
      </c>
      <c r="K58" s="177">
        <v>9446.4</v>
      </c>
      <c r="L58" s="177">
        <v>6293.4</v>
      </c>
      <c r="M58" s="177">
        <v>46174</v>
      </c>
      <c r="N58" s="177">
        <v>84221.4</v>
      </c>
      <c r="O58" s="177">
        <v>42349.5</v>
      </c>
      <c r="P58" s="177">
        <v>32903</v>
      </c>
      <c r="Q58" s="244">
        <v>752</v>
      </c>
      <c r="R58" s="244">
        <v>3839.1</v>
      </c>
      <c r="S58" s="244">
        <v>4274.3</v>
      </c>
      <c r="T58" s="244">
        <v>435.20000000000027</v>
      </c>
      <c r="U58"/>
    </row>
    <row r="59" spans="1:21" s="8" customFormat="1" ht="14.4" x14ac:dyDescent="0.3">
      <c r="A59" s="139"/>
      <c r="B59" s="175">
        <v>51</v>
      </c>
      <c r="C59" s="178" t="s">
        <v>103</v>
      </c>
      <c r="D59" s="177">
        <v>81874</v>
      </c>
      <c r="E59" s="177">
        <v>73451.5</v>
      </c>
      <c r="F59" s="177">
        <v>13703.2</v>
      </c>
      <c r="G59" s="177">
        <v>24.4</v>
      </c>
      <c r="H59" s="177">
        <v>33.799999999999997</v>
      </c>
      <c r="I59" s="177">
        <v>100</v>
      </c>
      <c r="J59" s="185">
        <v>1333.8</v>
      </c>
      <c r="K59" s="177">
        <v>5859.2</v>
      </c>
      <c r="L59" s="177">
        <v>10363.4</v>
      </c>
      <c r="M59" s="177">
        <v>39094</v>
      </c>
      <c r="N59" s="177">
        <v>79574.2</v>
      </c>
      <c r="O59" s="177">
        <v>36782.300000000003</v>
      </c>
      <c r="P59" s="177">
        <v>34695.199999999997</v>
      </c>
      <c r="Q59" s="244">
        <v>1328.7</v>
      </c>
      <c r="R59" s="244">
        <v>4611.3999999999996</v>
      </c>
      <c r="S59" s="244">
        <v>5022.8999999999996</v>
      </c>
      <c r="T59" s="244">
        <v>411.5</v>
      </c>
      <c r="U59"/>
    </row>
    <row r="60" spans="1:21" s="8" customFormat="1" ht="14.4" x14ac:dyDescent="0.3">
      <c r="A60" s="139"/>
      <c r="B60" s="175">
        <v>52</v>
      </c>
      <c r="C60" s="178" t="s">
        <v>104</v>
      </c>
      <c r="D60" s="177">
        <v>80239.600000000006</v>
      </c>
      <c r="E60" s="177">
        <v>72953.399999999994</v>
      </c>
      <c r="F60" s="177">
        <v>10050.5</v>
      </c>
      <c r="G60" s="177">
        <v>61.5</v>
      </c>
      <c r="H60" s="177">
        <v>0</v>
      </c>
      <c r="I60" s="177">
        <v>0</v>
      </c>
      <c r="J60" s="185">
        <v>66</v>
      </c>
      <c r="K60" s="177">
        <v>4983</v>
      </c>
      <c r="L60" s="177">
        <v>8737.6</v>
      </c>
      <c r="M60" s="177">
        <v>44440</v>
      </c>
      <c r="N60" s="177">
        <v>74480</v>
      </c>
      <c r="O60" s="177">
        <v>39955.599999999999</v>
      </c>
      <c r="P60" s="177">
        <v>28500.2</v>
      </c>
      <c r="Q60" s="244">
        <v>471.6</v>
      </c>
      <c r="R60" s="244">
        <v>5032.6000000000004</v>
      </c>
      <c r="S60" s="244">
        <v>5022.6000000000004</v>
      </c>
      <c r="T60" s="244">
        <v>-10</v>
      </c>
      <c r="U60"/>
    </row>
    <row r="61" spans="1:21" s="8" customFormat="1" ht="14.4" x14ac:dyDescent="0.3">
      <c r="A61" s="139"/>
      <c r="B61" s="175">
        <v>53</v>
      </c>
      <c r="C61" s="178" t="s">
        <v>105</v>
      </c>
      <c r="D61" s="177">
        <v>45588</v>
      </c>
      <c r="E61" s="177">
        <v>43593.599999999999</v>
      </c>
      <c r="F61" s="177">
        <v>6484.1</v>
      </c>
      <c r="G61" s="177">
        <v>0</v>
      </c>
      <c r="H61" s="177">
        <v>0</v>
      </c>
      <c r="I61" s="177">
        <v>0</v>
      </c>
      <c r="J61" s="185">
        <v>245.7</v>
      </c>
      <c r="K61" s="250">
        <v>5401.4</v>
      </c>
      <c r="L61" s="177">
        <v>4368.1000000000004</v>
      </c>
      <c r="M61" s="177">
        <v>26377</v>
      </c>
      <c r="N61" s="177">
        <v>49121.5</v>
      </c>
      <c r="O61" s="177">
        <v>25181.8</v>
      </c>
      <c r="P61" s="177">
        <v>18225.2</v>
      </c>
      <c r="Q61" s="244">
        <v>1049.5</v>
      </c>
      <c r="R61" s="244">
        <v>43</v>
      </c>
      <c r="S61" s="244">
        <v>43</v>
      </c>
      <c r="T61" s="244">
        <v>0</v>
      </c>
      <c r="U61"/>
    </row>
    <row r="62" spans="1:21" s="8" customFormat="1" ht="14.4" x14ac:dyDescent="0.3">
      <c r="A62" s="139"/>
      <c r="B62" s="175">
        <v>54</v>
      </c>
      <c r="C62" s="178" t="s">
        <v>106</v>
      </c>
      <c r="D62" s="177">
        <v>72701.2</v>
      </c>
      <c r="E62" s="177">
        <v>72080.100000000006</v>
      </c>
      <c r="F62" s="177">
        <v>3447.2</v>
      </c>
      <c r="G62" s="177">
        <v>0</v>
      </c>
      <c r="H62" s="177">
        <v>0</v>
      </c>
      <c r="I62" s="177">
        <v>1000</v>
      </c>
      <c r="J62" s="185">
        <v>0</v>
      </c>
      <c r="K62" s="177">
        <v>1864</v>
      </c>
      <c r="L62" s="177">
        <v>3445.1</v>
      </c>
      <c r="M62" s="177">
        <v>39933</v>
      </c>
      <c r="N62" s="177">
        <v>71616.600000000006</v>
      </c>
      <c r="O62" s="177">
        <v>37930</v>
      </c>
      <c r="P62" s="177">
        <v>28781.9</v>
      </c>
      <c r="Q62" s="244">
        <v>0</v>
      </c>
      <c r="R62" s="244" t="s">
        <v>31</v>
      </c>
      <c r="S62" s="244" t="s">
        <v>31</v>
      </c>
      <c r="T62" s="244">
        <v>0</v>
      </c>
      <c r="U62"/>
    </row>
    <row r="63" spans="1:21" s="8" customFormat="1" ht="14.4" x14ac:dyDescent="0.3">
      <c r="A63" s="139"/>
      <c r="B63" s="175">
        <v>55</v>
      </c>
      <c r="C63" s="178" t="s">
        <v>107</v>
      </c>
      <c r="D63" s="177">
        <v>219791.6</v>
      </c>
      <c r="E63" s="177">
        <v>200099.8</v>
      </c>
      <c r="F63" s="177">
        <v>42099.4</v>
      </c>
      <c r="G63" s="177">
        <v>0</v>
      </c>
      <c r="H63" s="177">
        <v>0</v>
      </c>
      <c r="I63" s="177">
        <v>150</v>
      </c>
      <c r="J63" s="185">
        <v>0</v>
      </c>
      <c r="K63" s="177">
        <v>23301.4</v>
      </c>
      <c r="L63" s="177">
        <v>172.1</v>
      </c>
      <c r="M63" s="177">
        <v>136176</v>
      </c>
      <c r="N63" s="177">
        <v>221199.6</v>
      </c>
      <c r="O63" s="177">
        <v>124384</v>
      </c>
      <c r="P63" s="177">
        <v>74664.7</v>
      </c>
      <c r="Q63" s="244">
        <v>600</v>
      </c>
      <c r="R63" s="244" t="s">
        <v>31</v>
      </c>
      <c r="S63" s="244">
        <v>1561</v>
      </c>
      <c r="T63" s="244">
        <v>0</v>
      </c>
      <c r="U63"/>
    </row>
    <row r="64" spans="1:21" s="8" customFormat="1" ht="14.4" x14ac:dyDescent="0.3">
      <c r="A64" s="139"/>
      <c r="B64" s="175">
        <v>56</v>
      </c>
      <c r="C64" s="178" t="s">
        <v>108</v>
      </c>
      <c r="D64" s="177">
        <v>33558.9</v>
      </c>
      <c r="E64" s="177">
        <v>33696</v>
      </c>
      <c r="F64" s="177">
        <v>3903.5</v>
      </c>
      <c r="G64" s="177">
        <v>0</v>
      </c>
      <c r="H64" s="177">
        <v>0</v>
      </c>
      <c r="I64" s="177">
        <v>0</v>
      </c>
      <c r="J64" s="185">
        <v>1941.3</v>
      </c>
      <c r="K64" s="177">
        <v>3492.9</v>
      </c>
      <c r="L64" s="177">
        <v>3630.9</v>
      </c>
      <c r="M64" s="177">
        <v>19922</v>
      </c>
      <c r="N64" s="177">
        <v>34350.300000000003</v>
      </c>
      <c r="O64" s="177">
        <v>19033.5</v>
      </c>
      <c r="P64" s="177">
        <v>12559.1</v>
      </c>
      <c r="Q64" s="244">
        <v>777.2</v>
      </c>
      <c r="R64" s="244" t="s">
        <v>31</v>
      </c>
      <c r="S64" s="244" t="s">
        <v>31</v>
      </c>
      <c r="T64" s="244">
        <v>0</v>
      </c>
      <c r="U64"/>
    </row>
    <row r="65" spans="1:21" s="8" customFormat="1" ht="14.4" x14ac:dyDescent="0.3">
      <c r="A65" s="139"/>
      <c r="B65" s="175">
        <v>57</v>
      </c>
      <c r="C65" s="178" t="s">
        <v>109</v>
      </c>
      <c r="D65" s="177">
        <v>57193.599999999999</v>
      </c>
      <c r="E65" s="177">
        <v>54250.9</v>
      </c>
      <c r="F65" s="177">
        <v>5735.4</v>
      </c>
      <c r="G65" s="177">
        <v>20.9</v>
      </c>
      <c r="H65" s="177">
        <v>19.3</v>
      </c>
      <c r="I65" s="177">
        <v>40</v>
      </c>
      <c r="J65" s="185">
        <v>1954.6</v>
      </c>
      <c r="K65" s="177">
        <v>2081.1</v>
      </c>
      <c r="L65" s="177">
        <v>5264.9</v>
      </c>
      <c r="M65" s="177">
        <v>31332</v>
      </c>
      <c r="N65" s="177">
        <v>55582.3</v>
      </c>
      <c r="O65" s="177">
        <v>30361</v>
      </c>
      <c r="P65" s="177">
        <v>20175.599999999999</v>
      </c>
      <c r="Q65" s="244">
        <v>1542</v>
      </c>
      <c r="R65" s="244">
        <v>2845.9</v>
      </c>
      <c r="S65" s="244">
        <v>2845.9</v>
      </c>
      <c r="T65" s="244">
        <v>0</v>
      </c>
      <c r="U65"/>
    </row>
    <row r="66" spans="1:21" s="8" customFormat="1" ht="14.4" x14ac:dyDescent="0.3">
      <c r="A66" s="139"/>
      <c r="B66" s="175">
        <v>58</v>
      </c>
      <c r="C66" s="178" t="s">
        <v>110</v>
      </c>
      <c r="D66" s="177">
        <v>24195</v>
      </c>
      <c r="E66" s="177">
        <v>23531.200000000001</v>
      </c>
      <c r="F66" s="177">
        <v>1760</v>
      </c>
      <c r="G66" s="177">
        <v>0</v>
      </c>
      <c r="H66" s="177">
        <v>250</v>
      </c>
      <c r="I66" s="177">
        <v>0</v>
      </c>
      <c r="J66" s="185">
        <v>0</v>
      </c>
      <c r="K66" s="177">
        <v>1742.7</v>
      </c>
      <c r="L66" s="177">
        <v>1705</v>
      </c>
      <c r="M66" s="177">
        <v>11718</v>
      </c>
      <c r="N66" s="177">
        <v>21962</v>
      </c>
      <c r="O66" s="177">
        <v>11232.1</v>
      </c>
      <c r="P66" s="177">
        <v>9611.4</v>
      </c>
      <c r="Q66" s="244">
        <v>304.8</v>
      </c>
      <c r="R66" s="244">
        <v>3255</v>
      </c>
      <c r="S66" s="244">
        <v>3255</v>
      </c>
      <c r="T66" s="244">
        <v>0</v>
      </c>
      <c r="U66"/>
    </row>
    <row r="67" spans="1:21" s="8" customFormat="1" ht="14.4" x14ac:dyDescent="0.3">
      <c r="A67" s="139"/>
      <c r="B67" s="175">
        <v>59</v>
      </c>
      <c r="C67" s="178" t="s">
        <v>111</v>
      </c>
      <c r="D67" s="177">
        <v>26732.799999999999</v>
      </c>
      <c r="E67" s="177">
        <v>25093</v>
      </c>
      <c r="F67" s="177">
        <v>3412.5</v>
      </c>
      <c r="G67" s="177">
        <v>0</v>
      </c>
      <c r="H67" s="177">
        <v>0</v>
      </c>
      <c r="I67" s="177">
        <v>0</v>
      </c>
      <c r="J67" s="185">
        <v>0</v>
      </c>
      <c r="K67" s="177">
        <v>1392.6</v>
      </c>
      <c r="L67" s="177">
        <v>2614.5</v>
      </c>
      <c r="M67" s="177">
        <v>12245</v>
      </c>
      <c r="N67" s="177">
        <v>24293.5</v>
      </c>
      <c r="O67" s="177">
        <v>11546.2</v>
      </c>
      <c r="P67" s="177">
        <v>11080.8</v>
      </c>
      <c r="Q67" s="244">
        <v>566</v>
      </c>
      <c r="R67" s="244">
        <v>1000</v>
      </c>
      <c r="S67" s="244">
        <v>1000</v>
      </c>
      <c r="T67" s="244">
        <v>0</v>
      </c>
      <c r="U67"/>
    </row>
    <row r="68" spans="1:21" s="8" customFormat="1" ht="14.4" x14ac:dyDescent="0.3">
      <c r="A68" s="139"/>
      <c r="B68" s="175">
        <v>60</v>
      </c>
      <c r="C68" s="178" t="s">
        <v>112</v>
      </c>
      <c r="D68" s="177">
        <v>17488.3</v>
      </c>
      <c r="E68" s="177">
        <v>17578.2</v>
      </c>
      <c r="F68" s="177">
        <v>1022.8</v>
      </c>
      <c r="G68" s="177">
        <v>0</v>
      </c>
      <c r="H68" s="177">
        <v>0</v>
      </c>
      <c r="I68" s="177">
        <v>200</v>
      </c>
      <c r="J68" s="185">
        <v>528.1</v>
      </c>
      <c r="K68" s="177">
        <v>1144.5</v>
      </c>
      <c r="L68" s="177">
        <v>3508.5</v>
      </c>
      <c r="M68" s="177">
        <v>9210</v>
      </c>
      <c r="N68" s="177">
        <v>21240.7</v>
      </c>
      <c r="O68" s="177">
        <v>8705.1</v>
      </c>
      <c r="P68" s="177">
        <v>10225.5</v>
      </c>
      <c r="Q68" s="244">
        <v>32</v>
      </c>
      <c r="R68" s="244">
        <v>197.8</v>
      </c>
      <c r="S68" s="244">
        <v>198.7</v>
      </c>
      <c r="T68" s="244">
        <v>0.89999999999997726</v>
      </c>
      <c r="U68"/>
    </row>
    <row r="69" spans="1:21" s="8" customFormat="1" ht="14.4" x14ac:dyDescent="0.3">
      <c r="A69" s="139"/>
      <c r="B69" s="179">
        <v>61</v>
      </c>
      <c r="C69" s="180" t="s">
        <v>113</v>
      </c>
      <c r="D69" s="181">
        <v>19472.7</v>
      </c>
      <c r="E69" s="181">
        <v>16949.7</v>
      </c>
      <c r="F69" s="181">
        <v>3221.1</v>
      </c>
      <c r="G69" s="181">
        <v>0</v>
      </c>
      <c r="H69" s="181">
        <v>0</v>
      </c>
      <c r="I69" s="181">
        <v>0</v>
      </c>
      <c r="J69" s="194">
        <v>0</v>
      </c>
      <c r="K69" s="181">
        <v>951.9</v>
      </c>
      <c r="L69" s="181">
        <v>916.8</v>
      </c>
      <c r="M69" s="181">
        <v>8920</v>
      </c>
      <c r="N69" s="181">
        <v>16578.8</v>
      </c>
      <c r="O69" s="181">
        <v>8434.4</v>
      </c>
      <c r="P69" s="181">
        <v>6646.3</v>
      </c>
      <c r="Q69" s="247">
        <v>0</v>
      </c>
      <c r="R69" s="247">
        <v>2551.2800000000002</v>
      </c>
      <c r="S69" s="247">
        <v>2551.2800000000002</v>
      </c>
      <c r="T69" s="247">
        <v>0</v>
      </c>
      <c r="U69"/>
    </row>
    <row r="70" spans="1:21" ht="22.5" customHeight="1" x14ac:dyDescent="0.25">
      <c r="A70" s="139"/>
      <c r="B70" s="159"/>
      <c r="C70" s="139"/>
      <c r="D70" s="220"/>
      <c r="E70" s="220"/>
      <c r="F70" s="220"/>
      <c r="G70" s="220"/>
      <c r="H70" s="220"/>
      <c r="I70" s="220"/>
      <c r="J70" s="220"/>
      <c r="K70" s="220"/>
      <c r="L70" s="139"/>
      <c r="M70" s="139"/>
      <c r="N70" s="139"/>
      <c r="O70" s="139"/>
      <c r="P70" s="221"/>
      <c r="Q70" s="139"/>
    </row>
    <row r="71" spans="1:21" ht="15.6" customHeight="1" x14ac:dyDescent="0.25">
      <c r="A71" s="139"/>
      <c r="B71" s="139" t="s">
        <v>114</v>
      </c>
      <c r="C71" s="139"/>
      <c r="D71" s="139"/>
      <c r="E71" s="139"/>
      <c r="F71" s="139"/>
      <c r="G71" s="161"/>
      <c r="H71" s="139"/>
      <c r="I71" s="139"/>
      <c r="J71" s="61"/>
      <c r="K71" s="139"/>
      <c r="L71" s="162"/>
      <c r="M71" s="162"/>
      <c r="N71" s="162"/>
      <c r="O71" s="162"/>
      <c r="P71" s="221"/>
      <c r="Q71" s="162"/>
    </row>
    <row r="72" spans="1:21" x14ac:dyDescent="0.25">
      <c r="A72" s="139"/>
      <c r="B72" s="141" t="s">
        <v>115</v>
      </c>
      <c r="C72" s="141"/>
      <c r="D72" s="139"/>
      <c r="E72" s="139"/>
      <c r="F72" s="139"/>
      <c r="G72" s="139"/>
      <c r="H72" s="160"/>
      <c r="I72" s="160"/>
      <c r="J72" s="139"/>
      <c r="K72" s="139"/>
      <c r="L72" s="162"/>
      <c r="M72" s="162"/>
      <c r="N72" s="162"/>
      <c r="O72" s="162"/>
      <c r="P72" s="162"/>
      <c r="Q72" s="162"/>
    </row>
    <row r="73" spans="1:21" x14ac:dyDescent="0.25">
      <c r="A73" s="139"/>
      <c r="B73" s="139"/>
      <c r="C73" s="139"/>
      <c r="D73" s="139"/>
      <c r="E73" s="139"/>
      <c r="F73" s="139"/>
      <c r="G73" s="139"/>
      <c r="H73" s="139"/>
      <c r="I73" s="139"/>
      <c r="J73" s="139"/>
      <c r="K73" s="139"/>
      <c r="L73" s="162"/>
      <c r="M73" s="162"/>
      <c r="N73" s="162"/>
      <c r="O73" s="162"/>
      <c r="P73" s="162"/>
      <c r="Q73" s="162"/>
    </row>
    <row r="74" spans="1:21" x14ac:dyDescent="0.25">
      <c r="A74" s="163"/>
      <c r="B74" s="301" t="s">
        <v>239</v>
      </c>
      <c r="C74" s="301"/>
      <c r="D74" s="301"/>
      <c r="E74" s="301"/>
      <c r="F74" s="301"/>
      <c r="G74" s="301"/>
      <c r="H74" s="225">
        <v>82850</v>
      </c>
      <c r="I74" s="145" t="s">
        <v>240</v>
      </c>
      <c r="J74" s="222"/>
      <c r="K74" s="139"/>
      <c r="L74" s="139"/>
      <c r="M74" s="139"/>
      <c r="N74" s="139"/>
      <c r="O74" s="139"/>
      <c r="P74" s="139"/>
      <c r="Q74" s="139"/>
    </row>
    <row r="75" spans="1:21" x14ac:dyDescent="0.25">
      <c r="A75" s="163"/>
      <c r="B75" s="301" t="s">
        <v>241</v>
      </c>
      <c r="C75" s="301"/>
      <c r="D75" s="301"/>
      <c r="E75" s="301"/>
      <c r="F75" s="301"/>
      <c r="G75" s="301"/>
      <c r="H75" s="209">
        <v>78409.8</v>
      </c>
      <c r="I75" s="145" t="s">
        <v>242</v>
      </c>
      <c r="J75" s="222"/>
      <c r="K75" s="139"/>
      <c r="L75" s="223"/>
      <c r="M75" s="139"/>
      <c r="N75" s="139"/>
      <c r="O75" s="139"/>
      <c r="P75" s="139"/>
      <c r="Q75" s="139"/>
      <c r="R75" s="23"/>
    </row>
    <row r="76" spans="1:21" ht="15.75" customHeight="1" x14ac:dyDescent="0.25">
      <c r="A76" s="301" t="s">
        <v>243</v>
      </c>
      <c r="B76" s="301"/>
      <c r="C76" s="301"/>
      <c r="D76" s="301"/>
      <c r="E76" s="301"/>
      <c r="F76" s="301"/>
      <c r="G76" s="301"/>
      <c r="H76" s="225">
        <v>-1.8</v>
      </c>
      <c r="I76" s="147" t="s">
        <v>244</v>
      </c>
      <c r="J76" s="224"/>
      <c r="K76" s="139"/>
      <c r="L76" s="139"/>
      <c r="M76" s="139"/>
      <c r="N76" s="139"/>
      <c r="O76" s="139"/>
      <c r="P76" s="139"/>
      <c r="Q76" s="139"/>
    </row>
    <row r="77" spans="1:21" ht="15.75" customHeight="1" x14ac:dyDescent="0.25">
      <c r="A77" s="148"/>
      <c r="B77" s="148"/>
      <c r="C77" s="148"/>
      <c r="D77" s="148"/>
      <c r="E77" s="302" t="s">
        <v>229</v>
      </c>
      <c r="F77" s="302"/>
      <c r="G77" s="302"/>
      <c r="H77" s="210"/>
      <c r="I77" s="227" t="s">
        <v>155</v>
      </c>
      <c r="J77" s="145"/>
      <c r="K77" s="139"/>
      <c r="L77" s="139"/>
      <c r="M77" s="139"/>
      <c r="N77" s="139"/>
      <c r="O77" s="139"/>
      <c r="P77" s="139"/>
      <c r="Q77" s="139"/>
    </row>
    <row r="78" spans="1:21" ht="21.75" customHeight="1" x14ac:dyDescent="0.25">
      <c r="A78" s="148"/>
      <c r="B78" s="148"/>
      <c r="C78" s="148"/>
      <c r="D78" s="148"/>
      <c r="E78" s="148"/>
      <c r="F78" s="148"/>
      <c r="H78" s="229"/>
      <c r="I78" s="147"/>
      <c r="J78" s="145"/>
      <c r="K78" s="139"/>
      <c r="L78" s="139"/>
      <c r="M78" s="139"/>
      <c r="N78" s="139"/>
      <c r="O78" s="139"/>
      <c r="P78" s="139"/>
      <c r="Q78" s="139"/>
    </row>
    <row r="79" spans="1:21" ht="15.75" customHeight="1" x14ac:dyDescent="0.25">
      <c r="A79" s="148"/>
      <c r="B79" s="148"/>
      <c r="C79" s="148"/>
      <c r="D79" s="148"/>
      <c r="E79" s="148"/>
      <c r="F79" s="148" t="s">
        <v>116</v>
      </c>
      <c r="G79" s="148" t="s">
        <v>54</v>
      </c>
      <c r="H79" s="225">
        <v>-26.711400000000001</v>
      </c>
      <c r="I79" s="147" t="s">
        <v>117</v>
      </c>
      <c r="J79" s="224"/>
      <c r="K79" s="139"/>
      <c r="L79" s="139"/>
      <c r="M79" s="139"/>
      <c r="N79" s="139"/>
      <c r="O79" s="139"/>
      <c r="P79" s="139"/>
      <c r="Q79" s="139"/>
    </row>
    <row r="80" spans="1:21" ht="15.75" customHeight="1" x14ac:dyDescent="0.25">
      <c r="A80" s="148"/>
      <c r="B80" s="148"/>
      <c r="C80" s="148"/>
      <c r="D80" s="148"/>
      <c r="E80" s="148"/>
      <c r="F80" s="148"/>
      <c r="G80" s="148" t="s">
        <v>58</v>
      </c>
      <c r="H80" s="225">
        <v>-13.294600000000001</v>
      </c>
      <c r="J80" s="145"/>
      <c r="K80" s="139"/>
      <c r="L80" s="139"/>
      <c r="M80" s="139"/>
      <c r="N80" s="139"/>
      <c r="O80" s="139"/>
      <c r="P80" s="139"/>
      <c r="Q80" s="139"/>
    </row>
    <row r="81" spans="1:20" ht="15.75" customHeight="1" x14ac:dyDescent="0.25">
      <c r="A81" s="148"/>
      <c r="B81" s="148"/>
      <c r="C81" s="148"/>
      <c r="D81" s="148"/>
      <c r="E81" s="148"/>
      <c r="F81" s="148"/>
      <c r="G81" s="148" t="s">
        <v>59</v>
      </c>
      <c r="H81" s="225">
        <v>-7.0670999999999999</v>
      </c>
      <c r="I81" s="147"/>
      <c r="J81" s="145"/>
      <c r="K81" s="139"/>
      <c r="L81" s="139"/>
      <c r="M81" s="139"/>
      <c r="N81" s="139"/>
      <c r="O81" s="139"/>
      <c r="P81" s="139"/>
      <c r="Q81" s="139"/>
    </row>
    <row r="82" spans="1:20" ht="15.75" customHeight="1" x14ac:dyDescent="0.25">
      <c r="A82" s="148"/>
      <c r="B82" s="148"/>
      <c r="C82" s="148"/>
      <c r="D82" s="148"/>
      <c r="E82" s="148"/>
      <c r="F82" s="148"/>
      <c r="G82" s="148" t="s">
        <v>64</v>
      </c>
      <c r="H82" s="225">
        <v>-4.7133000000000003</v>
      </c>
      <c r="I82" s="147"/>
      <c r="J82" s="145"/>
      <c r="K82" s="139"/>
      <c r="L82" s="139"/>
      <c r="M82" s="139"/>
      <c r="N82" s="139"/>
      <c r="O82" s="139"/>
      <c r="P82" s="139"/>
      <c r="Q82" s="139"/>
    </row>
    <row r="83" spans="1:20" ht="15.75" customHeight="1" x14ac:dyDescent="0.25">
      <c r="A83" s="148"/>
      <c r="B83" s="148"/>
      <c r="C83" s="148"/>
      <c r="D83" s="148"/>
      <c r="E83" s="148"/>
      <c r="F83" s="148"/>
      <c r="G83" s="148"/>
      <c r="H83" s="228"/>
      <c r="I83" s="147"/>
      <c r="J83" s="145"/>
      <c r="K83" s="139"/>
      <c r="L83" s="139"/>
      <c r="M83" s="139"/>
      <c r="N83" s="139"/>
      <c r="O83" s="139"/>
      <c r="P83" s="139"/>
      <c r="Q83" s="139"/>
    </row>
    <row r="84" spans="1:20" ht="29.25" customHeight="1" x14ac:dyDescent="0.25">
      <c r="A84" s="148"/>
      <c r="B84" s="304" t="s">
        <v>118</v>
      </c>
      <c r="C84" s="304"/>
      <c r="D84" s="304"/>
      <c r="E84" s="304"/>
      <c r="F84" s="304"/>
      <c r="G84" s="304"/>
      <c r="H84" s="304"/>
      <c r="I84" s="304"/>
      <c r="J84" s="304"/>
      <c r="K84" s="139"/>
      <c r="L84" s="139"/>
      <c r="M84" s="139"/>
      <c r="N84" s="139"/>
      <c r="O84" s="139"/>
      <c r="P84" s="139"/>
      <c r="Q84" s="139"/>
    </row>
    <row r="85" spans="1:20" ht="15.75" customHeight="1" x14ac:dyDescent="0.25">
      <c r="A85" s="146"/>
      <c r="B85" s="146"/>
      <c r="C85" s="146"/>
      <c r="D85" s="146"/>
      <c r="E85" s="146"/>
      <c r="F85" s="146"/>
      <c r="G85" s="146"/>
      <c r="H85" s="147"/>
      <c r="I85" s="139"/>
      <c r="J85" s="147"/>
      <c r="K85" s="139"/>
      <c r="L85" s="139"/>
      <c r="M85" s="139"/>
      <c r="N85" s="139"/>
      <c r="O85" s="139"/>
      <c r="P85" s="139"/>
      <c r="Q85" s="139"/>
    </row>
    <row r="86" spans="1:20" x14ac:dyDescent="0.25">
      <c r="A86" s="139"/>
      <c r="B86" s="165"/>
      <c r="C86" s="165"/>
      <c r="D86" s="139"/>
      <c r="E86" s="302" t="s">
        <v>119</v>
      </c>
      <c r="F86" s="302"/>
      <c r="G86" s="302"/>
      <c r="H86" s="140"/>
      <c r="I86" s="145" t="s">
        <v>120</v>
      </c>
      <c r="J86" s="139"/>
      <c r="K86" s="139"/>
      <c r="L86" s="139"/>
      <c r="M86" s="139"/>
      <c r="N86" s="139"/>
      <c r="O86" s="139"/>
      <c r="P86" s="139"/>
      <c r="Q86" s="139"/>
    </row>
    <row r="87" spans="1:20" x14ac:dyDescent="0.25">
      <c r="A87" s="139"/>
      <c r="B87" s="139"/>
      <c r="C87" s="139"/>
      <c r="D87" s="139"/>
      <c r="E87" s="292" t="s">
        <v>121</v>
      </c>
      <c r="F87" s="292"/>
      <c r="G87" s="292"/>
      <c r="H87" s="208"/>
      <c r="I87" s="145" t="s">
        <v>122</v>
      </c>
      <c r="J87" s="139"/>
      <c r="K87" s="139"/>
      <c r="L87" s="139"/>
      <c r="M87" s="139"/>
      <c r="N87" s="139"/>
      <c r="O87" s="139"/>
      <c r="P87" s="139"/>
      <c r="Q87" s="139"/>
    </row>
    <row r="88" spans="1:20" ht="15.75" customHeight="1" x14ac:dyDescent="0.25">
      <c r="A88" s="139"/>
      <c r="B88" s="292" t="s">
        <v>123</v>
      </c>
      <c r="C88" s="292"/>
      <c r="D88" s="292"/>
      <c r="E88" s="292"/>
      <c r="F88" s="292"/>
      <c r="G88" s="292"/>
      <c r="H88" s="209"/>
      <c r="I88" s="147" t="s">
        <v>124</v>
      </c>
      <c r="J88" s="139"/>
      <c r="K88" s="139"/>
      <c r="L88" s="139"/>
      <c r="M88" s="139"/>
      <c r="N88" s="139"/>
      <c r="O88" s="139"/>
      <c r="P88" s="139"/>
      <c r="Q88" s="139"/>
    </row>
    <row r="89" spans="1:20" ht="14.4" thickBot="1" x14ac:dyDescent="0.3">
      <c r="B89" s="98"/>
      <c r="C89" s="98"/>
      <c r="D89" s="98"/>
      <c r="E89" s="98"/>
      <c r="F89" s="98"/>
      <c r="G89" s="98"/>
      <c r="H89" s="98"/>
      <c r="I89" s="98"/>
      <c r="J89" s="154"/>
      <c r="K89" s="154"/>
      <c r="L89" s="154"/>
      <c r="M89" s="154"/>
      <c r="N89" s="154"/>
      <c r="O89" s="154"/>
      <c r="P89" s="154"/>
      <c r="Q89" s="154"/>
      <c r="R89" s="154"/>
      <c r="S89" s="154"/>
      <c r="T89" s="154"/>
    </row>
    <row r="91" spans="1:20" ht="19.2" x14ac:dyDescent="0.45">
      <c r="J91" s="40"/>
    </row>
  </sheetData>
  <mergeCells count="29">
    <mergeCell ref="D5:H5"/>
    <mergeCell ref="B84:J84"/>
    <mergeCell ref="Q7:Q8"/>
    <mergeCell ref="E86:G86"/>
    <mergeCell ref="E87:G87"/>
    <mergeCell ref="I7:I8"/>
    <mergeCell ref="H7:H8"/>
    <mergeCell ref="O7:O8"/>
    <mergeCell ref="J7:J8"/>
    <mergeCell ref="K7:K8"/>
    <mergeCell ref="L7:L8"/>
    <mergeCell ref="N7:N8"/>
    <mergeCell ref="M7:M8"/>
    <mergeCell ref="B88:G88"/>
    <mergeCell ref="B7:B8"/>
    <mergeCell ref="C7:C8"/>
    <mergeCell ref="D7:D8"/>
    <mergeCell ref="E7:E8"/>
    <mergeCell ref="G7:G8"/>
    <mergeCell ref="F7:F8"/>
    <mergeCell ref="B74:G74"/>
    <mergeCell ref="B75:G75"/>
    <mergeCell ref="A76:G76"/>
    <mergeCell ref="E77:G77"/>
    <mergeCell ref="R9:T9"/>
    <mergeCell ref="R7:R8"/>
    <mergeCell ref="S7:S8"/>
    <mergeCell ref="T7:T8"/>
    <mergeCell ref="P7:P8"/>
  </mergeCells>
  <hyperlinks>
    <hyperlink ref="B1" location="'Turinys | Content'!A1" display="↖ atgal į turinį / back to content" xr:uid="{4032614F-F703-48DF-A483-DAA53DCA4112}"/>
    <hyperlink ref="F79" r:id="rId1" display="Ciklinė komponentė mln. Eur, jei taikoma 4 str. 2 d." xr:uid="{F7D5C471-58A8-40F6-BF94-378F2955F0D1}"/>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1" id="{CA4EA83A-801E-4986-948B-393D1200770C}">
            <xm:f>'KĮ 4 str. 2 d. | CL 4.2.'!#REF!&gt;'KĮ 4 str. 2 d. | CL 4.2.'!$G$24</xm:f>
            <x14:dxf>
              <fill>
                <patternFill>
                  <bgColor rgb="FFD1D1D1"/>
                </patternFill>
              </fill>
            </x14:dxf>
          </x14:cfRule>
          <xm:sqref>H77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E32"/>
  <sheetViews>
    <sheetView showGridLines="0" showRowColHeaders="0" zoomScaleNormal="100" workbookViewId="0"/>
  </sheetViews>
  <sheetFormatPr defaultColWidth="9.109375" defaultRowHeight="13.8" x14ac:dyDescent="0.25"/>
  <cols>
    <col min="1" max="1" width="9.109375" style="18" customWidth="1"/>
    <col min="2" max="2" width="7.6640625" style="18" customWidth="1"/>
    <col min="3" max="3" width="16.44140625" style="18" customWidth="1"/>
    <col min="4" max="4" width="15.33203125" style="18" customWidth="1"/>
    <col min="5" max="5" width="15.44140625" style="18" customWidth="1"/>
    <col min="6" max="6" width="17.44140625" style="18" customWidth="1"/>
    <col min="7" max="10" width="15.33203125" style="18" customWidth="1"/>
    <col min="11" max="11" width="18.109375" style="18" customWidth="1"/>
    <col min="12" max="13" width="38" style="18" customWidth="1"/>
    <col min="14" max="14" width="17.88671875" style="18" customWidth="1"/>
    <col min="15" max="15" width="23.5546875" style="18" customWidth="1"/>
    <col min="16" max="16" width="21" style="18" customWidth="1"/>
    <col min="17" max="17" width="22.44140625" style="18" customWidth="1"/>
    <col min="18" max="18" width="20" style="18" customWidth="1"/>
    <col min="19" max="19" width="15.88671875" style="18" customWidth="1"/>
    <col min="20" max="20" width="15" style="18" customWidth="1"/>
    <col min="21" max="21" width="17.6640625" style="18" customWidth="1"/>
    <col min="22" max="22" width="16.33203125" style="18" customWidth="1"/>
    <col min="23" max="24" width="14.5546875" style="18" customWidth="1"/>
    <col min="25" max="25" width="5.6640625" style="18" customWidth="1"/>
    <col min="26" max="16384" width="9.109375" style="18"/>
  </cols>
  <sheetData>
    <row r="1" spans="1:31" ht="13.95" customHeight="1" x14ac:dyDescent="0.25">
      <c r="B1" s="82" t="s">
        <v>19</v>
      </c>
      <c r="C1" s="29"/>
    </row>
    <row r="2" spans="1:31" x14ac:dyDescent="0.25">
      <c r="B2" s="19"/>
      <c r="C2" s="19"/>
    </row>
    <row r="3" spans="1:31" s="21" customFormat="1" ht="14.4" thickBot="1" x14ac:dyDescent="0.3"/>
    <row r="4" spans="1:31" ht="14.25" customHeight="1" x14ac:dyDescent="0.25">
      <c r="A4" s="22"/>
      <c r="B4" s="150" t="s">
        <v>247</v>
      </c>
      <c r="C4" s="150"/>
      <c r="D4" s="150"/>
      <c r="E4" s="150"/>
      <c r="F4" s="150"/>
      <c r="G4" s="150"/>
      <c r="H4" s="150"/>
      <c r="I4" s="150"/>
      <c r="J4" s="150"/>
      <c r="K4" s="150"/>
      <c r="L4" s="151"/>
      <c r="M4" s="151"/>
      <c r="N4" s="151"/>
      <c r="O4" s="152"/>
      <c r="P4" s="151"/>
      <c r="Q4" s="153"/>
      <c r="R4" s="153"/>
      <c r="S4" s="153"/>
      <c r="T4" s="153"/>
      <c r="U4" s="151"/>
      <c r="V4" s="151"/>
    </row>
    <row r="5" spans="1:31" ht="14.25" customHeight="1" x14ac:dyDescent="0.25">
      <c r="A5" s="22"/>
      <c r="B5" s="32" t="s">
        <v>248</v>
      </c>
      <c r="C5" s="32"/>
      <c r="D5" s="30"/>
      <c r="E5" s="30"/>
      <c r="F5" s="30"/>
      <c r="G5" s="30"/>
      <c r="H5" s="30"/>
      <c r="I5" s="30"/>
      <c r="J5" s="30"/>
      <c r="K5" s="30"/>
      <c r="O5" s="31"/>
      <c r="Q5" s="17"/>
      <c r="R5" s="17"/>
      <c r="S5" s="17"/>
      <c r="T5" s="17"/>
    </row>
    <row r="6" spans="1:31" ht="38.4" customHeight="1" x14ac:dyDescent="0.25">
      <c r="B6" s="313" t="s">
        <v>125</v>
      </c>
      <c r="C6" s="313"/>
      <c r="D6" s="313"/>
      <c r="E6" s="313"/>
      <c r="F6" s="313"/>
      <c r="G6" s="313"/>
      <c r="H6" s="313"/>
      <c r="I6" s="313"/>
      <c r="J6" s="313"/>
      <c r="K6" s="313"/>
      <c r="L6" s="313"/>
      <c r="M6" s="313"/>
      <c r="N6" s="313"/>
      <c r="O6" s="313"/>
      <c r="P6" s="313"/>
      <c r="Q6" s="17"/>
      <c r="R6" s="17"/>
      <c r="S6" s="17"/>
      <c r="T6" s="17"/>
      <c r="U6" s="17"/>
      <c r="V6" s="17"/>
      <c r="W6" s="17"/>
      <c r="X6" s="17"/>
      <c r="Y6" s="17"/>
      <c r="Z6" s="17"/>
      <c r="AA6" s="17"/>
      <c r="AB6" s="17"/>
      <c r="AC6" s="17"/>
      <c r="AD6" s="17"/>
      <c r="AE6" s="17"/>
    </row>
    <row r="7" spans="1:31" ht="17.25" customHeight="1" x14ac:dyDescent="0.25">
      <c r="B7" s="317" t="s">
        <v>126</v>
      </c>
      <c r="C7" s="317"/>
      <c r="D7" s="317"/>
      <c r="E7" s="317"/>
      <c r="F7" s="317"/>
      <c r="G7" s="317"/>
      <c r="H7" s="317"/>
      <c r="I7" s="317"/>
      <c r="J7" s="317"/>
      <c r="K7" s="317"/>
      <c r="L7" s="317"/>
      <c r="M7" s="317"/>
      <c r="N7" s="317"/>
      <c r="O7" s="317"/>
      <c r="P7" s="317"/>
      <c r="Q7" s="17"/>
      <c r="R7" s="17"/>
      <c r="S7" s="17"/>
      <c r="T7" s="17"/>
      <c r="U7" s="17"/>
      <c r="V7" s="17"/>
    </row>
    <row r="8" spans="1:31" x14ac:dyDescent="0.25">
      <c r="A8" s="22"/>
      <c r="B8" s="317"/>
      <c r="C8" s="317"/>
      <c r="D8" s="317"/>
      <c r="E8" s="317"/>
      <c r="F8" s="317"/>
      <c r="G8" s="317"/>
      <c r="H8" s="317"/>
      <c r="I8" s="317"/>
      <c r="J8" s="317"/>
      <c r="K8" s="317"/>
      <c r="L8" s="317"/>
      <c r="M8" s="317"/>
      <c r="N8" s="317"/>
      <c r="O8" s="317"/>
      <c r="P8" s="317"/>
    </row>
    <row r="9" spans="1:31" ht="14.4" x14ac:dyDescent="0.3">
      <c r="A9" s="22"/>
      <c r="B9" s="37"/>
      <c r="C9" s="37"/>
      <c r="D9" s="37"/>
      <c r="E9" s="37"/>
      <c r="F9" s="37"/>
      <c r="G9" s="37"/>
      <c r="H9" s="37"/>
      <c r="I9" s="37"/>
      <c r="J9" s="37"/>
      <c r="K9" s="37"/>
      <c r="L9" s="37"/>
      <c r="M9" s="37"/>
      <c r="N9"/>
      <c r="O9" s="37"/>
    </row>
    <row r="10" spans="1:31" ht="40.5" customHeight="1" x14ac:dyDescent="0.25">
      <c r="B10" s="293" t="s">
        <v>38</v>
      </c>
      <c r="C10" s="295" t="s">
        <v>39</v>
      </c>
      <c r="D10" s="295" t="s">
        <v>127</v>
      </c>
      <c r="E10" s="295" t="s">
        <v>40</v>
      </c>
      <c r="F10" s="315" t="s">
        <v>128</v>
      </c>
      <c r="G10" s="319" t="s">
        <v>129</v>
      </c>
      <c r="H10" s="295" t="s">
        <v>130</v>
      </c>
      <c r="I10" s="295" t="s">
        <v>131</v>
      </c>
      <c r="J10" s="295" t="s">
        <v>132</v>
      </c>
      <c r="K10" s="295" t="s">
        <v>133</v>
      </c>
      <c r="L10" s="299" t="s">
        <v>134</v>
      </c>
      <c r="M10" s="321" t="s">
        <v>135</v>
      </c>
      <c r="N10" s="299" t="s">
        <v>136</v>
      </c>
      <c r="O10" s="299" t="s">
        <v>137</v>
      </c>
      <c r="P10" s="299" t="s">
        <v>46</v>
      </c>
      <c r="Q10" s="299" t="s">
        <v>138</v>
      </c>
      <c r="R10" s="295" t="s">
        <v>139</v>
      </c>
      <c r="S10" s="299" t="s">
        <v>140</v>
      </c>
      <c r="T10" s="307" t="s">
        <v>141</v>
      </c>
      <c r="U10" s="307" t="s">
        <v>142</v>
      </c>
      <c r="V10" s="308" t="s">
        <v>143</v>
      </c>
    </row>
    <row r="11" spans="1:31" ht="147" customHeight="1" x14ac:dyDescent="0.25">
      <c r="B11" s="314"/>
      <c r="C11" s="318"/>
      <c r="D11" s="296"/>
      <c r="E11" s="296"/>
      <c r="F11" s="316"/>
      <c r="G11" s="320"/>
      <c r="H11" s="296"/>
      <c r="I11" s="296"/>
      <c r="J11" s="296"/>
      <c r="K11" s="296"/>
      <c r="L11" s="300"/>
      <c r="M11" s="322"/>
      <c r="N11" s="300"/>
      <c r="O11" s="300"/>
      <c r="P11" s="300"/>
      <c r="Q11" s="300"/>
      <c r="R11" s="296"/>
      <c r="S11" s="300"/>
      <c r="T11" s="296"/>
      <c r="U11" s="312"/>
      <c r="V11" s="309"/>
    </row>
    <row r="12" spans="1:31" ht="29.25" customHeight="1" x14ac:dyDescent="0.25">
      <c r="B12" s="157"/>
      <c r="C12" s="158"/>
      <c r="D12" s="149"/>
      <c r="E12" s="149">
        <v>1</v>
      </c>
      <c r="F12" s="106" t="s">
        <v>144</v>
      </c>
      <c r="G12" s="106" t="s">
        <v>145</v>
      </c>
      <c r="H12" s="106" t="s">
        <v>146</v>
      </c>
      <c r="I12" s="106" t="s">
        <v>147</v>
      </c>
      <c r="J12" s="106" t="s">
        <v>148</v>
      </c>
      <c r="K12" s="149" t="s">
        <v>149</v>
      </c>
      <c r="L12" s="149">
        <v>4</v>
      </c>
      <c r="M12" s="120">
        <v>5</v>
      </c>
      <c r="N12" s="155" t="s">
        <v>150</v>
      </c>
      <c r="O12" s="155"/>
      <c r="P12" s="156">
        <v>7</v>
      </c>
      <c r="Q12" s="156">
        <v>8</v>
      </c>
      <c r="R12" s="155">
        <v>9</v>
      </c>
      <c r="S12" s="155">
        <v>10</v>
      </c>
      <c r="T12" s="155" t="s">
        <v>151</v>
      </c>
      <c r="U12" s="155"/>
      <c r="V12" s="168"/>
    </row>
    <row r="13" spans="1:31" ht="154.5" customHeight="1" x14ac:dyDescent="0.25">
      <c r="B13" s="157"/>
      <c r="C13" s="158"/>
      <c r="D13" s="149" t="s">
        <v>152</v>
      </c>
      <c r="E13" s="155" t="str">
        <f>'Duomenys | Data'!D9</f>
        <v>FM įsakymo Nr. 1K-28 forma SB-1-pajamos (73 eilutė)
Order MoF No. 1K-28 form SB-1-revenue (row 73)</v>
      </c>
      <c r="F13" s="155" t="s">
        <v>272</v>
      </c>
      <c r="G13" s="155" t="str">
        <f>'Duomenys | Data'!E9</f>
        <v>FM įsakymo Nr. 1K-28 forma SB-3-išlaidos (1 eilutė) 
Order MoF No. 1K-28  form SB-3-expenditure (row 1)</v>
      </c>
      <c r="H13" s="155" t="str">
        <f>'Duomenys | Data'!F9</f>
        <v>FM įsakymo Nr. 1K-28  forma SB-3-išlaidos (77 eilutė) 
Order MoF No. 1K-28  form SB-3-expenditure (row 77)</v>
      </c>
      <c r="I13" s="155" t="str">
        <f>'Duomenys | Data'!G9</f>
        <v>FM įsakymo Nr. 1K-28  forma SB-3-išlaidos (103 eilutė) 
Order MoF No. 1K-28  form SB-3-expenditure (row 103)</v>
      </c>
      <c r="J13" s="155" t="str">
        <f>'Duomenys | Data'!H9</f>
        <v>FM įsakymo Nr. 1K-28  forma SB-3-išlaidos (112 eilutė) 
Order MoF No. 1K-28  form SB-3-expenditure (row 112)</v>
      </c>
      <c r="K13" s="155" t="s">
        <v>152</v>
      </c>
      <c r="L13" s="155" t="str">
        <f>'Duomenys | Data'!I9</f>
        <v xml:space="preserve">Savivaldybių pateiktos mokėtinų sumų pokyčio prognozės savivaldybių taryboms tvirtinant biudžetus
Forecast of accounts payable change which was approved in the budget by the municipalities's councils </v>
      </c>
      <c r="M13" s="122" t="s">
        <v>153</v>
      </c>
      <c r="N13" s="155" t="s">
        <v>152</v>
      </c>
      <c r="O13" s="155" t="s">
        <v>152</v>
      </c>
      <c r="P13" s="156" t="str">
        <f>'Duomenys | Data'!J9</f>
        <v>FM įsakymo Nr. 1K-28  forma SB-2-išlaidos (12 eilutė)
Order MoF No. 1K-28  form SB-2-expenditure (row 12)</v>
      </c>
      <c r="Q13" s="156" t="str">
        <f>'Duomenys | Data'!K9</f>
        <v>FM įsakymo Nr. 1K-63 forma 23 priedas (106 eilutė) (2025-03-31)
Order MoF No. 1K-63 form No. 23 (row 106) (2025-03-31)</v>
      </c>
      <c r="R13" s="155" t="s">
        <v>152</v>
      </c>
      <c r="S13" s="155" t="s">
        <v>152</v>
      </c>
      <c r="T13" s="149" t="s">
        <v>152</v>
      </c>
      <c r="U13" s="155"/>
      <c r="V13" s="169" t="s">
        <v>152</v>
      </c>
    </row>
    <row r="14" spans="1:31" ht="15" customHeight="1" x14ac:dyDescent="0.25">
      <c r="B14" s="175">
        <v>1</v>
      </c>
      <c r="C14" s="176" t="s">
        <v>54</v>
      </c>
      <c r="D14" s="182">
        <f>G14/$G$23/10</f>
        <v>1.7227721534808147</v>
      </c>
      <c r="E14" s="183">
        <f>_xlfn.XLOOKUP($B14,'Duomenys | Data'!$B$10:$B$69,'Duomenys | Data'!D$10:D$69)</f>
        <v>1425730.6</v>
      </c>
      <c r="F14" s="184">
        <f>G14+H14-I14+J14</f>
        <v>1537179.7</v>
      </c>
      <c r="G14" s="183">
        <f>_xlfn.XLOOKUP($B14,'Duomenys | Data'!$B$10:$B$69,'Duomenys | Data'!E$10:E$69)</f>
        <v>1350822.2</v>
      </c>
      <c r="H14" s="183">
        <f>_xlfn.XLOOKUP($B14,'Duomenys | Data'!$B$10:$B$69,'Duomenys | Data'!F$10:F$69)</f>
        <v>186349.5</v>
      </c>
      <c r="I14" s="183">
        <f>_xlfn.XLOOKUP($B14,'Duomenys | Data'!$B$10:$B$69,'Duomenys | Data'!G$10:G$69)</f>
        <v>0</v>
      </c>
      <c r="J14" s="183">
        <f>_xlfn.XLOOKUP($B14,'Duomenys | Data'!$B$10:$B$69,'Duomenys | Data'!H$10:H$69)</f>
        <v>8</v>
      </c>
      <c r="K14" s="185">
        <f>E14-F14</f>
        <v>-111449.09999999986</v>
      </c>
      <c r="L14" s="183">
        <f>_xlfn.XLOOKUP($B14,'Duomenys | Data'!$B$10:$B$69,'Duomenys | Data'!I$10:I$69)</f>
        <v>0</v>
      </c>
      <c r="M14" s="127">
        <f>_xlfn.XLOOKUP($B14,'Duomenys | Data'!$B$10:$B$69,'Duomenys | Data'!$T$10:$T$69)</f>
        <v>17183.699999999997</v>
      </c>
      <c r="N14" s="185">
        <f>K14+L14+M14</f>
        <v>-94265.399999999863</v>
      </c>
      <c r="O14" s="186" t="str">
        <f>VLOOKUP(C14,'Lankstumas | Flexibility'!B:N,13,FALSE)</f>
        <v>Taip / Yes</v>
      </c>
      <c r="P14" s="187">
        <f>_xlfn.XLOOKUP($B14,'Duomenys | Data'!$B$10:$B$69,'Duomenys | Data'!J$10:J$69)</f>
        <v>4510</v>
      </c>
      <c r="Q14" s="187">
        <f>_xlfn.XLOOKUP($B14,'Duomenys | Data'!$B$10:$B$69,'Duomenys | Data'!K$10:K$69)</f>
        <v>142042.9</v>
      </c>
      <c r="R14" s="177">
        <f>N14+IF(O14="Taip / Yes",P14+Q14,0)</f>
        <v>52287.500000000131</v>
      </c>
      <c r="S14" s="196">
        <f>'Duomenys | Data'!H79*1000</f>
        <v>-26711.4</v>
      </c>
      <c r="T14" s="198">
        <f>R14-S14</f>
        <v>78998.90000000014</v>
      </c>
      <c r="U14" s="203" t="str">
        <f>IF(V14="Taip / Yes","-",(R14-S14)*-1)</f>
        <v>-</v>
      </c>
      <c r="V14" s="188" t="str">
        <f>IF(T14&lt;0,"Ne / No","Taip / Yes")</f>
        <v>Taip / Yes</v>
      </c>
    </row>
    <row r="15" spans="1:31" x14ac:dyDescent="0.25">
      <c r="B15" s="175">
        <v>5</v>
      </c>
      <c r="C15" s="176" t="s">
        <v>58</v>
      </c>
      <c r="D15" s="182">
        <f>F15/$G$23/10</f>
        <v>0.94528732377840508</v>
      </c>
      <c r="E15" s="183">
        <f>_xlfn.XLOOKUP(B15,'Duomenys | Data'!$B$10:$B$69,'Duomenys | Data'!D$10:D$69)</f>
        <v>663562.1</v>
      </c>
      <c r="F15" s="184">
        <f t="shared" ref="F15:F17" si="0">G15+H15-I15+J15</f>
        <v>741197.89999999991</v>
      </c>
      <c r="G15" s="183">
        <f>_xlfn.XLOOKUP($B15,'Duomenys | Data'!$B$10:$B$69,'Duomenys | Data'!E$10:E$69)</f>
        <v>570524.6</v>
      </c>
      <c r="H15" s="183">
        <f>_xlfn.XLOOKUP($B15,'Duomenys | Data'!$B$10:$B$69,'Duomenys | Data'!F$10:F$69)</f>
        <v>170673.3</v>
      </c>
      <c r="I15" s="183">
        <f>_xlfn.XLOOKUP($B15,'Duomenys | Data'!$B$10:$B$69,'Duomenys | Data'!G$10:G$69)</f>
        <v>0</v>
      </c>
      <c r="J15" s="183">
        <f>_xlfn.XLOOKUP($B15,'Duomenys | Data'!$B$10:$B$69,'Duomenys | Data'!H$10:H$69)</f>
        <v>0</v>
      </c>
      <c r="K15" s="185">
        <f t="shared" ref="K15:K17" si="1">E15-F15</f>
        <v>-77635.79999999993</v>
      </c>
      <c r="L15" s="183">
        <f>_xlfn.XLOOKUP($B15,'Duomenys | Data'!$B$10:$B$69,'Duomenys | Data'!I$10:I$69)</f>
        <v>0</v>
      </c>
      <c r="M15" s="127">
        <f>_xlfn.XLOOKUP($B15,'Duomenys | Data'!$B$10:$B$69,'Duomenys | Data'!$T$10:$T$69)</f>
        <v>0</v>
      </c>
      <c r="N15" s="185">
        <f t="shared" ref="N15:N16" si="2">K15+L15+M15</f>
        <v>-77635.79999999993</v>
      </c>
      <c r="O15" s="186" t="str">
        <f>VLOOKUP(C15,'Lankstumas | Flexibility'!B:N,13,FALSE)</f>
        <v>Taip / Yes</v>
      </c>
      <c r="P15" s="187">
        <f>_xlfn.XLOOKUP($B15,'Duomenys | Data'!$B$10:$B$69,'Duomenys | Data'!J$10:J$69)</f>
        <v>11505.5</v>
      </c>
      <c r="Q15" s="187">
        <f>_xlfn.XLOOKUP($B15,'Duomenys | Data'!$B$10:$B$69,'Duomenys | Data'!K$10:K$69)</f>
        <v>71849</v>
      </c>
      <c r="R15" s="177">
        <f t="shared" ref="R15:R17" si="3">N15+IF(O15="Taip / Yes",P15+Q15,0)</f>
        <v>5718.7000000000698</v>
      </c>
      <c r="S15" s="196">
        <f>'Duomenys | Data'!H80*1000</f>
        <v>-13294.6</v>
      </c>
      <c r="T15" s="198">
        <f t="shared" ref="T15:T17" si="4">R15-S15</f>
        <v>19013.300000000068</v>
      </c>
      <c r="U15" s="203" t="str">
        <f>IF(V15="Taip / Yes","-",(R15-S15)*-1)</f>
        <v>-</v>
      </c>
      <c r="V15" s="188" t="str">
        <f>IF(T15&lt;0,"Ne / No","Taip / Yes")</f>
        <v>Taip / Yes</v>
      </c>
    </row>
    <row r="16" spans="1:31" x14ac:dyDescent="0.25">
      <c r="B16" s="175">
        <v>6</v>
      </c>
      <c r="C16" s="176" t="s">
        <v>59</v>
      </c>
      <c r="D16" s="182">
        <f>F16/$G$23/10</f>
        <v>0.54073432147512179</v>
      </c>
      <c r="E16" s="183">
        <f>_xlfn.XLOOKUP(B16,'Duomenys | Data'!$B$10:$B$69,'Duomenys | Data'!D$10:D$69)</f>
        <v>382323.4</v>
      </c>
      <c r="F16" s="184">
        <f t="shared" si="0"/>
        <v>423988.7</v>
      </c>
      <c r="G16" s="183">
        <f>_xlfn.XLOOKUP($B16,'Duomenys | Data'!$B$10:$B$69,'Duomenys | Data'!E$10:E$69)</f>
        <v>364133.3</v>
      </c>
      <c r="H16" s="183">
        <f>_xlfn.XLOOKUP($B16,'Duomenys | Data'!$B$10:$B$69,'Duomenys | Data'!F$10:F$69)</f>
        <v>59793.5</v>
      </c>
      <c r="I16" s="183">
        <f>_xlfn.XLOOKUP($B16,'Duomenys | Data'!$B$10:$B$69,'Duomenys | Data'!G$10:G$69)</f>
        <v>0</v>
      </c>
      <c r="J16" s="183">
        <f>_xlfn.XLOOKUP($B16,'Duomenys | Data'!$B$10:$B$69,'Duomenys | Data'!H$10:H$69)</f>
        <v>61.9</v>
      </c>
      <c r="K16" s="185">
        <f t="shared" si="1"/>
        <v>-41665.299999999988</v>
      </c>
      <c r="L16" s="183">
        <f>_xlfn.XLOOKUP($B16,'Duomenys | Data'!$B$10:$B$69,'Duomenys | Data'!I$10:I$69)</f>
        <v>0</v>
      </c>
      <c r="M16" s="127">
        <f>_xlfn.XLOOKUP($B16,'Duomenys | Data'!$B$10:$B$69,'Duomenys | Data'!$T$10:$T$69)</f>
        <v>1389.7000000000007</v>
      </c>
      <c r="N16" s="185">
        <f t="shared" si="2"/>
        <v>-40275.599999999991</v>
      </c>
      <c r="O16" s="186" t="str">
        <f>VLOOKUP(C16,'Lankstumas | Flexibility'!B:N,13,FALSE)</f>
        <v>Taip / Yes</v>
      </c>
      <c r="P16" s="187">
        <f>_xlfn.XLOOKUP($B16,'Duomenys | Data'!$B$10:$B$69,'Duomenys | Data'!J$10:J$69)</f>
        <v>426.2</v>
      </c>
      <c r="Q16" s="187">
        <f>_xlfn.XLOOKUP($B16,'Duomenys | Data'!$B$10:$B$69,'Duomenys | Data'!K$10:K$69)</f>
        <v>42701.2</v>
      </c>
      <c r="R16" s="177">
        <f t="shared" si="3"/>
        <v>2851.8000000000029</v>
      </c>
      <c r="S16" s="196">
        <f>'Duomenys | Data'!H81*1000</f>
        <v>-7067.1</v>
      </c>
      <c r="T16" s="198">
        <f t="shared" si="4"/>
        <v>9918.9000000000033</v>
      </c>
      <c r="U16" s="203" t="str">
        <f>IF(V16="Taip / Yes","-",(R16-S16)*-1)</f>
        <v>-</v>
      </c>
      <c r="V16" s="188" t="str">
        <f>IF(T16&lt;0,"Ne / No","Taip / Yes")</f>
        <v>Taip / Yes</v>
      </c>
    </row>
    <row r="17" spans="1:22" x14ac:dyDescent="0.25">
      <c r="B17" s="179">
        <v>11</v>
      </c>
      <c r="C17" s="189" t="s">
        <v>64</v>
      </c>
      <c r="D17" s="190">
        <f>F17/$G$23/10</f>
        <v>0.40327739644789301</v>
      </c>
      <c r="E17" s="191">
        <f>_xlfn.XLOOKUP(B17,'Duomenys | Data'!$B$10:$B$69,'Duomenys | Data'!D$10:D$69)</f>
        <v>275267.5</v>
      </c>
      <c r="F17" s="192">
        <f t="shared" si="0"/>
        <v>316209</v>
      </c>
      <c r="G17" s="193">
        <f>_xlfn.XLOOKUP($B17,'Duomenys | Data'!$B$10:$B$69,'Duomenys | Data'!E$10:E$69)</f>
        <v>241892.6</v>
      </c>
      <c r="H17" s="191">
        <f>_xlfn.XLOOKUP($B17,'Duomenys | Data'!$B$10:$B$69,'Duomenys | Data'!F$10:F$69)</f>
        <v>74316.399999999994</v>
      </c>
      <c r="I17" s="191">
        <f>_xlfn.XLOOKUP($B17,'Duomenys | Data'!$B$10:$B$69,'Duomenys | Data'!G$10:G$69)</f>
        <v>0</v>
      </c>
      <c r="J17" s="191">
        <f>_xlfn.XLOOKUP($B17,'Duomenys | Data'!$B$10:$B$69,'Duomenys | Data'!H$10:H$69)</f>
        <v>0</v>
      </c>
      <c r="K17" s="194">
        <f t="shared" si="1"/>
        <v>-40941.5</v>
      </c>
      <c r="L17" s="191">
        <f>_xlfn.XLOOKUP($B17,'Duomenys | Data'!$B$10:$B$69,'Duomenys | Data'!I$10:I$69)</f>
        <v>0</v>
      </c>
      <c r="M17" s="246">
        <f>_xlfn.XLOOKUP($B17,'Duomenys | Data'!$B$10:$B$69,'Duomenys | Data'!$T$10:$T$69)</f>
        <v>0</v>
      </c>
      <c r="N17" s="194">
        <f>K17+L17+M17</f>
        <v>-40941.5</v>
      </c>
      <c r="O17" s="186" t="str">
        <f>VLOOKUP(C17,'Lankstumas | Flexibility'!B:N,13,FALSE)</f>
        <v>Taip / Yes</v>
      </c>
      <c r="P17" s="195">
        <f>_xlfn.XLOOKUP($B17,'Duomenys | Data'!$B$10:$B$69,'Duomenys | Data'!J$10:J$69)</f>
        <v>5365.8</v>
      </c>
      <c r="Q17" s="195">
        <f>_xlfn.XLOOKUP($B17,'Duomenys | Data'!$B$10:$B$69,'Duomenys | Data'!K$10:K$69)</f>
        <v>35903.9</v>
      </c>
      <c r="R17" s="181">
        <f t="shared" si="3"/>
        <v>328.20000000000437</v>
      </c>
      <c r="S17" s="197">
        <f>'Duomenys | Data'!H82*1000</f>
        <v>-4713.3</v>
      </c>
      <c r="T17" s="198">
        <f t="shared" si="4"/>
        <v>5041.5000000000045</v>
      </c>
      <c r="U17" s="204" t="str">
        <f>IF(V17="Taip / Yes","-",(R17-S17)*-1)</f>
        <v>-</v>
      </c>
      <c r="V17" s="188" t="str">
        <f>IF(T17&lt;0,"Ne / No","Taip / Yes")</f>
        <v>Taip / Yes</v>
      </c>
    </row>
    <row r="18" spans="1:22" ht="60" customHeight="1" x14ac:dyDescent="0.25">
      <c r="B18" s="159"/>
      <c r="C18" s="159"/>
      <c r="D18" s="139"/>
      <c r="E18" s="139"/>
      <c r="F18" s="161"/>
      <c r="G18" s="161"/>
      <c r="H18" s="161"/>
      <c r="I18" s="161"/>
      <c r="J18" s="161"/>
      <c r="K18" s="166"/>
      <c r="L18" s="166"/>
      <c r="M18" s="166"/>
      <c r="N18" s="161"/>
      <c r="O18" s="139"/>
      <c r="P18" s="139"/>
      <c r="Q18" s="139"/>
      <c r="R18" s="139"/>
      <c r="S18" s="139"/>
      <c r="T18" s="139"/>
      <c r="U18" s="310" t="s">
        <v>154</v>
      </c>
      <c r="V18" s="305">
        <f>COUNTIF(V14:V17,"Ne / No")</f>
        <v>0</v>
      </c>
    </row>
    <row r="19" spans="1:22" ht="15.6" customHeight="1" x14ac:dyDescent="0.25">
      <c r="B19" s="139" t="s">
        <v>114</v>
      </c>
      <c r="C19" s="139"/>
      <c r="D19" s="139"/>
      <c r="E19" s="139"/>
      <c r="F19" s="161"/>
      <c r="G19" s="161"/>
      <c r="H19" s="161"/>
      <c r="I19" s="161"/>
      <c r="J19" s="161"/>
      <c r="K19" s="139"/>
      <c r="L19" s="139"/>
      <c r="M19" s="139"/>
      <c r="N19" s="61"/>
      <c r="O19" s="139"/>
      <c r="P19" s="162"/>
      <c r="Q19" s="162"/>
      <c r="R19" s="162"/>
      <c r="S19" s="162"/>
      <c r="T19" s="162"/>
      <c r="U19" s="311"/>
      <c r="V19" s="306"/>
    </row>
    <row r="20" spans="1:22" x14ac:dyDescent="0.25">
      <c r="A20" s="139"/>
      <c r="B20" s="141" t="s">
        <v>115</v>
      </c>
      <c r="C20" s="141"/>
      <c r="D20" s="139"/>
      <c r="E20" s="139"/>
      <c r="F20" s="139"/>
      <c r="G20" s="139"/>
      <c r="H20" s="139"/>
      <c r="I20" s="139"/>
      <c r="J20" s="139"/>
      <c r="K20" s="160"/>
      <c r="L20" s="160"/>
      <c r="M20" s="160"/>
      <c r="N20" s="139"/>
      <c r="P20" s="20"/>
      <c r="Q20" s="20"/>
      <c r="R20" s="20"/>
      <c r="S20" s="201"/>
      <c r="T20" s="20"/>
    </row>
    <row r="21" spans="1:22" x14ac:dyDescent="0.25">
      <c r="A21" s="139"/>
      <c r="B21" s="139"/>
      <c r="C21" s="139"/>
      <c r="D21" s="139"/>
      <c r="E21" s="139"/>
      <c r="F21" s="139"/>
      <c r="G21" s="139"/>
      <c r="H21" s="139"/>
      <c r="I21" s="139"/>
      <c r="J21" s="139"/>
      <c r="K21" s="139"/>
      <c r="L21" s="139"/>
      <c r="M21" s="139"/>
      <c r="N21" s="139"/>
      <c r="P21" s="20"/>
      <c r="Q21" s="20"/>
      <c r="R21" s="20"/>
      <c r="S21" s="201"/>
      <c r="T21" s="20"/>
    </row>
    <row r="22" spans="1:22" x14ac:dyDescent="0.25">
      <c r="A22" s="163"/>
      <c r="B22" s="301" t="str">
        <f>'Duomenys | Data'!B74</f>
        <v>2025 m. BVP to meto kainomis projekcija, mln. EUR</v>
      </c>
      <c r="C22" s="301"/>
      <c r="D22" s="301"/>
      <c r="E22" s="301"/>
      <c r="F22" s="301"/>
      <c r="G22" s="225">
        <f>+'Duomenys | Data'!H74</f>
        <v>82850</v>
      </c>
      <c r="H22" s="145" t="str">
        <f>'Duomenys | Data'!I74</f>
        <v>GDP projection 2025, mil. EUR</v>
      </c>
      <c r="I22" s="148"/>
      <c r="J22" s="216"/>
      <c r="K22" s="139"/>
      <c r="L22" s="139"/>
      <c r="M22" s="139"/>
      <c r="N22" s="162"/>
      <c r="S22" s="201"/>
    </row>
    <row r="23" spans="1:22" x14ac:dyDescent="0.25">
      <c r="A23" s="163"/>
      <c r="B23" s="301" t="str">
        <f>'Duomenys | Data'!B75</f>
        <v>2024 m. BVP to meto kainomis, mln. EUR</v>
      </c>
      <c r="C23" s="301"/>
      <c r="D23" s="301"/>
      <c r="E23" s="301"/>
      <c r="F23" s="301"/>
      <c r="G23" s="209">
        <f>+'Duomenys | Data'!H75</f>
        <v>78409.8</v>
      </c>
      <c r="H23" s="145" t="str">
        <f>'Duomenys | Data'!I75</f>
        <v xml:space="preserve">GDP 2024, mil. EUR </v>
      </c>
      <c r="I23" s="148"/>
      <c r="J23" s="216"/>
      <c r="K23" s="139"/>
      <c r="L23" s="139"/>
      <c r="M23" s="139"/>
      <c r="N23" s="162"/>
      <c r="P23" s="60"/>
      <c r="S23" s="201"/>
      <c r="U23" s="23"/>
    </row>
    <row r="24" spans="1:22" ht="15.75" customHeight="1" x14ac:dyDescent="0.25">
      <c r="A24" s="301" t="str">
        <f>'Duomenys | Data'!A76</f>
        <v xml:space="preserve">2025 m. atotrūkis nuo potencialo, proc. pot. BVP </v>
      </c>
      <c r="B24" s="301"/>
      <c r="C24" s="301"/>
      <c r="D24" s="301"/>
      <c r="E24" s="301"/>
      <c r="F24" s="301"/>
      <c r="G24" s="225">
        <f>+'Duomenys | Data'!H76</f>
        <v>-1.8</v>
      </c>
      <c r="H24" s="147" t="str">
        <f>'Duomenys | Data'!I76</f>
        <v>Output gap for the year 2025, % pot. GDP</v>
      </c>
      <c r="I24" s="148"/>
      <c r="J24" s="216"/>
      <c r="K24" s="139"/>
      <c r="L24" s="139"/>
      <c r="M24" s="139"/>
      <c r="N24" s="145"/>
      <c r="S24" s="201"/>
    </row>
    <row r="25" spans="1:22" ht="15.75" customHeight="1" x14ac:dyDescent="0.25">
      <c r="A25" s="148"/>
      <c r="B25" s="148"/>
      <c r="C25" s="148"/>
      <c r="D25" s="302" t="s">
        <v>229</v>
      </c>
      <c r="E25" s="302"/>
      <c r="F25" s="302"/>
      <c r="G25" s="210"/>
      <c r="H25" s="227" t="s">
        <v>155</v>
      </c>
      <c r="I25" s="148"/>
      <c r="J25" s="148"/>
      <c r="K25" s="164"/>
      <c r="L25" s="147"/>
      <c r="M25" s="147"/>
      <c r="N25" s="145"/>
      <c r="R25" s="202"/>
      <c r="S25" s="201"/>
    </row>
    <row r="26" spans="1:22" ht="15.75" customHeight="1" x14ac:dyDescent="0.25">
      <c r="A26" s="146"/>
      <c r="B26" s="146"/>
      <c r="C26" s="146"/>
      <c r="D26" s="146"/>
      <c r="E26" s="146"/>
      <c r="F26" s="146"/>
      <c r="G26" s="146"/>
      <c r="H26" s="146"/>
      <c r="I26" s="146"/>
      <c r="J26" s="146"/>
      <c r="K26" s="147"/>
      <c r="L26" s="139"/>
      <c r="M26" s="139"/>
      <c r="N26" s="147"/>
    </row>
    <row r="27" spans="1:22" x14ac:dyDescent="0.25">
      <c r="A27" s="139"/>
      <c r="B27" s="165"/>
      <c r="C27" s="165"/>
      <c r="D27" s="302" t="s">
        <v>119</v>
      </c>
      <c r="E27" s="302"/>
      <c r="F27" s="302"/>
      <c r="G27" s="140"/>
      <c r="H27" s="145" t="s">
        <v>120</v>
      </c>
      <c r="I27" s="146"/>
      <c r="J27" s="146"/>
      <c r="K27" s="139"/>
      <c r="L27" s="139"/>
      <c r="M27" s="139"/>
      <c r="N27" s="139"/>
    </row>
    <row r="28" spans="1:22" x14ac:dyDescent="0.25">
      <c r="A28" s="139"/>
      <c r="B28" s="139"/>
      <c r="C28" s="139"/>
      <c r="D28" s="292" t="s">
        <v>121</v>
      </c>
      <c r="E28" s="292"/>
      <c r="F28" s="292"/>
      <c r="G28" s="208"/>
      <c r="H28" s="145" t="s">
        <v>122</v>
      </c>
      <c r="I28" s="144"/>
      <c r="J28" s="144"/>
      <c r="K28" s="139"/>
      <c r="L28" s="139"/>
      <c r="M28" s="139"/>
      <c r="N28" s="139"/>
    </row>
    <row r="29" spans="1:22" ht="15.75" customHeight="1" x14ac:dyDescent="0.25">
      <c r="A29" s="139"/>
      <c r="B29" s="292" t="s">
        <v>123</v>
      </c>
      <c r="C29" s="292"/>
      <c r="D29" s="292"/>
      <c r="E29" s="292"/>
      <c r="F29" s="292"/>
      <c r="G29" s="209"/>
      <c r="H29" s="147" t="s">
        <v>124</v>
      </c>
      <c r="I29" s="144"/>
      <c r="J29" s="144"/>
      <c r="K29" s="139"/>
      <c r="L29" s="139"/>
      <c r="M29" s="139"/>
      <c r="N29" s="139"/>
    </row>
    <row r="30" spans="1:22" ht="14.4" thickBot="1" x14ac:dyDescent="0.3">
      <c r="B30" s="98"/>
      <c r="C30" s="98"/>
      <c r="D30" s="98"/>
      <c r="E30" s="98"/>
      <c r="F30" s="98"/>
      <c r="G30" s="98"/>
      <c r="H30" s="98"/>
      <c r="I30" s="98"/>
      <c r="J30" s="98"/>
      <c r="K30" s="154"/>
      <c r="L30" s="154"/>
      <c r="M30" s="154"/>
      <c r="N30" s="154"/>
      <c r="O30" s="154"/>
      <c r="P30" s="154"/>
      <c r="Q30" s="154"/>
      <c r="R30" s="154"/>
      <c r="S30" s="154"/>
      <c r="T30" s="154"/>
      <c r="U30" s="154"/>
      <c r="V30" s="154"/>
    </row>
    <row r="32" spans="1:22" ht="19.2" x14ac:dyDescent="0.45">
      <c r="L32" s="40"/>
      <c r="M32" s="40"/>
    </row>
  </sheetData>
  <mergeCells count="32">
    <mergeCell ref="B29:F29"/>
    <mergeCell ref="D28:F28"/>
    <mergeCell ref="B23:F23"/>
    <mergeCell ref="B22:F22"/>
    <mergeCell ref="D27:F27"/>
    <mergeCell ref="A24:F24"/>
    <mergeCell ref="D25:F25"/>
    <mergeCell ref="B6:P6"/>
    <mergeCell ref="B10:B11"/>
    <mergeCell ref="D10:D11"/>
    <mergeCell ref="E10:E11"/>
    <mergeCell ref="F10:F11"/>
    <mergeCell ref="B7:P8"/>
    <mergeCell ref="K10:K11"/>
    <mergeCell ref="O10:O11"/>
    <mergeCell ref="C10:C11"/>
    <mergeCell ref="G10:G11"/>
    <mergeCell ref="H10:H11"/>
    <mergeCell ref="I10:I11"/>
    <mergeCell ref="J10:J11"/>
    <mergeCell ref="P10:P11"/>
    <mergeCell ref="M10:M11"/>
    <mergeCell ref="Q10:Q11"/>
    <mergeCell ref="L10:L11"/>
    <mergeCell ref="N10:N11"/>
    <mergeCell ref="V18:V19"/>
    <mergeCell ref="S10:S11"/>
    <mergeCell ref="T10:T11"/>
    <mergeCell ref="V10:V11"/>
    <mergeCell ref="U18:U19"/>
    <mergeCell ref="R10:R11"/>
    <mergeCell ref="U10:U11"/>
  </mergeCells>
  <conditionalFormatting sqref="D14:D17">
    <cfRule type="cellIs" dxfId="7" priority="8" operator="lessThan">
      <formula>0.3</formula>
    </cfRule>
  </conditionalFormatting>
  <conditionalFormatting sqref="G25">
    <cfRule type="expression" dxfId="6" priority="1">
      <formula>#REF!&gt;$G$24</formula>
    </cfRule>
  </conditionalFormatting>
  <conditionalFormatting sqref="U10:U11 V18">
    <cfRule type="expression" dxfId="5" priority="25">
      <formula>#REF!&gt;$G$24</formula>
    </cfRule>
    <cfRule type="expression" dxfId="4" priority="26">
      <formula>#REF!&lt;$G$24</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ignoredErrors>
    <ignoredError sqref="F14:F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CB99"/>
  <sheetViews>
    <sheetView showGridLines="0" showRowColHeaders="0" zoomScaleNormal="100" workbookViewId="0"/>
  </sheetViews>
  <sheetFormatPr defaultColWidth="9.109375" defaultRowHeight="14.4" x14ac:dyDescent="0.3"/>
  <cols>
    <col min="1" max="1" width="9.6640625" style="8" customWidth="1"/>
    <col min="2" max="2" width="7.5546875" style="8" customWidth="1"/>
    <col min="3" max="3" width="16.88671875" style="8" customWidth="1"/>
    <col min="4" max="4" width="18.6640625" style="8" customWidth="1"/>
    <col min="5" max="5" width="21.44140625" style="8" customWidth="1"/>
    <col min="6" max="10" width="25.88671875" style="8" customWidth="1"/>
    <col min="11" max="11" width="24.5546875" style="8" customWidth="1"/>
    <col min="12" max="13" width="45.33203125" style="8" customWidth="1"/>
    <col min="14" max="15" width="24.5546875" style="8" customWidth="1"/>
    <col min="16" max="16" width="27.44140625" style="8" customWidth="1"/>
    <col min="17" max="19" width="42.6640625" style="8" customWidth="1"/>
    <col min="20" max="20" width="26.109375" style="8" customWidth="1"/>
    <col min="21" max="21" width="19.33203125" style="8" customWidth="1"/>
    <col min="22" max="22" width="13.88671875" style="39" customWidth="1"/>
    <col min="23" max="25" width="9.109375" style="8"/>
    <col min="26" max="26" width="11.88671875" style="8" customWidth="1"/>
    <col min="27" max="27" width="13.44140625" style="8" customWidth="1"/>
    <col min="28" max="16384" width="9.109375" style="8"/>
  </cols>
  <sheetData>
    <row r="1" spans="2:27" x14ac:dyDescent="0.3">
      <c r="B1" s="82" t="s">
        <v>19</v>
      </c>
      <c r="C1" s="29"/>
      <c r="V1"/>
      <c r="W1"/>
      <c r="X1"/>
      <c r="Y1"/>
      <c r="Z1"/>
      <c r="AA1"/>
    </row>
    <row r="2" spans="2:27" x14ac:dyDescent="0.3">
      <c r="B2" s="9"/>
      <c r="C2" s="9"/>
      <c r="V2"/>
      <c r="W2"/>
      <c r="X2"/>
      <c r="Y2"/>
      <c r="Z2"/>
      <c r="AA2"/>
    </row>
    <row r="3" spans="2:27" s="11" customFormat="1" ht="15" thickBot="1" x14ac:dyDescent="0.35">
      <c r="B3" s="12"/>
      <c r="C3" s="12"/>
      <c r="D3" s="12"/>
      <c r="E3" s="45"/>
      <c r="F3" s="45"/>
      <c r="G3" s="45"/>
      <c r="H3" s="45"/>
      <c r="I3" s="45"/>
      <c r="J3" s="45"/>
      <c r="V3"/>
      <c r="W3"/>
      <c r="X3"/>
      <c r="Y3"/>
      <c r="Z3"/>
      <c r="AA3"/>
    </row>
    <row r="4" spans="2:27" ht="15.75" customHeight="1" x14ac:dyDescent="0.3">
      <c r="B4" s="101" t="s">
        <v>256</v>
      </c>
      <c r="C4" s="101"/>
      <c r="D4" s="102"/>
      <c r="E4" s="102"/>
      <c r="F4" s="102"/>
      <c r="G4" s="102"/>
      <c r="H4" s="102"/>
      <c r="I4" s="102"/>
      <c r="J4" s="102"/>
      <c r="K4" s="102"/>
      <c r="L4" s="102"/>
      <c r="M4" s="102"/>
      <c r="N4" s="102"/>
      <c r="O4" s="102"/>
      <c r="P4" s="102"/>
      <c r="Q4" s="102"/>
      <c r="R4" s="102"/>
      <c r="S4" s="102"/>
      <c r="T4" s="102"/>
      <c r="U4" s="102"/>
      <c r="V4"/>
      <c r="W4"/>
      <c r="X4"/>
      <c r="Y4"/>
      <c r="Z4"/>
      <c r="AA4"/>
    </row>
    <row r="5" spans="2:27" ht="15.75" customHeight="1" x14ac:dyDescent="0.3">
      <c r="B5" s="33" t="s">
        <v>249</v>
      </c>
      <c r="C5" s="33"/>
      <c r="D5" s="24"/>
      <c r="E5" s="24"/>
      <c r="F5" s="24"/>
      <c r="G5" s="24"/>
      <c r="H5" s="24"/>
      <c r="I5" s="24"/>
      <c r="J5" s="24"/>
      <c r="K5" s="24"/>
      <c r="L5" s="24"/>
      <c r="M5" s="24"/>
      <c r="N5" s="24"/>
      <c r="O5" s="24"/>
      <c r="P5" s="24"/>
      <c r="Q5" s="24"/>
      <c r="R5" s="24"/>
      <c r="S5" s="24"/>
      <c r="T5" s="24"/>
      <c r="U5" s="24"/>
      <c r="V5"/>
      <c r="W5"/>
      <c r="X5"/>
      <c r="Y5"/>
      <c r="Z5"/>
      <c r="AA5"/>
    </row>
    <row r="6" spans="2:27" ht="43.5" customHeight="1" x14ac:dyDescent="0.3">
      <c r="B6" s="323" t="s">
        <v>257</v>
      </c>
      <c r="C6" s="323"/>
      <c r="D6" s="323"/>
      <c r="E6" s="323"/>
      <c r="F6" s="323"/>
      <c r="G6" s="323"/>
      <c r="H6" s="323"/>
      <c r="I6" s="323"/>
      <c r="J6" s="323"/>
      <c r="K6" s="323"/>
      <c r="L6" s="323"/>
      <c r="M6" s="323"/>
      <c r="N6" s="323"/>
      <c r="O6" s="57"/>
      <c r="P6" s="57"/>
      <c r="Q6" s="57"/>
      <c r="R6" s="57"/>
      <c r="S6" s="57"/>
      <c r="T6" s="57"/>
      <c r="U6" s="57"/>
      <c r="V6"/>
      <c r="W6"/>
      <c r="X6"/>
      <c r="Y6"/>
      <c r="Z6"/>
      <c r="AA6"/>
    </row>
    <row r="7" spans="2:27" ht="49.5" customHeight="1" x14ac:dyDescent="0.3">
      <c r="B7" s="324" t="s">
        <v>258</v>
      </c>
      <c r="C7" s="324"/>
      <c r="D7" s="324"/>
      <c r="E7" s="324"/>
      <c r="F7" s="324"/>
      <c r="G7" s="324"/>
      <c r="H7" s="324"/>
      <c r="I7" s="324"/>
      <c r="J7" s="324"/>
      <c r="K7" s="324"/>
      <c r="L7" s="324"/>
      <c r="M7" s="324"/>
      <c r="N7" s="324"/>
      <c r="O7" s="97"/>
      <c r="P7" s="97"/>
      <c r="Q7" s="97"/>
      <c r="R7" s="97"/>
      <c r="S7" s="97"/>
      <c r="T7" s="97"/>
      <c r="U7" s="97"/>
      <c r="V7"/>
      <c r="W7"/>
      <c r="X7"/>
      <c r="Y7"/>
      <c r="Z7"/>
      <c r="AA7"/>
    </row>
    <row r="8" spans="2:27" ht="46.5" customHeight="1" x14ac:dyDescent="0.3">
      <c r="B8" s="50"/>
      <c r="C8" s="50"/>
      <c r="D8" s="50"/>
      <c r="E8" s="50"/>
      <c r="F8" s="50"/>
      <c r="G8" s="50"/>
      <c r="H8" s="50"/>
      <c r="I8" s="50"/>
      <c r="J8" s="50"/>
      <c r="K8" s="50"/>
      <c r="L8" s="50"/>
      <c r="M8" s="50"/>
      <c r="N8" s="50"/>
      <c r="O8" s="50"/>
      <c r="P8" s="50"/>
      <c r="Q8" s="50"/>
      <c r="R8" s="50"/>
      <c r="S8" s="50"/>
      <c r="T8" s="50"/>
      <c r="U8" s="50"/>
      <c r="V8"/>
      <c r="W8"/>
      <c r="X8"/>
      <c r="Y8"/>
      <c r="Z8"/>
      <c r="AA8"/>
    </row>
    <row r="9" spans="2:27" ht="77.400000000000006" customHeight="1" x14ac:dyDescent="0.3">
      <c r="B9" s="335" t="s">
        <v>38</v>
      </c>
      <c r="C9" s="327" t="s">
        <v>39</v>
      </c>
      <c r="D9" s="327" t="s">
        <v>156</v>
      </c>
      <c r="E9" s="327" t="s">
        <v>40</v>
      </c>
      <c r="F9" s="315" t="s">
        <v>128</v>
      </c>
      <c r="G9" s="319" t="s">
        <v>129</v>
      </c>
      <c r="H9" s="295" t="s">
        <v>130</v>
      </c>
      <c r="I9" s="295" t="s">
        <v>131</v>
      </c>
      <c r="J9" s="295" t="s">
        <v>132</v>
      </c>
      <c r="K9" s="327" t="s">
        <v>133</v>
      </c>
      <c r="L9" s="315" t="s">
        <v>134</v>
      </c>
      <c r="M9" s="321" t="s">
        <v>157</v>
      </c>
      <c r="N9" s="327" t="s">
        <v>158</v>
      </c>
      <c r="O9" s="327" t="s">
        <v>159</v>
      </c>
      <c r="P9" s="327" t="s">
        <v>160</v>
      </c>
      <c r="Q9" s="327" t="s">
        <v>161</v>
      </c>
      <c r="R9" s="327" t="s">
        <v>162</v>
      </c>
      <c r="S9" s="315" t="s">
        <v>163</v>
      </c>
      <c r="T9" s="315" t="s">
        <v>142</v>
      </c>
      <c r="U9" s="331" t="s">
        <v>164</v>
      </c>
      <c r="V9" s="49"/>
      <c r="W9"/>
      <c r="X9"/>
      <c r="Y9"/>
      <c r="Z9"/>
      <c r="AA9"/>
    </row>
    <row r="10" spans="2:27" ht="17.25" customHeight="1" x14ac:dyDescent="0.3">
      <c r="B10" s="336"/>
      <c r="C10" s="334"/>
      <c r="D10" s="328"/>
      <c r="E10" s="328"/>
      <c r="F10" s="316"/>
      <c r="G10" s="320"/>
      <c r="H10" s="296"/>
      <c r="I10" s="296"/>
      <c r="J10" s="296"/>
      <c r="K10" s="328"/>
      <c r="L10" s="316"/>
      <c r="M10" s="322"/>
      <c r="N10" s="328"/>
      <c r="O10" s="328"/>
      <c r="P10" s="328"/>
      <c r="Q10" s="328"/>
      <c r="R10" s="328"/>
      <c r="S10" s="316"/>
      <c r="T10" s="316"/>
      <c r="U10" s="332"/>
      <c r="V10"/>
      <c r="W10"/>
      <c r="X10"/>
      <c r="Y10"/>
      <c r="Z10"/>
      <c r="AA10"/>
    </row>
    <row r="11" spans="2:27" ht="17.25" customHeight="1" x14ac:dyDescent="0.3">
      <c r="B11" s="104"/>
      <c r="C11" s="105"/>
      <c r="D11" s="106"/>
      <c r="E11" s="106">
        <v>1</v>
      </c>
      <c r="F11" s="106" t="s">
        <v>144</v>
      </c>
      <c r="G11" s="106" t="s">
        <v>145</v>
      </c>
      <c r="H11" s="106" t="s">
        <v>146</v>
      </c>
      <c r="I11" s="106" t="s">
        <v>147</v>
      </c>
      <c r="J11" s="106" t="s">
        <v>148</v>
      </c>
      <c r="K11" s="106" t="s">
        <v>149</v>
      </c>
      <c r="L11" s="106">
        <v>4</v>
      </c>
      <c r="M11" s="120">
        <v>5</v>
      </c>
      <c r="N11" s="106" t="s">
        <v>150</v>
      </c>
      <c r="O11" s="106"/>
      <c r="P11" s="106">
        <v>7</v>
      </c>
      <c r="Q11" s="106">
        <v>8</v>
      </c>
      <c r="R11" s="106">
        <v>9</v>
      </c>
      <c r="S11" s="120" t="s">
        <v>165</v>
      </c>
      <c r="T11" s="120"/>
      <c r="U11" s="121"/>
      <c r="V11"/>
      <c r="W11"/>
      <c r="X11"/>
      <c r="Y11"/>
      <c r="Z11"/>
      <c r="AA11"/>
    </row>
    <row r="12" spans="2:27" ht="135" customHeight="1" x14ac:dyDescent="0.3">
      <c r="B12" s="104"/>
      <c r="C12" s="105"/>
      <c r="D12" s="106" t="s">
        <v>152</v>
      </c>
      <c r="E12" s="106" t="str">
        <f>'KĮ 4 str. 2 d. | CL 4.2.'!E13</f>
        <v>FM įsakymo Nr. 1K-28 forma SB-1-pajamos (73 eilutė)
Order MoF No. 1K-28 form SB-1-revenue (row 73)</v>
      </c>
      <c r="F12" s="106" t="str">
        <f>'KĮ 4 str. 2 d. | CL 4.2.'!F13</f>
        <v>FM įsakymo Nr. 1K-28 forma SB-3-išlaidos (1+77-103+112 eilutės) 
Order MoF No. 1K-28 form SB-3-expenditure (rows 1+77-103+112)</v>
      </c>
      <c r="G12" s="155" t="str">
        <f>'Duomenys | Data'!E9</f>
        <v>FM įsakymo Nr. 1K-28 forma SB-3-išlaidos (1 eilutė) 
Order MoF No. 1K-28  form SB-3-expenditure (row 1)</v>
      </c>
      <c r="H12" s="155" t="str">
        <f>'Duomenys | Data'!F9</f>
        <v>FM įsakymo Nr. 1K-28  forma SB-3-išlaidos (77 eilutė) 
Order MoF No. 1K-28  form SB-3-expenditure (row 77)</v>
      </c>
      <c r="I12" s="155" t="str">
        <f>'Duomenys | Data'!G9</f>
        <v>FM įsakymo Nr. 1K-28  forma SB-3-išlaidos (103 eilutė) 
Order MoF No. 1K-28  form SB-3-expenditure (row 103)</v>
      </c>
      <c r="J12" s="155" t="str">
        <f>'Duomenys | Data'!H9</f>
        <v>FM įsakymo Nr. 1K-28  forma SB-3-išlaidos (112 eilutė) 
Order MoF No. 1K-28  form SB-3-expenditure (row 112)</v>
      </c>
      <c r="K12" s="106" t="s">
        <v>152</v>
      </c>
      <c r="L12" s="122" t="s">
        <v>49</v>
      </c>
      <c r="M12" s="122" t="s">
        <v>153</v>
      </c>
      <c r="N12" s="106" t="s">
        <v>152</v>
      </c>
      <c r="O12" s="106" t="s">
        <v>152</v>
      </c>
      <c r="P12" s="106" t="str">
        <f>'Duomenys | Data'!J9</f>
        <v>FM įsakymo Nr. 1K-28  forma SB-2-išlaidos (12 eilutė)
Order MoF No. 1K-28  form SB-2-expenditure (row 12)</v>
      </c>
      <c r="Q12" s="106" t="str">
        <f>'Duomenys | Data'!K9</f>
        <v>FM įsakymo Nr. 1K-63 forma 23 priedas (106 eilutė) (2025-03-31)
Order MoF No. 1K-63 form No. 23 (row 106) (2025-03-31)</v>
      </c>
      <c r="R12" s="106" t="s">
        <v>152</v>
      </c>
      <c r="S12" s="106" t="s">
        <v>152</v>
      </c>
      <c r="T12" s="106" t="s">
        <v>152</v>
      </c>
      <c r="U12" s="123" t="s">
        <v>152</v>
      </c>
      <c r="V12"/>
      <c r="W12"/>
      <c r="X12"/>
      <c r="Y12"/>
      <c r="Z12"/>
      <c r="AA12"/>
    </row>
    <row r="13" spans="2:27" x14ac:dyDescent="0.3">
      <c r="B13" s="124">
        <v>2</v>
      </c>
      <c r="C13" s="125" t="s">
        <v>55</v>
      </c>
      <c r="D13" s="126">
        <f>F13/$E$75/10</f>
        <v>0.17569092128790023</v>
      </c>
      <c r="E13" s="127">
        <f>_xlfn.XLOOKUP($B13,'Duomenys | Data'!$B$10:$B$69,'Duomenys | Data'!D$10:D$69)</f>
        <v>126476.8</v>
      </c>
      <c r="F13" s="128">
        <f>G13+H13-I13+J13</f>
        <v>137758.9</v>
      </c>
      <c r="G13" s="127">
        <f>_xlfn.XLOOKUP($B13,'Duomenys | Data'!$B$10:$B$69,'Duomenys | Data'!E$10:E$69)</f>
        <v>107553.4</v>
      </c>
      <c r="H13" s="127">
        <f>_xlfn.XLOOKUP($B13,'Duomenys | Data'!$B$10:$B$69,'Duomenys | Data'!F$10:F$69)</f>
        <v>30352.1</v>
      </c>
      <c r="I13" s="127">
        <f>_xlfn.XLOOKUP($B13,'Duomenys | Data'!$B$10:$B$69,'Duomenys | Data'!G$10:G$69)</f>
        <v>146.6</v>
      </c>
      <c r="J13" s="127">
        <f>_xlfn.XLOOKUP($B13,'Duomenys | Data'!$B$10:$B$69,'Duomenys | Data'!H$10:H$69)</f>
        <v>0</v>
      </c>
      <c r="K13" s="129">
        <f>E13-F13</f>
        <v>-11282.099999999991</v>
      </c>
      <c r="L13" s="127">
        <f>_xlfn.XLOOKUP($B13,'Duomenys | Data'!$B$10:$B$69,'Duomenys | Data'!I$10:I$69)</f>
        <v>0</v>
      </c>
      <c r="M13" s="127">
        <f>_xlfn.XLOOKUP($B13,'Duomenys | Data'!$B$10:$B$69,'Duomenys | Data'!$T$10:$T$69)</f>
        <v>0</v>
      </c>
      <c r="N13" s="129">
        <f>K13+L13+M13</f>
        <v>-11282.099999999991</v>
      </c>
      <c r="O13" s="130" t="str">
        <f>VLOOKUP(C13,'Lankstumas | Flexibility'!B:N,13,FALSE)</f>
        <v>Taip / Yes</v>
      </c>
      <c r="P13" s="127">
        <f>_xlfn.XLOOKUP($B13,'Duomenys | Data'!$B$10:$B$69,'Duomenys | Data'!J$10:J$69)</f>
        <v>3157.3</v>
      </c>
      <c r="Q13" s="127">
        <f>_xlfn.XLOOKUP($B13,'Duomenys | Data'!$B$10:$B$69,'Duomenys | Data'!K$10:K$69)</f>
        <v>12499.7</v>
      </c>
      <c r="R13" s="109">
        <f>N13+IF(O13="Taip / Yes",P13+Q13,0)</f>
        <v>4374.9000000000087</v>
      </c>
      <c r="S13" s="129">
        <f>IF(O13="Taip / Yes",ROUND(((F13-L13-P13-Q13)/(E13+M13)-1)*100,1),ROUND(((F13-L13)/(E13+M13)-1)*100,1))</f>
        <v>-3.5</v>
      </c>
      <c r="T13" s="129" t="str">
        <f>IF(U13="Taip / Yes","-",IF(E76&gt;0,-R13,-R13-(E13+M13)*0.015))</f>
        <v>-</v>
      </c>
      <c r="U13" s="131" t="str">
        <f>+IF(($E$76&gt;=0)*(S13&gt;0),"Ne / No",IF(($E$76&lt;0)*(S13&gt;1.5),"Ne / No","Taip / Yes"))</f>
        <v>Taip / Yes</v>
      </c>
      <c r="V13"/>
      <c r="W13"/>
      <c r="X13"/>
      <c r="Y13"/>
      <c r="Z13"/>
      <c r="AA13"/>
    </row>
    <row r="14" spans="2:27" x14ac:dyDescent="0.3">
      <c r="B14" s="124">
        <v>3</v>
      </c>
      <c r="C14" s="125" t="s">
        <v>56</v>
      </c>
      <c r="D14" s="126">
        <f t="shared" ref="D14:D44" si="0">F14/$E$75/10</f>
        <v>2.1090986075720127E-2</v>
      </c>
      <c r="E14" s="127">
        <f>_xlfn.XLOOKUP($B14,'Duomenys | Data'!$B$10:$B$69,'Duomenys | Data'!D$10:D$69)</f>
        <v>15097.2</v>
      </c>
      <c r="F14" s="128">
        <f t="shared" ref="F14:F68" si="1">G14+H14-I14+J14</f>
        <v>16537.400000000001</v>
      </c>
      <c r="G14" s="127">
        <f>_xlfn.XLOOKUP($B14,'Duomenys | Data'!$B$10:$B$69,'Duomenys | Data'!E$10:E$69)</f>
        <v>15251.2</v>
      </c>
      <c r="H14" s="127">
        <f>_xlfn.XLOOKUP($B14,'Duomenys | Data'!$B$10:$B$69,'Duomenys | Data'!F$10:F$69)</f>
        <v>1286.2</v>
      </c>
      <c r="I14" s="127">
        <f>_xlfn.XLOOKUP($B14,'Duomenys | Data'!$B$10:$B$69,'Duomenys | Data'!G$10:G$69)</f>
        <v>0</v>
      </c>
      <c r="J14" s="127">
        <f>_xlfn.XLOOKUP($B14,'Duomenys | Data'!$B$10:$B$69,'Duomenys | Data'!H$10:H$69)</f>
        <v>0</v>
      </c>
      <c r="K14" s="129">
        <f t="shared" ref="K14:K68" si="2">E14-F14</f>
        <v>-1440.2000000000007</v>
      </c>
      <c r="L14" s="127">
        <f>_xlfn.XLOOKUP($B14,'Duomenys | Data'!$B$10:$B$69,'Duomenys | Data'!I$10:I$69)</f>
        <v>0</v>
      </c>
      <c r="M14" s="127">
        <f>_xlfn.XLOOKUP($B14,'Duomenys | Data'!$B$10:$B$69,'Duomenys | Data'!$T$10:$T$69)</f>
        <v>144.53</v>
      </c>
      <c r="N14" s="129">
        <f>K14+L14+M14</f>
        <v>-1295.6700000000008</v>
      </c>
      <c r="O14" s="130" t="str">
        <f>VLOOKUP(C14,'Lankstumas | Flexibility'!B:N,13,FALSE)</f>
        <v>Taip / Yes</v>
      </c>
      <c r="P14" s="127">
        <f>_xlfn.XLOOKUP($B14,'Duomenys | Data'!$B$10:$B$69,'Duomenys | Data'!J$10:J$69)</f>
        <v>0</v>
      </c>
      <c r="Q14" s="127">
        <f>_xlfn.XLOOKUP($B14,'Duomenys | Data'!$B$10:$B$69,'Duomenys | Data'!K$10:K$69)</f>
        <v>1456.1</v>
      </c>
      <c r="R14" s="109">
        <f>N14+IF(O14="Taip / Yes",P14+Q14,0)</f>
        <v>160.42999999999915</v>
      </c>
      <c r="S14" s="129">
        <f t="shared" ref="S14:S68" si="3">IF(O14="Taip / Yes",ROUND(((F14-L14-P14-Q14)/(E14+M14)-1)*100,1),ROUND(((F14-L14)/(E14+M14)-1)*100,1))</f>
        <v>-1.1000000000000001</v>
      </c>
      <c r="T14" s="129" t="str">
        <f>IF(U14="Taip / Yes","-",IF(E77&gt;0,-R14,-R14-(E14+M14)*0.015))</f>
        <v>-</v>
      </c>
      <c r="U14" s="131" t="str">
        <f>+IF(($E$76&gt;=0)*(S14&gt;0),"Ne / No",IF(($E$76&lt;0)*(S14&gt;1.5),"Ne / No","Taip / Yes"))</f>
        <v>Taip / Yes</v>
      </c>
      <c r="V14"/>
      <c r="W14"/>
      <c r="X14"/>
      <c r="Y14"/>
      <c r="Z14"/>
      <c r="AA14"/>
    </row>
    <row r="15" spans="2:27" x14ac:dyDescent="0.3">
      <c r="B15" s="124">
        <v>4</v>
      </c>
      <c r="C15" s="125" t="s">
        <v>57</v>
      </c>
      <c r="D15" s="126">
        <f t="shared" si="0"/>
        <v>6.1535547852436798E-2</v>
      </c>
      <c r="E15" s="127">
        <f>_xlfn.XLOOKUP($B15,'Duomenys | Data'!$B$10:$B$69,'Duomenys | Data'!D$10:D$69)</f>
        <v>46060.4</v>
      </c>
      <c r="F15" s="128">
        <f t="shared" si="1"/>
        <v>48249.899999999994</v>
      </c>
      <c r="G15" s="127">
        <f>_xlfn.XLOOKUP($B15,'Duomenys | Data'!$B$10:$B$69,'Duomenys | Data'!E$10:E$69)</f>
        <v>43119.7</v>
      </c>
      <c r="H15" s="127">
        <f>_xlfn.XLOOKUP($B15,'Duomenys | Data'!$B$10:$B$69,'Duomenys | Data'!F$10:F$69)</f>
        <v>5130.2</v>
      </c>
      <c r="I15" s="127">
        <f>_xlfn.XLOOKUP($B15,'Duomenys | Data'!$B$10:$B$69,'Duomenys | Data'!G$10:G$69)</f>
        <v>0</v>
      </c>
      <c r="J15" s="127">
        <f>_xlfn.XLOOKUP($B15,'Duomenys | Data'!$B$10:$B$69,'Duomenys | Data'!H$10:H$69)</f>
        <v>0</v>
      </c>
      <c r="K15" s="129">
        <f t="shared" si="2"/>
        <v>-2189.4999999999927</v>
      </c>
      <c r="L15" s="127">
        <f>_xlfn.XLOOKUP($B15,'Duomenys | Data'!$B$10:$B$69,'Duomenys | Data'!I$10:I$69)</f>
        <v>0</v>
      </c>
      <c r="M15" s="127">
        <f>_xlfn.XLOOKUP($B15,'Duomenys | Data'!$B$10:$B$69,'Duomenys | Data'!$T$10:$T$69)</f>
        <v>61.500000000000028</v>
      </c>
      <c r="N15" s="129">
        <f>K15+L15+M15</f>
        <v>-2127.9999999999927</v>
      </c>
      <c r="O15" s="130" t="str">
        <f>VLOOKUP(C15,'Lankstumas | Flexibility'!B:N,13,FALSE)</f>
        <v>Taip / Yes</v>
      </c>
      <c r="P15" s="127">
        <f>_xlfn.XLOOKUP($B15,'Duomenys | Data'!$B$10:$B$69,'Duomenys | Data'!J$10:J$69)</f>
        <v>514.9</v>
      </c>
      <c r="Q15" s="127">
        <f>_xlfn.XLOOKUP($B15,'Duomenys | Data'!$B$10:$B$69,'Duomenys | Data'!K$10:K$69)</f>
        <v>3547.2</v>
      </c>
      <c r="R15" s="109">
        <f t="shared" ref="R15:R68" si="4">N15+IF(O15="Taip / Yes",P15+Q15,0)</f>
        <v>1934.1000000000072</v>
      </c>
      <c r="S15" s="129">
        <f t="shared" si="3"/>
        <v>-4.2</v>
      </c>
      <c r="T15" s="129" t="str">
        <f t="shared" ref="T15:T68" si="5">IF(U15="Taip / Yes","-",IF(E78&gt;0,-R15,-R15-(E15+M15)*0.015))</f>
        <v>-</v>
      </c>
      <c r="U15" s="131" t="str">
        <f t="shared" ref="U15:U68" si="6">+IF(($E$76&gt;=0)*(S15&gt;0),"Ne / No",IF(($E$76&lt;0)*(S15&gt;1.5),"Ne / No","Taip / Yes"))</f>
        <v>Taip / Yes</v>
      </c>
      <c r="V15"/>
      <c r="W15"/>
      <c r="X15"/>
      <c r="Y15"/>
      <c r="Z15"/>
      <c r="AA15"/>
    </row>
    <row r="16" spans="2:27" x14ac:dyDescent="0.3">
      <c r="B16" s="124">
        <v>7</v>
      </c>
      <c r="C16" s="125" t="s">
        <v>60</v>
      </c>
      <c r="D16" s="126">
        <f t="shared" si="0"/>
        <v>0.14228999436294951</v>
      </c>
      <c r="E16" s="127">
        <f>_xlfn.XLOOKUP($B16,'Duomenys | Data'!$B$10:$B$69,'Duomenys | Data'!D$10:D$69)</f>
        <v>108005.3</v>
      </c>
      <c r="F16" s="128">
        <f t="shared" si="1"/>
        <v>111569.29999999999</v>
      </c>
      <c r="G16" s="127">
        <f>_xlfn.XLOOKUP($B16,'Duomenys | Data'!$B$10:$B$69,'Duomenys | Data'!E$10:E$69)</f>
        <v>98005.4</v>
      </c>
      <c r="H16" s="127">
        <f>_xlfn.XLOOKUP($B16,'Duomenys | Data'!$B$10:$B$69,'Duomenys | Data'!F$10:F$69)</f>
        <v>8384.4</v>
      </c>
      <c r="I16" s="127">
        <f>_xlfn.XLOOKUP($B16,'Duomenys | Data'!$B$10:$B$69,'Duomenys | Data'!G$10:G$69)</f>
        <v>307.2</v>
      </c>
      <c r="J16" s="127">
        <f>_xlfn.XLOOKUP($B16,'Duomenys | Data'!$B$10:$B$69,'Duomenys | Data'!H$10:H$69)</f>
        <v>5486.7</v>
      </c>
      <c r="K16" s="129">
        <f t="shared" si="2"/>
        <v>-3563.9999999999854</v>
      </c>
      <c r="L16" s="127">
        <f>_xlfn.XLOOKUP($B16,'Duomenys | Data'!$B$10:$B$69,'Duomenys | Data'!I$10:I$69)</f>
        <v>200</v>
      </c>
      <c r="M16" s="127">
        <f>_xlfn.XLOOKUP($B16,'Duomenys | Data'!$B$10:$B$69,'Duomenys | Data'!$T$10:$T$69)</f>
        <v>0</v>
      </c>
      <c r="N16" s="129">
        <f t="shared" ref="N16:N68" si="7">K16+L16+M16</f>
        <v>-3363.9999999999854</v>
      </c>
      <c r="O16" s="130" t="str">
        <f>VLOOKUP(C16,'Lankstumas | Flexibility'!B:N,13,FALSE)</f>
        <v>Taip / Yes</v>
      </c>
      <c r="P16" s="127">
        <f>_xlfn.XLOOKUP($B16,'Duomenys | Data'!$B$10:$B$69,'Duomenys | Data'!J$10:J$69)</f>
        <v>1074.9000000000001</v>
      </c>
      <c r="Q16" s="127">
        <f>_xlfn.XLOOKUP($B16,'Duomenys | Data'!$B$10:$B$69,'Duomenys | Data'!K$10:K$69)</f>
        <v>5167.7</v>
      </c>
      <c r="R16" s="109">
        <f t="shared" si="4"/>
        <v>2878.6000000000149</v>
      </c>
      <c r="S16" s="129">
        <f t="shared" si="3"/>
        <v>-2.7</v>
      </c>
      <c r="T16" s="129" t="str">
        <f t="shared" si="5"/>
        <v>-</v>
      </c>
      <c r="U16" s="131" t="str">
        <f t="shared" si="6"/>
        <v>Taip / Yes</v>
      </c>
      <c r="V16"/>
      <c r="W16"/>
      <c r="X16"/>
      <c r="Y16"/>
      <c r="Z16"/>
      <c r="AA16"/>
    </row>
    <row r="17" spans="1:80" x14ac:dyDescent="0.3">
      <c r="B17" s="124">
        <v>8</v>
      </c>
      <c r="C17" s="125" t="s">
        <v>61</v>
      </c>
      <c r="D17" s="126">
        <f>F17/$E$75/10</f>
        <v>3.1929172118791274E-2</v>
      </c>
      <c r="E17" s="127">
        <f>_xlfn.XLOOKUP($B17,'Duomenys | Data'!$B$10:$B$69,'Duomenys | Data'!D$10:D$69)</f>
        <v>21777.1</v>
      </c>
      <c r="F17" s="128">
        <f t="shared" si="1"/>
        <v>25035.600000000002</v>
      </c>
      <c r="G17" s="127">
        <f>_xlfn.XLOOKUP($B17,'Duomenys | Data'!$B$10:$B$69,'Duomenys | Data'!E$10:E$69)</f>
        <v>18070.900000000001</v>
      </c>
      <c r="H17" s="127">
        <f>_xlfn.XLOOKUP($B17,'Duomenys | Data'!$B$10:$B$69,'Duomenys | Data'!F$10:F$69)</f>
        <v>6964.7</v>
      </c>
      <c r="I17" s="127">
        <f>_xlfn.XLOOKUP($B17,'Duomenys | Data'!$B$10:$B$69,'Duomenys | Data'!G$10:G$69)</f>
        <v>0</v>
      </c>
      <c r="J17" s="127">
        <f>_xlfn.XLOOKUP($B17,'Duomenys | Data'!$B$10:$B$69,'Duomenys | Data'!H$10:H$69)</f>
        <v>0</v>
      </c>
      <c r="K17" s="129">
        <f t="shared" si="2"/>
        <v>-3258.5000000000036</v>
      </c>
      <c r="L17" s="127">
        <f>_xlfn.XLOOKUP($B17,'Duomenys | Data'!$B$10:$B$69,'Duomenys | Data'!I$10:I$69)</f>
        <v>0</v>
      </c>
      <c r="M17" s="127">
        <f>_xlfn.XLOOKUP($B17,'Duomenys | Data'!$B$10:$B$69,'Duomenys | Data'!$T$10:$T$69)</f>
        <v>0</v>
      </c>
      <c r="N17" s="129">
        <f t="shared" si="7"/>
        <v>-3258.5000000000036</v>
      </c>
      <c r="O17" s="130" t="str">
        <f>VLOOKUP(C17,'Lankstumas | Flexibility'!B:N,13,FALSE)</f>
        <v>Taip / Yes</v>
      </c>
      <c r="P17" s="127">
        <f>_xlfn.XLOOKUP($B17,'Duomenys | Data'!$B$10:$B$69,'Duomenys | Data'!J$10:J$69)</f>
        <v>535.70000000000005</v>
      </c>
      <c r="Q17" s="127">
        <f>_xlfn.XLOOKUP($B17,'Duomenys | Data'!$B$10:$B$69,'Duomenys | Data'!K$10:K$69)</f>
        <v>3258.5</v>
      </c>
      <c r="R17" s="109">
        <f t="shared" si="4"/>
        <v>535.69999999999618</v>
      </c>
      <c r="S17" s="129">
        <f t="shared" si="3"/>
        <v>-2.5</v>
      </c>
      <c r="T17" s="129" t="str">
        <f t="shared" si="5"/>
        <v>-</v>
      </c>
      <c r="U17" s="131" t="str">
        <f t="shared" si="6"/>
        <v>Taip / Yes</v>
      </c>
      <c r="V17"/>
      <c r="W17"/>
      <c r="X17"/>
      <c r="Y17"/>
      <c r="Z17"/>
      <c r="AA17"/>
    </row>
    <row r="18" spans="1:80" x14ac:dyDescent="0.3">
      <c r="B18" s="124">
        <v>9</v>
      </c>
      <c r="C18" s="125" t="s">
        <v>62</v>
      </c>
      <c r="D18" s="126">
        <f t="shared" si="0"/>
        <v>8.7575915255491035E-2</v>
      </c>
      <c r="E18" s="127">
        <f>_xlfn.XLOOKUP($B18,'Duomenys | Data'!$B$10:$B$69,'Duomenys | Data'!D$10:D$69)</f>
        <v>59620.9</v>
      </c>
      <c r="F18" s="128">
        <f t="shared" si="1"/>
        <v>68668.100000000006</v>
      </c>
      <c r="G18" s="127">
        <f>_xlfn.XLOOKUP($B18,'Duomenys | Data'!$B$10:$B$69,'Duomenys | Data'!E$10:E$69)</f>
        <v>59834.3</v>
      </c>
      <c r="H18" s="127">
        <f>_xlfn.XLOOKUP($B18,'Duomenys | Data'!$B$10:$B$69,'Duomenys | Data'!F$10:F$69)</f>
        <v>8753.2999999999993</v>
      </c>
      <c r="I18" s="127">
        <f>_xlfn.XLOOKUP($B18,'Duomenys | Data'!$B$10:$B$69,'Duomenys | Data'!G$10:G$69)</f>
        <v>219.5</v>
      </c>
      <c r="J18" s="127">
        <f>_xlfn.XLOOKUP($B18,'Duomenys | Data'!$B$10:$B$69,'Duomenys | Data'!H$10:H$69)</f>
        <v>300</v>
      </c>
      <c r="K18" s="129">
        <f t="shared" si="2"/>
        <v>-9047.2000000000044</v>
      </c>
      <c r="L18" s="127">
        <f>_xlfn.XLOOKUP($B18,'Duomenys | Data'!$B$10:$B$69,'Duomenys | Data'!I$10:I$69)</f>
        <v>0</v>
      </c>
      <c r="M18" s="127">
        <f>_xlfn.XLOOKUP($B18,'Duomenys | Data'!$B$10:$B$69,'Duomenys | Data'!$T$10:$T$69)</f>
        <v>0</v>
      </c>
      <c r="N18" s="129">
        <f t="shared" si="7"/>
        <v>-9047.2000000000044</v>
      </c>
      <c r="O18" s="130" t="str">
        <f>VLOOKUP(C18,'Lankstumas | Flexibility'!B:N,13,FALSE)</f>
        <v>Taip / Yes</v>
      </c>
      <c r="P18" s="127">
        <f>_xlfn.XLOOKUP($B18,'Duomenys | Data'!$B$10:$B$69,'Duomenys | Data'!J$10:J$69)</f>
        <v>465.9</v>
      </c>
      <c r="Q18" s="127">
        <f>_xlfn.XLOOKUP($B18,'Duomenys | Data'!$B$10:$B$69,'Duomenys | Data'!K$10:K$69)</f>
        <v>10529.2</v>
      </c>
      <c r="R18" s="109">
        <f t="shared" si="4"/>
        <v>1947.899999999996</v>
      </c>
      <c r="S18" s="129">
        <f t="shared" si="3"/>
        <v>-3.3</v>
      </c>
      <c r="T18" s="129" t="str">
        <f t="shared" si="5"/>
        <v>-</v>
      </c>
      <c r="U18" s="131" t="str">
        <f t="shared" si="6"/>
        <v>Taip / Yes</v>
      </c>
      <c r="V18"/>
      <c r="W18"/>
      <c r="X18"/>
      <c r="Y18"/>
      <c r="Z18"/>
      <c r="AA18"/>
    </row>
    <row r="19" spans="1:80" ht="16.5" customHeight="1" x14ac:dyDescent="0.3">
      <c r="B19" s="124">
        <v>10</v>
      </c>
      <c r="C19" s="125" t="s">
        <v>63</v>
      </c>
      <c r="D19" s="126">
        <f t="shared" si="0"/>
        <v>0.2797147805503904</v>
      </c>
      <c r="E19" s="127">
        <f>_xlfn.XLOOKUP($B19,'Duomenys | Data'!$B$10:$B$69,'Duomenys | Data'!D$10:D$69)</f>
        <v>199039.9</v>
      </c>
      <c r="F19" s="128">
        <f t="shared" si="1"/>
        <v>219323.80000000002</v>
      </c>
      <c r="G19" s="127">
        <f>_xlfn.XLOOKUP($B19,'Duomenys | Data'!$B$10:$B$69,'Duomenys | Data'!E$10:E$69)</f>
        <v>177845.6</v>
      </c>
      <c r="H19" s="127">
        <f>_xlfn.XLOOKUP($B19,'Duomenys | Data'!$B$10:$B$69,'Duomenys | Data'!F$10:F$69)</f>
        <v>41491.5</v>
      </c>
      <c r="I19" s="127">
        <f>_xlfn.XLOOKUP($B19,'Duomenys | Data'!$B$10:$B$69,'Duomenys | Data'!G$10:G$69)</f>
        <v>13.3</v>
      </c>
      <c r="J19" s="127">
        <f>_xlfn.XLOOKUP($B19,'Duomenys | Data'!$B$10:$B$69,'Duomenys | Data'!H$10:H$69)</f>
        <v>0</v>
      </c>
      <c r="K19" s="129">
        <f t="shared" si="2"/>
        <v>-20283.900000000023</v>
      </c>
      <c r="L19" s="127">
        <f>_xlfn.XLOOKUP($B19,'Duomenys | Data'!$B$10:$B$69,'Duomenys | Data'!I$10:I$69)</f>
        <v>0</v>
      </c>
      <c r="M19" s="127">
        <f>_xlfn.XLOOKUP($B19,'Duomenys | Data'!$B$10:$B$69,'Duomenys | Data'!$T$10:$T$69)</f>
        <v>0</v>
      </c>
      <c r="N19" s="129">
        <f t="shared" si="7"/>
        <v>-20283.900000000023</v>
      </c>
      <c r="O19" s="130" t="str">
        <f>VLOOKUP(C19,'Lankstumas | Flexibility'!B:N,13,FALSE)</f>
        <v>Taip / Yes</v>
      </c>
      <c r="P19" s="127">
        <f>_xlfn.XLOOKUP($B19,'Duomenys | Data'!$B$10:$B$69,'Duomenys | Data'!J$10:J$69)</f>
        <v>4994.2</v>
      </c>
      <c r="Q19" s="127">
        <f>_xlfn.XLOOKUP($B19,'Duomenys | Data'!$B$10:$B$69,'Duomenys | Data'!K$10:K$69)</f>
        <v>15591.7</v>
      </c>
      <c r="R19" s="109">
        <f t="shared" si="4"/>
        <v>301.99999999997817</v>
      </c>
      <c r="S19" s="129">
        <f t="shared" si="3"/>
        <v>-0.2</v>
      </c>
      <c r="T19" s="129" t="str">
        <f t="shared" si="5"/>
        <v>-</v>
      </c>
      <c r="U19" s="131" t="str">
        <f t="shared" si="6"/>
        <v>Taip / Yes</v>
      </c>
      <c r="V19"/>
      <c r="W19"/>
      <c r="X19"/>
      <c r="Y19"/>
      <c r="Z19"/>
      <c r="AA19"/>
    </row>
    <row r="20" spans="1:80" x14ac:dyDescent="0.3">
      <c r="B20" s="124">
        <v>12</v>
      </c>
      <c r="C20" s="125" t="s">
        <v>65</v>
      </c>
      <c r="D20" s="126">
        <f t="shared" si="0"/>
        <v>7.2959247441008651E-2</v>
      </c>
      <c r="E20" s="127">
        <f>_xlfn.XLOOKUP($B20,'Duomenys | Data'!$B$10:$B$69,'Duomenys | Data'!D$10:D$69)</f>
        <v>48997</v>
      </c>
      <c r="F20" s="128">
        <f t="shared" si="1"/>
        <v>57207.200000000004</v>
      </c>
      <c r="G20" s="127">
        <f>_xlfn.XLOOKUP($B20,'Duomenys | Data'!$B$10:$B$69,'Duomenys | Data'!E$10:E$69)</f>
        <v>48247.4</v>
      </c>
      <c r="H20" s="127">
        <f>_xlfn.XLOOKUP($B20,'Duomenys | Data'!$B$10:$B$69,'Duomenys | Data'!F$10:F$69)</f>
        <v>8959.4</v>
      </c>
      <c r="I20" s="127">
        <f>_xlfn.XLOOKUP($B20,'Duomenys | Data'!$B$10:$B$69,'Duomenys | Data'!G$10:G$69)</f>
        <v>0</v>
      </c>
      <c r="J20" s="127">
        <f>_xlfn.XLOOKUP($B20,'Duomenys | Data'!$B$10:$B$69,'Duomenys | Data'!H$10:H$69)</f>
        <v>0.4</v>
      </c>
      <c r="K20" s="129">
        <f t="shared" si="2"/>
        <v>-8210.2000000000044</v>
      </c>
      <c r="L20" s="127">
        <f>_xlfn.XLOOKUP($B20,'Duomenys | Data'!$B$10:$B$69,'Duomenys | Data'!I$10:I$69)</f>
        <v>300</v>
      </c>
      <c r="M20" s="127">
        <f>_xlfn.XLOOKUP($B20,'Duomenys | Data'!$B$10:$B$69,'Duomenys | Data'!$T$10:$T$69)</f>
        <v>860.91000000000031</v>
      </c>
      <c r="N20" s="129">
        <f t="shared" si="7"/>
        <v>-7049.2900000000045</v>
      </c>
      <c r="O20" s="130" t="str">
        <f>VLOOKUP(C20,'Lankstumas | Flexibility'!B:N,13,FALSE)</f>
        <v>Taip / Yes</v>
      </c>
      <c r="P20" s="127">
        <f>_xlfn.XLOOKUP($B20,'Duomenys | Data'!$B$10:$B$69,'Duomenys | Data'!J$10:J$69)</f>
        <v>1443.9</v>
      </c>
      <c r="Q20" s="127">
        <f>_xlfn.XLOOKUP($B20,'Duomenys | Data'!$B$10:$B$69,'Duomenys | Data'!K$10:K$69)</f>
        <v>8988.7000000000007</v>
      </c>
      <c r="R20" s="109">
        <f t="shared" si="4"/>
        <v>3383.3099999999959</v>
      </c>
      <c r="S20" s="129">
        <f t="shared" si="3"/>
        <v>-6.8</v>
      </c>
      <c r="T20" s="129" t="str">
        <f t="shared" si="5"/>
        <v>-</v>
      </c>
      <c r="U20" s="131" t="str">
        <f t="shared" si="6"/>
        <v>Taip / Yes</v>
      </c>
      <c r="V20"/>
      <c r="W20"/>
      <c r="X20"/>
      <c r="Y20"/>
      <c r="Z20"/>
      <c r="AA20"/>
    </row>
    <row r="21" spans="1:80" x14ac:dyDescent="0.3">
      <c r="B21" s="124">
        <v>13</v>
      </c>
      <c r="C21" s="125" t="s">
        <v>66</v>
      </c>
      <c r="D21" s="126">
        <f>F21/$E$75/10</f>
        <v>7.3218398720568095E-2</v>
      </c>
      <c r="E21" s="127">
        <f>_xlfn.XLOOKUP($B21,'Duomenys | Data'!$B$10:$B$69,'Duomenys | Data'!D$10:D$69)</f>
        <v>49370</v>
      </c>
      <c r="F21" s="128">
        <f t="shared" si="1"/>
        <v>57410.400000000001</v>
      </c>
      <c r="G21" s="127">
        <f>_xlfn.XLOOKUP($B21,'Duomenys | Data'!$B$10:$B$69,'Duomenys | Data'!E$10:E$69)</f>
        <v>47317.9</v>
      </c>
      <c r="H21" s="127">
        <f>_xlfn.XLOOKUP($B21,'Duomenys | Data'!$B$10:$B$69,'Duomenys | Data'!F$10:F$69)</f>
        <v>10092.5</v>
      </c>
      <c r="I21" s="127">
        <f>_xlfn.XLOOKUP($B21,'Duomenys | Data'!$B$10:$B$69,'Duomenys | Data'!G$10:G$69)</f>
        <v>0</v>
      </c>
      <c r="J21" s="127">
        <f>_xlfn.XLOOKUP($B21,'Duomenys | Data'!$B$10:$B$69,'Duomenys | Data'!H$10:H$69)</f>
        <v>0</v>
      </c>
      <c r="K21" s="129">
        <f t="shared" si="2"/>
        <v>-8040.4000000000015</v>
      </c>
      <c r="L21" s="127">
        <f>_xlfn.XLOOKUP($B21,'Duomenys | Data'!$B$10:$B$69,'Duomenys | Data'!I$10:I$69)</f>
        <v>0</v>
      </c>
      <c r="M21" s="127">
        <f>_xlfn.XLOOKUP($B21,'Duomenys | Data'!$B$10:$B$69,'Duomenys | Data'!$T$10:$T$69)</f>
        <v>192.70000000000027</v>
      </c>
      <c r="N21" s="129">
        <f t="shared" si="7"/>
        <v>-7847.7000000000007</v>
      </c>
      <c r="O21" s="130" t="str">
        <f>VLOOKUP(C21,'Lankstumas | Flexibility'!B:N,13,FALSE)</f>
        <v>Taip / Yes</v>
      </c>
      <c r="P21" s="127">
        <f>_xlfn.XLOOKUP($B21,'Duomenys | Data'!$B$10:$B$69,'Duomenys | Data'!J$10:J$69)</f>
        <v>1774.4</v>
      </c>
      <c r="Q21" s="127">
        <f>_xlfn.XLOOKUP($B21,'Duomenys | Data'!$B$10:$B$69,'Duomenys | Data'!K$10:K$69)</f>
        <v>8045.7</v>
      </c>
      <c r="R21" s="109">
        <f t="shared" si="4"/>
        <v>1972.3999999999996</v>
      </c>
      <c r="S21" s="129">
        <f t="shared" si="3"/>
        <v>-4</v>
      </c>
      <c r="T21" s="129" t="str">
        <f t="shared" si="5"/>
        <v>-</v>
      </c>
      <c r="U21" s="131" t="str">
        <f t="shared" si="6"/>
        <v>Taip / Yes</v>
      </c>
      <c r="V21"/>
      <c r="W21"/>
      <c r="X21"/>
      <c r="Y21"/>
      <c r="Z21"/>
      <c r="AA21"/>
    </row>
    <row r="22" spans="1:80" x14ac:dyDescent="0.3">
      <c r="B22" s="124">
        <v>14</v>
      </c>
      <c r="C22" s="125" t="s">
        <v>67</v>
      </c>
      <c r="D22" s="126">
        <f t="shared" si="0"/>
        <v>7.814342084790421E-2</v>
      </c>
      <c r="E22" s="127">
        <f>_xlfn.XLOOKUP($B22,'Duomenys | Data'!$B$10:$B$69,'Duomenys | Data'!D$10:D$69)</f>
        <v>49461.9</v>
      </c>
      <c r="F22" s="128">
        <f t="shared" si="1"/>
        <v>61272.1</v>
      </c>
      <c r="G22" s="127">
        <f>_xlfn.XLOOKUP($B22,'Duomenys | Data'!$B$10:$B$69,'Duomenys | Data'!E$10:E$69)</f>
        <v>45543.7</v>
      </c>
      <c r="H22" s="127">
        <f>_xlfn.XLOOKUP($B22,'Duomenys | Data'!$B$10:$B$69,'Duomenys | Data'!F$10:F$69)</f>
        <v>15728.4</v>
      </c>
      <c r="I22" s="127">
        <f>_xlfn.XLOOKUP($B22,'Duomenys | Data'!$B$10:$B$69,'Duomenys | Data'!G$10:G$69)</f>
        <v>0</v>
      </c>
      <c r="J22" s="127">
        <f>_xlfn.XLOOKUP($B22,'Duomenys | Data'!$B$10:$B$69,'Duomenys | Data'!H$10:H$69)</f>
        <v>0</v>
      </c>
      <c r="K22" s="129">
        <f t="shared" si="2"/>
        <v>-11810.199999999997</v>
      </c>
      <c r="L22" s="127">
        <f>_xlfn.XLOOKUP($B22,'Duomenys | Data'!$B$10:$B$69,'Duomenys | Data'!I$10:I$69)</f>
        <v>100</v>
      </c>
      <c r="M22" s="127">
        <f>_xlfn.XLOOKUP($B22,'Duomenys | Data'!$B$10:$B$69,'Duomenys | Data'!$T$10:$T$69)</f>
        <v>151.89999999999964</v>
      </c>
      <c r="N22" s="129">
        <f t="shared" si="7"/>
        <v>-11558.299999999997</v>
      </c>
      <c r="O22" s="130" t="str">
        <f>VLOOKUP(C22,'Lankstumas | Flexibility'!B:N,13,FALSE)</f>
        <v>Taip / Yes</v>
      </c>
      <c r="P22" s="127">
        <f>_xlfn.XLOOKUP($B22,'Duomenys | Data'!$B$10:$B$69,'Duomenys | Data'!J$10:J$69)</f>
        <v>1089</v>
      </c>
      <c r="Q22" s="127">
        <f>_xlfn.XLOOKUP($B22,'Duomenys | Data'!$B$10:$B$69,'Duomenys | Data'!K$10:K$69)</f>
        <v>11846.2</v>
      </c>
      <c r="R22" s="109">
        <f t="shared" si="4"/>
        <v>1376.9000000000033</v>
      </c>
      <c r="S22" s="129">
        <f t="shared" si="3"/>
        <v>-2.8</v>
      </c>
      <c r="T22" s="129" t="str">
        <f t="shared" si="5"/>
        <v>-</v>
      </c>
      <c r="U22" s="131" t="str">
        <f t="shared" si="6"/>
        <v>Taip / Yes</v>
      </c>
      <c r="V22"/>
      <c r="W22"/>
      <c r="X22"/>
      <c r="Y22"/>
      <c r="Z22"/>
      <c r="AA22"/>
    </row>
    <row r="23" spans="1:80" x14ac:dyDescent="0.3">
      <c r="B23" s="124">
        <v>15</v>
      </c>
      <c r="C23" s="125" t="s">
        <v>68</v>
      </c>
      <c r="D23" s="126">
        <f t="shared" si="0"/>
        <v>8.2843471096725158E-2</v>
      </c>
      <c r="E23" s="127">
        <f>_xlfn.XLOOKUP($B23,'Duomenys | Data'!$B$10:$B$69,'Duomenys | Data'!D$10:D$69)</f>
        <v>54429</v>
      </c>
      <c r="F23" s="128">
        <f t="shared" si="1"/>
        <v>64957.4</v>
      </c>
      <c r="G23" s="127">
        <f>_xlfn.XLOOKUP($B23,'Duomenys | Data'!$B$10:$B$69,'Duomenys | Data'!E$10:E$69)</f>
        <v>52653.3</v>
      </c>
      <c r="H23" s="127">
        <f>_xlfn.XLOOKUP($B23,'Duomenys | Data'!$B$10:$B$69,'Duomenys | Data'!F$10:F$69)</f>
        <v>12149.1</v>
      </c>
      <c r="I23" s="127">
        <f>_xlfn.XLOOKUP($B23,'Duomenys | Data'!$B$10:$B$69,'Duomenys | Data'!G$10:G$69)</f>
        <v>0</v>
      </c>
      <c r="J23" s="127">
        <f>_xlfn.XLOOKUP($B23,'Duomenys | Data'!$B$10:$B$69,'Duomenys | Data'!H$10:H$69)</f>
        <v>155</v>
      </c>
      <c r="K23" s="129">
        <f t="shared" si="2"/>
        <v>-10528.400000000001</v>
      </c>
      <c r="L23" s="127">
        <f>_xlfn.XLOOKUP($B23,'Duomenys | Data'!$B$10:$B$69,'Duomenys | Data'!I$10:I$69)</f>
        <v>0</v>
      </c>
      <c r="M23" s="127">
        <f>_xlfn.XLOOKUP($B23,'Duomenys | Data'!$B$10:$B$69,'Duomenys | Data'!$T$10:$T$69)</f>
        <v>0</v>
      </c>
      <c r="N23" s="129">
        <f t="shared" si="7"/>
        <v>-10528.400000000001</v>
      </c>
      <c r="O23" s="130" t="str">
        <f>VLOOKUP(C23,'Lankstumas | Flexibility'!B:N,13,FALSE)</f>
        <v>Taip / Yes</v>
      </c>
      <c r="P23" s="127">
        <f>_xlfn.XLOOKUP($B23,'Duomenys | Data'!$B$10:$B$69,'Duomenys | Data'!J$10:J$69)</f>
        <v>6217.2</v>
      </c>
      <c r="Q23" s="127">
        <f>_xlfn.XLOOKUP($B23,'Duomenys | Data'!$B$10:$B$69,'Duomenys | Data'!K$10:K$69)</f>
        <v>0</v>
      </c>
      <c r="R23" s="109">
        <f t="shared" si="4"/>
        <v>-4311.2000000000016</v>
      </c>
      <c r="S23" s="129">
        <f t="shared" si="3"/>
        <v>7.9</v>
      </c>
      <c r="T23" s="129">
        <f t="shared" si="5"/>
        <v>3494.7650000000017</v>
      </c>
      <c r="U23" s="131" t="str">
        <f t="shared" si="6"/>
        <v>Ne / No</v>
      </c>
      <c r="V23"/>
      <c r="W23"/>
      <c r="X23"/>
      <c r="Y23"/>
      <c r="Z23"/>
      <c r="AA23"/>
    </row>
    <row r="24" spans="1:80" x14ac:dyDescent="0.3">
      <c r="B24" s="124">
        <v>16</v>
      </c>
      <c r="C24" s="125" t="s">
        <v>69</v>
      </c>
      <c r="D24" s="126">
        <f t="shared" si="0"/>
        <v>7.5650492668008343E-2</v>
      </c>
      <c r="E24" s="127">
        <f>_xlfn.XLOOKUP($B24,'Duomenys | Data'!$B$10:$B$69,'Duomenys | Data'!D$10:D$69)</f>
        <v>57038.8</v>
      </c>
      <c r="F24" s="128">
        <f t="shared" si="1"/>
        <v>59317.4</v>
      </c>
      <c r="G24" s="127">
        <f>_xlfn.XLOOKUP($B24,'Duomenys | Data'!$B$10:$B$69,'Duomenys | Data'!E$10:E$69)</f>
        <v>49096.800000000003</v>
      </c>
      <c r="H24" s="127">
        <f>_xlfn.XLOOKUP($B24,'Duomenys | Data'!$B$10:$B$69,'Duomenys | Data'!F$10:F$69)</f>
        <v>10120.6</v>
      </c>
      <c r="I24" s="127">
        <f>_xlfn.XLOOKUP($B24,'Duomenys | Data'!$B$10:$B$69,'Duomenys | Data'!G$10:G$69)</f>
        <v>0</v>
      </c>
      <c r="J24" s="127">
        <f>_xlfn.XLOOKUP($B24,'Duomenys | Data'!$B$10:$B$69,'Duomenys | Data'!H$10:H$69)</f>
        <v>100</v>
      </c>
      <c r="K24" s="129">
        <f t="shared" si="2"/>
        <v>-2278.5999999999985</v>
      </c>
      <c r="L24" s="127">
        <f>_xlfn.XLOOKUP($B24,'Duomenys | Data'!$B$10:$B$69,'Duomenys | Data'!I$10:I$69)</f>
        <v>300</v>
      </c>
      <c r="M24" s="127">
        <f>_xlfn.XLOOKUP($B24,'Duomenys | Data'!$B$10:$B$69,'Duomenys | Data'!$T$10:$T$69)</f>
        <v>0</v>
      </c>
      <c r="N24" s="129">
        <f t="shared" si="7"/>
        <v>-1978.5999999999985</v>
      </c>
      <c r="O24" s="130" t="str">
        <f>VLOOKUP(C24,'Lankstumas | Flexibility'!B:N,13,FALSE)</f>
        <v>Taip / Yes</v>
      </c>
      <c r="P24" s="127">
        <f>_xlfn.XLOOKUP($B24,'Duomenys | Data'!$B$10:$B$69,'Duomenys | Data'!J$10:J$69)</f>
        <v>1039.9000000000001</v>
      </c>
      <c r="Q24" s="127">
        <f>_xlfn.XLOOKUP($B24,'Duomenys | Data'!$B$10:$B$69,'Duomenys | Data'!K$10:K$69)</f>
        <v>2287.9</v>
      </c>
      <c r="R24" s="109">
        <f t="shared" si="4"/>
        <v>1349.2000000000016</v>
      </c>
      <c r="S24" s="129">
        <f t="shared" si="3"/>
        <v>-2.4</v>
      </c>
      <c r="T24" s="129" t="str">
        <f t="shared" si="5"/>
        <v>-</v>
      </c>
      <c r="U24" s="131" t="str">
        <f t="shared" si="6"/>
        <v>Taip / Yes</v>
      </c>
      <c r="V24"/>
      <c r="W24"/>
      <c r="X24"/>
      <c r="Y24"/>
      <c r="Z24"/>
      <c r="AA24"/>
    </row>
    <row r="25" spans="1:80" x14ac:dyDescent="0.3">
      <c r="B25" s="124">
        <v>17</v>
      </c>
      <c r="C25" s="125" t="s">
        <v>70</v>
      </c>
      <c r="D25" s="126">
        <f t="shared" si="0"/>
        <v>4.5753592025486609E-2</v>
      </c>
      <c r="E25" s="127">
        <f>_xlfn.XLOOKUP($B25,'Duomenys | Data'!$B$10:$B$69,'Duomenys | Data'!D$10:D$69)</f>
        <v>31732.5</v>
      </c>
      <c r="F25" s="128">
        <f t="shared" si="1"/>
        <v>35875.300000000003</v>
      </c>
      <c r="G25" s="127">
        <f>_xlfn.XLOOKUP($B25,'Duomenys | Data'!$B$10:$B$69,'Duomenys | Data'!E$10:E$69)</f>
        <v>32223.3</v>
      </c>
      <c r="H25" s="127">
        <f>_xlfn.XLOOKUP($B25,'Duomenys | Data'!$B$10:$B$69,'Duomenys | Data'!F$10:F$69)</f>
        <v>3302</v>
      </c>
      <c r="I25" s="127">
        <f>_xlfn.XLOOKUP($B25,'Duomenys | Data'!$B$10:$B$69,'Duomenys | Data'!G$10:G$69)</f>
        <v>0</v>
      </c>
      <c r="J25" s="127">
        <f>_xlfn.XLOOKUP($B25,'Duomenys | Data'!$B$10:$B$69,'Duomenys | Data'!H$10:H$69)</f>
        <v>350</v>
      </c>
      <c r="K25" s="129">
        <f t="shared" si="2"/>
        <v>-4142.8000000000029</v>
      </c>
      <c r="L25" s="127">
        <f>_xlfn.XLOOKUP($B25,'Duomenys | Data'!$B$10:$B$69,'Duomenys | Data'!I$10:I$69)</f>
        <v>50</v>
      </c>
      <c r="M25" s="127">
        <f>_xlfn.XLOOKUP($B25,'Duomenys | Data'!$B$10:$B$69,'Duomenys | Data'!$T$10:$T$69)</f>
        <v>14.100000000000023</v>
      </c>
      <c r="N25" s="129">
        <f t="shared" si="7"/>
        <v>-4078.700000000003</v>
      </c>
      <c r="O25" s="130" t="str">
        <f>VLOOKUP(C25,'Lankstumas | Flexibility'!B:N,13,FALSE)</f>
        <v>Taip / Yes</v>
      </c>
      <c r="P25" s="127">
        <f>_xlfn.XLOOKUP($B25,'Duomenys | Data'!$B$10:$B$69,'Duomenys | Data'!J$10:J$69)</f>
        <v>300</v>
      </c>
      <c r="Q25" s="127">
        <f>_xlfn.XLOOKUP($B25,'Duomenys | Data'!$B$10:$B$69,'Duomenys | Data'!K$10:K$69)</f>
        <v>3560.4</v>
      </c>
      <c r="R25" s="109">
        <f t="shared" si="4"/>
        <v>-218.30000000000291</v>
      </c>
      <c r="S25" s="129">
        <f t="shared" si="3"/>
        <v>0.7</v>
      </c>
      <c r="T25" s="129" t="str">
        <f t="shared" si="5"/>
        <v>-</v>
      </c>
      <c r="U25" s="131" t="str">
        <f t="shared" si="6"/>
        <v>Taip / Yes</v>
      </c>
      <c r="V25"/>
      <c r="W25"/>
      <c r="X25"/>
      <c r="Y25"/>
      <c r="Z25"/>
      <c r="AA25"/>
    </row>
    <row r="26" spans="1:80" x14ac:dyDescent="0.3">
      <c r="B26" s="124">
        <v>18</v>
      </c>
      <c r="C26" s="125" t="s">
        <v>71</v>
      </c>
      <c r="D26" s="126">
        <f t="shared" si="0"/>
        <v>0.13848383747949872</v>
      </c>
      <c r="E26" s="127">
        <f>_xlfn.XLOOKUP($B26,'Duomenys | Data'!$B$10:$B$69,'Duomenys | Data'!D$10:D$69)</f>
        <v>99322.5</v>
      </c>
      <c r="F26" s="128">
        <f t="shared" si="1"/>
        <v>108584.9</v>
      </c>
      <c r="G26" s="127">
        <f>_xlfn.XLOOKUP($B26,'Duomenys | Data'!$B$10:$B$69,'Duomenys | Data'!E$10:E$69)</f>
        <v>98309.2</v>
      </c>
      <c r="H26" s="127">
        <f>_xlfn.XLOOKUP($B26,'Duomenys | Data'!$B$10:$B$69,'Duomenys | Data'!F$10:F$69)</f>
        <v>9668.7000000000007</v>
      </c>
      <c r="I26" s="127">
        <f>_xlfn.XLOOKUP($B26,'Duomenys | Data'!$B$10:$B$69,'Duomenys | Data'!G$10:G$69)</f>
        <v>0</v>
      </c>
      <c r="J26" s="127">
        <f>_xlfn.XLOOKUP($B26,'Duomenys | Data'!$B$10:$B$69,'Duomenys | Data'!H$10:H$69)</f>
        <v>607</v>
      </c>
      <c r="K26" s="129">
        <f t="shared" si="2"/>
        <v>-9262.3999999999942</v>
      </c>
      <c r="L26" s="127">
        <f>_xlfn.XLOOKUP($B26,'Duomenys | Data'!$B$10:$B$69,'Duomenys | Data'!I$10:I$69)</f>
        <v>0</v>
      </c>
      <c r="M26" s="127">
        <f>_xlfn.XLOOKUP($B26,'Duomenys | Data'!$B$10:$B$69,'Duomenys | Data'!$T$10:$T$69)</f>
        <v>2141.3999999999996</v>
      </c>
      <c r="N26" s="129">
        <f t="shared" si="7"/>
        <v>-7120.9999999999945</v>
      </c>
      <c r="O26" s="130" t="str">
        <f>VLOOKUP(C26,'Lankstumas | Flexibility'!B:N,13,FALSE)</f>
        <v>Taip / Yes</v>
      </c>
      <c r="P26" s="127">
        <f>_xlfn.XLOOKUP($B26,'Duomenys | Data'!$B$10:$B$69,'Duomenys | Data'!J$10:J$69)</f>
        <v>1950.5</v>
      </c>
      <c r="Q26" s="127">
        <f>_xlfn.XLOOKUP($B26,'Duomenys | Data'!$B$10:$B$69,'Duomenys | Data'!K$10:K$69)</f>
        <v>12123.2</v>
      </c>
      <c r="R26" s="109">
        <f t="shared" si="4"/>
        <v>6952.7000000000062</v>
      </c>
      <c r="S26" s="129">
        <f t="shared" si="3"/>
        <v>-6.9</v>
      </c>
      <c r="T26" s="129" t="str">
        <f t="shared" si="5"/>
        <v>-</v>
      </c>
      <c r="U26" s="131" t="str">
        <f t="shared" si="6"/>
        <v>Taip / Yes</v>
      </c>
      <c r="V26"/>
      <c r="W26"/>
      <c r="X26"/>
      <c r="Y26"/>
      <c r="Z26"/>
      <c r="AA26"/>
    </row>
    <row r="27" spans="1:80" x14ac:dyDescent="0.3">
      <c r="B27" s="124">
        <v>19</v>
      </c>
      <c r="C27" s="125" t="s">
        <v>72</v>
      </c>
      <c r="D27" s="126">
        <f t="shared" si="0"/>
        <v>6.8252692903183018E-2</v>
      </c>
      <c r="E27" s="127">
        <f>_xlfn.XLOOKUP($B27,'Duomenys | Data'!$B$10:$B$69,'Duomenys | Data'!D$10:D$69)</f>
        <v>50083.1</v>
      </c>
      <c r="F27" s="128">
        <f t="shared" si="1"/>
        <v>53516.800000000003</v>
      </c>
      <c r="G27" s="127">
        <f>_xlfn.XLOOKUP($B27,'Duomenys | Data'!$B$10:$B$69,'Duomenys | Data'!E$10:E$69)</f>
        <v>48426.5</v>
      </c>
      <c r="H27" s="127">
        <f>_xlfn.XLOOKUP($B27,'Duomenys | Data'!$B$10:$B$69,'Duomenys | Data'!F$10:F$69)</f>
        <v>5090.3</v>
      </c>
      <c r="I27" s="127">
        <f>_xlfn.XLOOKUP($B27,'Duomenys | Data'!$B$10:$B$69,'Duomenys | Data'!G$10:G$69)</f>
        <v>0</v>
      </c>
      <c r="J27" s="127">
        <f>_xlfn.XLOOKUP($B27,'Duomenys | Data'!$B$10:$B$69,'Duomenys | Data'!H$10:H$69)</f>
        <v>0</v>
      </c>
      <c r="K27" s="129">
        <f t="shared" si="2"/>
        <v>-3433.7000000000044</v>
      </c>
      <c r="L27" s="127">
        <f>_xlfn.XLOOKUP($B27,'Duomenys | Data'!$B$10:$B$69,'Duomenys | Data'!I$10:I$69)</f>
        <v>0</v>
      </c>
      <c r="M27" s="127">
        <f>_xlfn.XLOOKUP($B27,'Duomenys | Data'!$B$10:$B$69,'Duomenys | Data'!$T$10:$T$69)</f>
        <v>0</v>
      </c>
      <c r="N27" s="129">
        <f t="shared" si="7"/>
        <v>-3433.7000000000044</v>
      </c>
      <c r="O27" s="130" t="str">
        <f>VLOOKUP(C27,'Lankstumas | Flexibility'!B:N,13,FALSE)</f>
        <v>Taip / Yes</v>
      </c>
      <c r="P27" s="127">
        <f>_xlfn.XLOOKUP($B27,'Duomenys | Data'!$B$10:$B$69,'Duomenys | Data'!J$10:J$69)</f>
        <v>5289.1</v>
      </c>
      <c r="Q27" s="127">
        <f>_xlfn.XLOOKUP($B27,'Duomenys | Data'!$B$10:$B$69,'Duomenys | Data'!K$10:K$69)</f>
        <v>1774.2</v>
      </c>
      <c r="R27" s="109">
        <f t="shared" si="4"/>
        <v>3629.5999999999958</v>
      </c>
      <c r="S27" s="129">
        <f t="shared" si="3"/>
        <v>-7.2</v>
      </c>
      <c r="T27" s="129" t="str">
        <f t="shared" si="5"/>
        <v>-</v>
      </c>
      <c r="U27" s="131" t="str">
        <f t="shared" si="6"/>
        <v>Taip / Yes</v>
      </c>
      <c r="V27"/>
      <c r="W27"/>
      <c r="X27"/>
      <c r="Y27"/>
      <c r="Z27"/>
      <c r="AA27"/>
    </row>
    <row r="28" spans="1:80" x14ac:dyDescent="0.3">
      <c r="B28" s="124">
        <v>20</v>
      </c>
      <c r="C28" s="125" t="s">
        <v>73</v>
      </c>
      <c r="D28" s="126">
        <f t="shared" si="0"/>
        <v>7.1194799629638136E-2</v>
      </c>
      <c r="E28" s="127">
        <f>_xlfn.XLOOKUP($B28,'Duomenys | Data'!$B$10:$B$69,'Duomenys | Data'!D$10:D$69)</f>
        <v>53214.1</v>
      </c>
      <c r="F28" s="128">
        <f t="shared" si="1"/>
        <v>55823.700000000004</v>
      </c>
      <c r="G28" s="127">
        <f>_xlfn.XLOOKUP($B28,'Duomenys | Data'!$B$10:$B$69,'Duomenys | Data'!E$10:E$69)</f>
        <v>52483.8</v>
      </c>
      <c r="H28" s="127">
        <f>_xlfn.XLOOKUP($B28,'Duomenys | Data'!$B$10:$B$69,'Duomenys | Data'!F$10:F$69)</f>
        <v>3339.9</v>
      </c>
      <c r="I28" s="127">
        <f>_xlfn.XLOOKUP($B28,'Duomenys | Data'!$B$10:$B$69,'Duomenys | Data'!G$10:G$69)</f>
        <v>0</v>
      </c>
      <c r="J28" s="127">
        <f>_xlfn.XLOOKUP($B28,'Duomenys | Data'!$B$10:$B$69,'Duomenys | Data'!H$10:H$69)</f>
        <v>0</v>
      </c>
      <c r="K28" s="129">
        <f t="shared" si="2"/>
        <v>-2609.6000000000058</v>
      </c>
      <c r="L28" s="127">
        <f>_xlfn.XLOOKUP($B28,'Duomenys | Data'!$B$10:$B$69,'Duomenys | Data'!I$10:I$69)</f>
        <v>0</v>
      </c>
      <c r="M28" s="127">
        <f>_xlfn.XLOOKUP($B28,'Duomenys | Data'!$B$10:$B$69,'Duomenys | Data'!$T$10:$T$69)</f>
        <v>0</v>
      </c>
      <c r="N28" s="129">
        <f t="shared" si="7"/>
        <v>-2609.6000000000058</v>
      </c>
      <c r="O28" s="130" t="str">
        <f>VLOOKUP(C28,'Lankstumas | Flexibility'!B:N,13,FALSE)</f>
        <v>Taip / Yes</v>
      </c>
      <c r="P28" s="127">
        <f>_xlfn.XLOOKUP($B28,'Duomenys | Data'!$B$10:$B$69,'Duomenys | Data'!J$10:J$69)</f>
        <v>0</v>
      </c>
      <c r="Q28" s="127">
        <f>_xlfn.XLOOKUP($B28,'Duomenys | Data'!$B$10:$B$69,'Duomenys | Data'!K$10:K$69)</f>
        <v>2139.9</v>
      </c>
      <c r="R28" s="109">
        <f t="shared" si="4"/>
        <v>-469.70000000000573</v>
      </c>
      <c r="S28" s="129">
        <f t="shared" si="3"/>
        <v>0.9</v>
      </c>
      <c r="T28" s="129" t="str">
        <f t="shared" si="5"/>
        <v>-</v>
      </c>
      <c r="U28" s="131" t="str">
        <f t="shared" si="6"/>
        <v>Taip / Yes</v>
      </c>
      <c r="V28"/>
      <c r="W28"/>
      <c r="X28"/>
      <c r="Y28"/>
      <c r="Z28"/>
      <c r="AA28"/>
    </row>
    <row r="29" spans="1:80" x14ac:dyDescent="0.3">
      <c r="B29" s="124">
        <v>21</v>
      </c>
      <c r="C29" s="125" t="s">
        <v>74</v>
      </c>
      <c r="D29" s="126">
        <f t="shared" si="0"/>
        <v>8.6575019959239788E-2</v>
      </c>
      <c r="E29" s="127">
        <f>_xlfn.XLOOKUP($B29,'Duomenys | Data'!$B$10:$B$69,'Duomenys | Data'!D$10:D$69)</f>
        <v>61575.8</v>
      </c>
      <c r="F29" s="128">
        <f t="shared" si="1"/>
        <v>67883.3</v>
      </c>
      <c r="G29" s="127">
        <f>_xlfn.XLOOKUP($B29,'Duomenys | Data'!$B$10:$B$69,'Duomenys | Data'!E$10:E$69)</f>
        <v>59727.6</v>
      </c>
      <c r="H29" s="127">
        <f>_xlfn.XLOOKUP($B29,'Duomenys | Data'!$B$10:$B$69,'Duomenys | Data'!F$10:F$69)</f>
        <v>8155.7</v>
      </c>
      <c r="I29" s="127">
        <f>_xlfn.XLOOKUP($B29,'Duomenys | Data'!$B$10:$B$69,'Duomenys | Data'!G$10:G$69)</f>
        <v>0</v>
      </c>
      <c r="J29" s="127">
        <f>_xlfn.XLOOKUP($B29,'Duomenys | Data'!$B$10:$B$69,'Duomenys | Data'!H$10:H$69)</f>
        <v>0</v>
      </c>
      <c r="K29" s="129">
        <f t="shared" si="2"/>
        <v>-6307.5</v>
      </c>
      <c r="L29" s="127">
        <f>_xlfn.XLOOKUP($B29,'Duomenys | Data'!$B$10:$B$69,'Duomenys | Data'!I$10:I$69)</f>
        <v>80</v>
      </c>
      <c r="M29" s="127">
        <f>_xlfn.XLOOKUP($B29,'Duomenys | Data'!$B$10:$B$69,'Duomenys | Data'!$T$10:$T$69)</f>
        <v>0</v>
      </c>
      <c r="N29" s="129">
        <f t="shared" si="7"/>
        <v>-6227.5</v>
      </c>
      <c r="O29" s="130" t="str">
        <f>VLOOKUP(C29,'Lankstumas | Flexibility'!B:N,13,FALSE)</f>
        <v>Taip / Yes</v>
      </c>
      <c r="P29" s="127">
        <f>_xlfn.XLOOKUP($B29,'Duomenys | Data'!$B$10:$B$69,'Duomenys | Data'!J$10:J$69)</f>
        <v>1507</v>
      </c>
      <c r="Q29" s="127">
        <f>_xlfn.XLOOKUP($B29,'Duomenys | Data'!$B$10:$B$69,'Duomenys | Data'!K$10:K$69)</f>
        <v>6751.2</v>
      </c>
      <c r="R29" s="109">
        <f t="shared" si="4"/>
        <v>2030.7000000000007</v>
      </c>
      <c r="S29" s="129">
        <f t="shared" si="3"/>
        <v>-3.3</v>
      </c>
      <c r="T29" s="129" t="str">
        <f t="shared" si="5"/>
        <v>-</v>
      </c>
      <c r="U29" s="131" t="str">
        <f t="shared" si="6"/>
        <v>Taip / Yes</v>
      </c>
      <c r="V29"/>
      <c r="W29"/>
      <c r="X29"/>
      <c r="Y29"/>
      <c r="Z29"/>
      <c r="AA29"/>
    </row>
    <row r="30" spans="1:80" x14ac:dyDescent="0.3">
      <c r="B30" s="124">
        <v>22</v>
      </c>
      <c r="C30" s="125" t="s">
        <v>75</v>
      </c>
      <c r="D30" s="126">
        <f t="shared" si="0"/>
        <v>0.311973758382243</v>
      </c>
      <c r="E30" s="127">
        <f>_xlfn.XLOOKUP($B30,'Duomenys | Data'!$B$10:$B$69,'Duomenys | Data'!D$10:D$69)</f>
        <v>228056.5</v>
      </c>
      <c r="F30" s="128">
        <f t="shared" si="1"/>
        <v>244618</v>
      </c>
      <c r="G30" s="127">
        <f>_xlfn.XLOOKUP($B30,'Duomenys | Data'!$B$10:$B$69,'Duomenys | Data'!E$10:E$69)</f>
        <v>206724.1</v>
      </c>
      <c r="H30" s="127">
        <f>_xlfn.XLOOKUP($B30,'Duomenys | Data'!$B$10:$B$69,'Duomenys | Data'!F$10:F$69)</f>
        <v>37893.9</v>
      </c>
      <c r="I30" s="127">
        <f>_xlfn.XLOOKUP($B30,'Duomenys | Data'!$B$10:$B$69,'Duomenys | Data'!G$10:G$69)</f>
        <v>0</v>
      </c>
      <c r="J30" s="127">
        <f>_xlfn.XLOOKUP($B30,'Duomenys | Data'!$B$10:$B$69,'Duomenys | Data'!H$10:H$69)</f>
        <v>0</v>
      </c>
      <c r="K30" s="129">
        <f t="shared" si="2"/>
        <v>-16561.5</v>
      </c>
      <c r="L30" s="127">
        <f>_xlfn.XLOOKUP($B30,'Duomenys | Data'!$B$10:$B$69,'Duomenys | Data'!I$10:I$69)</f>
        <v>50</v>
      </c>
      <c r="M30" s="127">
        <f>_xlfn.XLOOKUP($B30,'Duomenys | Data'!$B$10:$B$69,'Duomenys | Data'!$T$10:$T$69)</f>
        <v>944.39999999999964</v>
      </c>
      <c r="N30" s="129">
        <f t="shared" si="7"/>
        <v>-15567.1</v>
      </c>
      <c r="O30" s="130" t="str">
        <f>VLOOKUP(C30,'Lankstumas | Flexibility'!B:N,13,FALSE)</f>
        <v>Taip / Yes</v>
      </c>
      <c r="P30" s="127">
        <f>_xlfn.XLOOKUP($B30,'Duomenys | Data'!$B$10:$B$69,'Duomenys | Data'!J$10:J$69)</f>
        <v>8130.4</v>
      </c>
      <c r="Q30" s="127">
        <f>_xlfn.XLOOKUP($B30,'Duomenys | Data'!$B$10:$B$69,'Duomenys | Data'!K$10:K$69)</f>
        <v>15378.9</v>
      </c>
      <c r="R30" s="109">
        <f t="shared" si="4"/>
        <v>7942.1999999999989</v>
      </c>
      <c r="S30" s="129">
        <f t="shared" si="3"/>
        <v>-3.5</v>
      </c>
      <c r="T30" s="129" t="str">
        <f t="shared" si="5"/>
        <v>-</v>
      </c>
      <c r="U30" s="131" t="str">
        <f t="shared" si="6"/>
        <v>Taip / Yes</v>
      </c>
      <c r="V30"/>
      <c r="W30"/>
      <c r="X30"/>
      <c r="Y30"/>
      <c r="Z30"/>
      <c r="AA30"/>
    </row>
    <row r="31" spans="1:80" s="38" customFormat="1" x14ac:dyDescent="0.3">
      <c r="A31" s="8"/>
      <c r="B31" s="124">
        <v>23</v>
      </c>
      <c r="C31" s="125" t="s">
        <v>76</v>
      </c>
      <c r="D31" s="126">
        <f t="shared" si="0"/>
        <v>0.14922254616132163</v>
      </c>
      <c r="E31" s="127">
        <f>_xlfn.XLOOKUP($B31,'Duomenys | Data'!$B$10:$B$69,'Duomenys | Data'!D$10:D$69)</f>
        <v>107183.6</v>
      </c>
      <c r="F31" s="128">
        <f t="shared" si="1"/>
        <v>117005.09999999999</v>
      </c>
      <c r="G31" s="127">
        <f>_xlfn.XLOOKUP($B31,'Duomenys | Data'!$B$10:$B$69,'Duomenys | Data'!E$10:E$69)</f>
        <v>105733.2</v>
      </c>
      <c r="H31" s="127">
        <f>_xlfn.XLOOKUP($B31,'Duomenys | Data'!$B$10:$B$69,'Duomenys | Data'!F$10:F$69)</f>
        <v>11271.9</v>
      </c>
      <c r="I31" s="127">
        <f>_xlfn.XLOOKUP($B31,'Duomenys | Data'!$B$10:$B$69,'Duomenys | Data'!G$10:G$69)</f>
        <v>0</v>
      </c>
      <c r="J31" s="127">
        <f>_xlfn.XLOOKUP($B31,'Duomenys | Data'!$B$10:$B$69,'Duomenys | Data'!H$10:H$69)</f>
        <v>0</v>
      </c>
      <c r="K31" s="129">
        <f t="shared" si="2"/>
        <v>-9821.4999999999854</v>
      </c>
      <c r="L31" s="127">
        <f>_xlfn.XLOOKUP($B31,'Duomenys | Data'!$B$10:$B$69,'Duomenys | Data'!I$10:I$69)</f>
        <v>200</v>
      </c>
      <c r="M31" s="127">
        <f>_xlfn.XLOOKUP($B31,'Duomenys | Data'!$B$10:$B$69,'Duomenys | Data'!$T$10:$T$69)</f>
        <v>0</v>
      </c>
      <c r="N31" s="129">
        <f t="shared" si="7"/>
        <v>-9621.4999999999854</v>
      </c>
      <c r="O31" s="130" t="str">
        <f>VLOOKUP(C31,'Lankstumas | Flexibility'!B:N,13,FALSE)</f>
        <v>Taip / Yes</v>
      </c>
      <c r="P31" s="127">
        <f>_xlfn.XLOOKUP($B31,'Duomenys | Data'!$B$10:$B$69,'Duomenys | Data'!J$10:J$69)</f>
        <v>1534.5</v>
      </c>
      <c r="Q31" s="127">
        <f>_xlfn.XLOOKUP($B31,'Duomenys | Data'!$B$10:$B$69,'Duomenys | Data'!K$10:K$69)</f>
        <v>9374.9</v>
      </c>
      <c r="R31" s="109">
        <f t="shared" si="4"/>
        <v>1287.9000000000142</v>
      </c>
      <c r="S31" s="129">
        <f t="shared" si="3"/>
        <v>-1.2</v>
      </c>
      <c r="T31" s="129" t="str">
        <f t="shared" si="5"/>
        <v>-</v>
      </c>
      <c r="U31" s="131" t="str">
        <f t="shared" si="6"/>
        <v>Taip / Yes</v>
      </c>
      <c r="V31"/>
      <c r="W31"/>
      <c r="X31"/>
      <c r="Y31"/>
      <c r="Z31"/>
      <c r="AA31"/>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row>
    <row r="32" spans="1:80" x14ac:dyDescent="0.3">
      <c r="B32" s="124">
        <v>24</v>
      </c>
      <c r="C32" s="125" t="s">
        <v>77</v>
      </c>
      <c r="D32" s="126">
        <f t="shared" si="0"/>
        <v>8.8316894061711684E-2</v>
      </c>
      <c r="E32" s="127">
        <f>_xlfn.XLOOKUP($B32,'Duomenys | Data'!$B$10:$B$69,'Duomenys | Data'!D$10:D$69)</f>
        <v>61452.800000000003</v>
      </c>
      <c r="F32" s="128">
        <f t="shared" si="1"/>
        <v>69249.100000000006</v>
      </c>
      <c r="G32" s="127">
        <f>_xlfn.XLOOKUP($B32,'Duomenys | Data'!$B$10:$B$69,'Duomenys | Data'!E$10:E$69)</f>
        <v>60245.5</v>
      </c>
      <c r="H32" s="127">
        <f>_xlfn.XLOOKUP($B32,'Duomenys | Data'!$B$10:$B$69,'Duomenys | Data'!F$10:F$69)</f>
        <v>8848.6</v>
      </c>
      <c r="I32" s="127">
        <f>_xlfn.XLOOKUP($B32,'Duomenys | Data'!$B$10:$B$69,'Duomenys | Data'!G$10:G$69)</f>
        <v>0</v>
      </c>
      <c r="J32" s="127">
        <f>_xlfn.XLOOKUP($B32,'Duomenys | Data'!$B$10:$B$69,'Duomenys | Data'!H$10:H$69)</f>
        <v>155</v>
      </c>
      <c r="K32" s="129">
        <f t="shared" si="2"/>
        <v>-7796.3000000000029</v>
      </c>
      <c r="L32" s="127">
        <f>_xlfn.XLOOKUP($B32,'Duomenys | Data'!$B$10:$B$69,'Duomenys | Data'!I$10:I$69)</f>
        <v>100</v>
      </c>
      <c r="M32" s="127">
        <f>_xlfn.XLOOKUP($B32,'Duomenys | Data'!$B$10:$B$69,'Duomenys | Data'!$T$10:$T$69)</f>
        <v>0</v>
      </c>
      <c r="N32" s="129">
        <f t="shared" si="7"/>
        <v>-7696.3000000000029</v>
      </c>
      <c r="O32" s="130" t="str">
        <f>VLOOKUP(C32,'Lankstumas | Flexibility'!B:N,13,FALSE)</f>
        <v>Taip / Yes</v>
      </c>
      <c r="P32" s="127">
        <f>_xlfn.XLOOKUP($B32,'Duomenys | Data'!$B$10:$B$69,'Duomenys | Data'!J$10:J$69)</f>
        <v>2804.1</v>
      </c>
      <c r="Q32" s="127">
        <f>_xlfn.XLOOKUP($B32,'Duomenys | Data'!$B$10:$B$69,'Duomenys | Data'!K$10:K$69)</f>
        <v>5357.2</v>
      </c>
      <c r="R32" s="109">
        <f t="shared" si="4"/>
        <v>464.99999999999636</v>
      </c>
      <c r="S32" s="129">
        <f t="shared" si="3"/>
        <v>-0.8</v>
      </c>
      <c r="T32" s="129" t="str">
        <f t="shared" si="5"/>
        <v>-</v>
      </c>
      <c r="U32" s="131" t="str">
        <f t="shared" si="6"/>
        <v>Taip / Yes</v>
      </c>
      <c r="V32"/>
      <c r="W32"/>
      <c r="X32"/>
      <c r="Y32"/>
      <c r="Z32"/>
      <c r="AA32"/>
    </row>
    <row r="33" spans="2:27" ht="15.75" customHeight="1" x14ac:dyDescent="0.3">
      <c r="B33" s="124">
        <v>25</v>
      </c>
      <c r="C33" s="125" t="s">
        <v>78</v>
      </c>
      <c r="D33" s="126">
        <f t="shared" si="0"/>
        <v>0.21663631331797811</v>
      </c>
      <c r="E33" s="127">
        <f>_xlfn.XLOOKUP($B33,'Duomenys | Data'!$B$10:$B$69,'Duomenys | Data'!D$10:D$69)</f>
        <v>162010.70000000001</v>
      </c>
      <c r="F33" s="128">
        <f t="shared" si="1"/>
        <v>169864.1</v>
      </c>
      <c r="G33" s="127">
        <f>_xlfn.XLOOKUP($B33,'Duomenys | Data'!$B$10:$B$69,'Duomenys | Data'!E$10:E$69)</f>
        <v>127359.3</v>
      </c>
      <c r="H33" s="127">
        <f>_xlfn.XLOOKUP($B33,'Duomenys | Data'!$B$10:$B$69,'Duomenys | Data'!F$10:F$69)</f>
        <v>42504.800000000003</v>
      </c>
      <c r="I33" s="127">
        <f>_xlfn.XLOOKUP($B33,'Duomenys | Data'!$B$10:$B$69,'Duomenys | Data'!G$10:G$69)</f>
        <v>0</v>
      </c>
      <c r="J33" s="127">
        <f>_xlfn.XLOOKUP($B33,'Duomenys | Data'!$B$10:$B$69,'Duomenys | Data'!H$10:H$69)</f>
        <v>0</v>
      </c>
      <c r="K33" s="129">
        <f t="shared" si="2"/>
        <v>-7853.3999999999942</v>
      </c>
      <c r="L33" s="127">
        <f>_xlfn.XLOOKUP($B33,'Duomenys | Data'!$B$10:$B$69,'Duomenys | Data'!I$10:I$69)</f>
        <v>200</v>
      </c>
      <c r="M33" s="127">
        <f>_xlfn.XLOOKUP($B33,'Duomenys | Data'!$B$10:$B$69,'Duomenys | Data'!$T$10:$T$69)</f>
        <v>0</v>
      </c>
      <c r="N33" s="129">
        <f t="shared" si="7"/>
        <v>-7653.3999999999942</v>
      </c>
      <c r="O33" s="130" t="str">
        <f>VLOOKUP(C33,'Lankstumas | Flexibility'!B:N,13,FALSE)</f>
        <v>Taip / Yes</v>
      </c>
      <c r="P33" s="127">
        <f>_xlfn.XLOOKUP($B33,'Duomenys | Data'!$B$10:$B$69,'Duomenys | Data'!J$10:J$69)</f>
        <v>1118.2</v>
      </c>
      <c r="Q33" s="127">
        <f>_xlfn.XLOOKUP($B33,'Duomenys | Data'!$B$10:$B$69,'Duomenys | Data'!K$10:K$69)</f>
        <v>4677.8999999999996</v>
      </c>
      <c r="R33" s="109">
        <f t="shared" si="4"/>
        <v>-1857.2999999999947</v>
      </c>
      <c r="S33" s="129">
        <f t="shared" si="3"/>
        <v>1.1000000000000001</v>
      </c>
      <c r="T33" s="129" t="str">
        <f t="shared" si="5"/>
        <v>-</v>
      </c>
      <c r="U33" s="131" t="str">
        <f t="shared" si="6"/>
        <v>Taip / Yes</v>
      </c>
      <c r="V33"/>
      <c r="W33"/>
      <c r="X33"/>
      <c r="Y33"/>
      <c r="Z33"/>
      <c r="AA33"/>
    </row>
    <row r="34" spans="2:27" x14ac:dyDescent="0.3">
      <c r="B34" s="124">
        <v>26</v>
      </c>
      <c r="C34" s="125" t="s">
        <v>79</v>
      </c>
      <c r="D34" s="126">
        <f t="shared" si="0"/>
        <v>0.10997005476356272</v>
      </c>
      <c r="E34" s="127">
        <f>_xlfn.XLOOKUP($B34,'Duomenys | Data'!$B$10:$B$69,'Duomenys | Data'!D$10:D$69)</f>
        <v>81352.399999999994</v>
      </c>
      <c r="F34" s="128">
        <f t="shared" si="1"/>
        <v>86227.3</v>
      </c>
      <c r="G34" s="127">
        <f>_xlfn.XLOOKUP($B34,'Duomenys | Data'!$B$10:$B$69,'Duomenys | Data'!E$10:E$69)</f>
        <v>72335</v>
      </c>
      <c r="H34" s="127">
        <f>_xlfn.XLOOKUP($B34,'Duomenys | Data'!$B$10:$B$69,'Duomenys | Data'!F$10:F$69)</f>
        <v>13892.3</v>
      </c>
      <c r="I34" s="127">
        <f>_xlfn.XLOOKUP($B34,'Duomenys | Data'!$B$10:$B$69,'Duomenys | Data'!G$10:G$69)</f>
        <v>0</v>
      </c>
      <c r="J34" s="127">
        <f>_xlfn.XLOOKUP($B34,'Duomenys | Data'!$B$10:$B$69,'Duomenys | Data'!H$10:H$69)</f>
        <v>0</v>
      </c>
      <c r="K34" s="129">
        <f t="shared" si="2"/>
        <v>-4874.9000000000087</v>
      </c>
      <c r="L34" s="127">
        <f>_xlfn.XLOOKUP($B34,'Duomenys | Data'!$B$10:$B$69,'Duomenys | Data'!I$10:I$69)</f>
        <v>0</v>
      </c>
      <c r="M34" s="127">
        <f>_xlfn.XLOOKUP($B34,'Duomenys | Data'!$B$10:$B$69,'Duomenys | Data'!$T$10:$T$69)</f>
        <v>0</v>
      </c>
      <c r="N34" s="129">
        <f t="shared" si="7"/>
        <v>-4874.9000000000087</v>
      </c>
      <c r="O34" s="130" t="str">
        <f>VLOOKUP(C34,'Lankstumas | Flexibility'!B:N,13,FALSE)</f>
        <v>Taip / Yes</v>
      </c>
      <c r="P34" s="127">
        <f>_xlfn.XLOOKUP($B34,'Duomenys | Data'!$B$10:$B$69,'Duomenys | Data'!J$10:J$69)</f>
        <v>456.7</v>
      </c>
      <c r="Q34" s="127">
        <f>_xlfn.XLOOKUP($B34,'Duomenys | Data'!$B$10:$B$69,'Duomenys | Data'!K$10:K$69)</f>
        <v>4869.6000000000004</v>
      </c>
      <c r="R34" s="109">
        <f t="shared" si="4"/>
        <v>451.39999999999145</v>
      </c>
      <c r="S34" s="129">
        <f t="shared" si="3"/>
        <v>-0.6</v>
      </c>
      <c r="T34" s="129" t="str">
        <f t="shared" si="5"/>
        <v>-</v>
      </c>
      <c r="U34" s="131" t="str">
        <f t="shared" si="6"/>
        <v>Taip / Yes</v>
      </c>
      <c r="V34"/>
      <c r="W34"/>
      <c r="X34"/>
      <c r="Y34"/>
      <c r="Z34"/>
      <c r="AA34"/>
    </row>
    <row r="35" spans="2:27" x14ac:dyDescent="0.3">
      <c r="B35" s="124">
        <v>27</v>
      </c>
      <c r="C35" s="125" t="s">
        <v>80</v>
      </c>
      <c r="D35" s="126">
        <f t="shared" si="0"/>
        <v>4.7175225545786362E-2</v>
      </c>
      <c r="E35" s="127">
        <f>_xlfn.XLOOKUP($B35,'Duomenys | Data'!$B$10:$B$69,'Duomenys | Data'!D$10:D$69)</f>
        <v>35247</v>
      </c>
      <c r="F35" s="128">
        <f t="shared" si="1"/>
        <v>36990</v>
      </c>
      <c r="G35" s="127">
        <f>_xlfn.XLOOKUP($B35,'Duomenys | Data'!$B$10:$B$69,'Duomenys | Data'!E$10:E$69)</f>
        <v>35474.800000000003</v>
      </c>
      <c r="H35" s="127">
        <f>_xlfn.XLOOKUP($B35,'Duomenys | Data'!$B$10:$B$69,'Duomenys | Data'!F$10:F$69)</f>
        <v>1515.2</v>
      </c>
      <c r="I35" s="127">
        <f>_xlfn.XLOOKUP($B35,'Duomenys | Data'!$B$10:$B$69,'Duomenys | Data'!G$10:G$69)</f>
        <v>0</v>
      </c>
      <c r="J35" s="127">
        <f>_xlfn.XLOOKUP($B35,'Duomenys | Data'!$B$10:$B$69,'Duomenys | Data'!H$10:H$69)</f>
        <v>0</v>
      </c>
      <c r="K35" s="129">
        <f t="shared" si="2"/>
        <v>-1743</v>
      </c>
      <c r="L35" s="127">
        <f>_xlfn.XLOOKUP($B35,'Duomenys | Data'!$B$10:$B$69,'Duomenys | Data'!I$10:I$69)</f>
        <v>0</v>
      </c>
      <c r="M35" s="127">
        <f>_xlfn.XLOOKUP($B35,'Duomenys | Data'!$B$10:$B$69,'Duomenys | Data'!$T$10:$T$69)</f>
        <v>339.70000000000005</v>
      </c>
      <c r="N35" s="129">
        <f t="shared" si="7"/>
        <v>-1403.3</v>
      </c>
      <c r="O35" s="130" t="str">
        <f>VLOOKUP(C35,'Lankstumas | Flexibility'!B:N,13,FALSE)</f>
        <v>Taip / Yes</v>
      </c>
      <c r="P35" s="127">
        <f>_xlfn.XLOOKUP($B35,'Duomenys | Data'!$B$10:$B$69,'Duomenys | Data'!J$10:J$69)</f>
        <v>71.900000000000006</v>
      </c>
      <c r="Q35" s="127">
        <f>_xlfn.XLOOKUP($B35,'Duomenys | Data'!$B$10:$B$69,'Duomenys | Data'!K$10:K$69)</f>
        <v>2933.8</v>
      </c>
      <c r="R35" s="109">
        <f t="shared" si="4"/>
        <v>1602.4000000000003</v>
      </c>
      <c r="S35" s="129">
        <f t="shared" si="3"/>
        <v>-4.5</v>
      </c>
      <c r="T35" s="129" t="str">
        <f t="shared" si="5"/>
        <v>-</v>
      </c>
      <c r="U35" s="131" t="str">
        <f t="shared" si="6"/>
        <v>Taip / Yes</v>
      </c>
      <c r="V35"/>
      <c r="W35"/>
      <c r="X35"/>
      <c r="Y35"/>
      <c r="Z35"/>
      <c r="AA35"/>
    </row>
    <row r="36" spans="2:27" x14ac:dyDescent="0.3">
      <c r="B36" s="124">
        <v>28</v>
      </c>
      <c r="C36" s="125" t="s">
        <v>81</v>
      </c>
      <c r="D36" s="126">
        <f t="shared" si="0"/>
        <v>5.6956018252820442E-2</v>
      </c>
      <c r="E36" s="127">
        <f>_xlfn.XLOOKUP($B36,'Duomenys | Data'!$B$10:$B$69,'Duomenys | Data'!D$10:D$69)</f>
        <v>41307</v>
      </c>
      <c r="F36" s="128">
        <f t="shared" si="1"/>
        <v>44659.1</v>
      </c>
      <c r="G36" s="127">
        <f>_xlfn.XLOOKUP($B36,'Duomenys | Data'!$B$10:$B$69,'Duomenys | Data'!E$10:E$69)</f>
        <v>38786.699999999997</v>
      </c>
      <c r="H36" s="127">
        <f>_xlfn.XLOOKUP($B36,'Duomenys | Data'!$B$10:$B$69,'Duomenys | Data'!F$10:F$69)</f>
        <v>5872.4</v>
      </c>
      <c r="I36" s="127">
        <f>_xlfn.XLOOKUP($B36,'Duomenys | Data'!$B$10:$B$69,'Duomenys | Data'!G$10:G$69)</f>
        <v>0</v>
      </c>
      <c r="J36" s="127">
        <f>_xlfn.XLOOKUP($B36,'Duomenys | Data'!$B$10:$B$69,'Duomenys | Data'!H$10:H$69)</f>
        <v>0</v>
      </c>
      <c r="K36" s="129">
        <f t="shared" si="2"/>
        <v>-3352.0999999999985</v>
      </c>
      <c r="L36" s="127">
        <f>_xlfn.XLOOKUP($B36,'Duomenys | Data'!$B$10:$B$69,'Duomenys | Data'!I$10:I$69)</f>
        <v>0</v>
      </c>
      <c r="M36" s="127">
        <f>_xlfn.XLOOKUP($B36,'Duomenys | Data'!$B$10:$B$69,'Duomenys | Data'!$T$10:$T$69)</f>
        <v>0</v>
      </c>
      <c r="N36" s="129">
        <f t="shared" si="7"/>
        <v>-3352.0999999999985</v>
      </c>
      <c r="O36" s="130" t="str">
        <f>VLOOKUP(C36,'Lankstumas | Flexibility'!B:N,13,FALSE)</f>
        <v>Taip / Yes</v>
      </c>
      <c r="P36" s="127">
        <f>_xlfn.XLOOKUP($B36,'Duomenys | Data'!$B$10:$B$69,'Duomenys | Data'!J$10:J$69)</f>
        <v>3073.5</v>
      </c>
      <c r="Q36" s="127">
        <f>_xlfn.XLOOKUP($B36,'Duomenys | Data'!$B$10:$B$69,'Duomenys | Data'!K$10:K$69)</f>
        <v>2151.3000000000002</v>
      </c>
      <c r="R36" s="109">
        <f t="shared" si="4"/>
        <v>1872.7000000000016</v>
      </c>
      <c r="S36" s="129">
        <f t="shared" si="3"/>
        <v>-4.5</v>
      </c>
      <c r="T36" s="129" t="str">
        <f t="shared" si="5"/>
        <v>-</v>
      </c>
      <c r="U36" s="131" t="str">
        <f t="shared" si="6"/>
        <v>Taip / Yes</v>
      </c>
      <c r="V36"/>
      <c r="W36"/>
      <c r="X36"/>
      <c r="Y36"/>
      <c r="Z36"/>
      <c r="AA36"/>
    </row>
    <row r="37" spans="2:27" x14ac:dyDescent="0.3">
      <c r="B37" s="124">
        <v>30</v>
      </c>
      <c r="C37" s="125" t="s">
        <v>82</v>
      </c>
      <c r="D37" s="126">
        <f t="shared" si="0"/>
        <v>0.15979239839917969</v>
      </c>
      <c r="E37" s="127">
        <f>_xlfn.XLOOKUP($B37,'Duomenys | Data'!$B$10:$B$69,'Duomenys | Data'!D$10:D$69)</f>
        <v>121283.4</v>
      </c>
      <c r="F37" s="128">
        <f t="shared" si="1"/>
        <v>125292.90000000001</v>
      </c>
      <c r="G37" s="127">
        <f>_xlfn.XLOOKUP($B37,'Duomenys | Data'!$B$10:$B$69,'Duomenys | Data'!E$10:E$69)</f>
        <v>111079.1</v>
      </c>
      <c r="H37" s="127">
        <f>_xlfn.XLOOKUP($B37,'Duomenys | Data'!$B$10:$B$69,'Duomenys | Data'!F$10:F$69)</f>
        <v>14213.8</v>
      </c>
      <c r="I37" s="127">
        <f>_xlfn.XLOOKUP($B37,'Duomenys | Data'!$B$10:$B$69,'Duomenys | Data'!G$10:G$69)</f>
        <v>0</v>
      </c>
      <c r="J37" s="127">
        <f>_xlfn.XLOOKUP($B37,'Duomenys | Data'!$B$10:$B$69,'Duomenys | Data'!H$10:H$69)</f>
        <v>0</v>
      </c>
      <c r="K37" s="129">
        <f t="shared" si="2"/>
        <v>-4009.5000000000146</v>
      </c>
      <c r="L37" s="127">
        <f>_xlfn.XLOOKUP($B37,'Duomenys | Data'!$B$10:$B$69,'Duomenys | Data'!I$10:I$69)</f>
        <v>0</v>
      </c>
      <c r="M37" s="127">
        <f>_xlfn.XLOOKUP($B37,'Duomenys | Data'!$B$10:$B$69,'Duomenys | Data'!$T$10:$T$69)</f>
        <v>0</v>
      </c>
      <c r="N37" s="129">
        <f t="shared" si="7"/>
        <v>-4009.5000000000146</v>
      </c>
      <c r="O37" s="130" t="str">
        <f>VLOOKUP(C37,'Lankstumas | Flexibility'!B:N,13,FALSE)</f>
        <v>Taip / Yes</v>
      </c>
      <c r="P37" s="127">
        <f>_xlfn.XLOOKUP($B37,'Duomenys | Data'!$B$10:$B$69,'Duomenys | Data'!J$10:J$69)</f>
        <v>260</v>
      </c>
      <c r="Q37" s="127">
        <f>_xlfn.XLOOKUP($B37,'Duomenys | Data'!$B$10:$B$69,'Duomenys | Data'!K$10:K$69)</f>
        <v>4009.6</v>
      </c>
      <c r="R37" s="109">
        <f t="shared" si="4"/>
        <v>260.09999999998581</v>
      </c>
      <c r="S37" s="129">
        <f t="shared" si="3"/>
        <v>-0.2</v>
      </c>
      <c r="T37" s="129" t="str">
        <f t="shared" si="5"/>
        <v>-</v>
      </c>
      <c r="U37" s="131" t="str">
        <f t="shared" si="6"/>
        <v>Taip / Yes</v>
      </c>
      <c r="V37"/>
      <c r="W37"/>
      <c r="X37"/>
      <c r="Y37"/>
      <c r="Z37"/>
      <c r="AA37"/>
    </row>
    <row r="38" spans="2:27" x14ac:dyDescent="0.3">
      <c r="B38" s="124">
        <v>31</v>
      </c>
      <c r="C38" s="125" t="s">
        <v>83</v>
      </c>
      <c r="D38" s="126">
        <f t="shared" si="0"/>
        <v>5.1620843312953225E-2</v>
      </c>
      <c r="E38" s="127">
        <f>_xlfn.XLOOKUP($B38,'Duomenys | Data'!$B$10:$B$69,'Duomenys | Data'!D$10:D$69)</f>
        <v>37478.699999999997</v>
      </c>
      <c r="F38" s="128">
        <f t="shared" si="1"/>
        <v>40475.799999999996</v>
      </c>
      <c r="G38" s="127">
        <f>_xlfn.XLOOKUP($B38,'Duomenys | Data'!$B$10:$B$69,'Duomenys | Data'!E$10:E$69)</f>
        <v>35229.1</v>
      </c>
      <c r="H38" s="127">
        <f>_xlfn.XLOOKUP($B38,'Duomenys | Data'!$B$10:$B$69,'Duomenys | Data'!F$10:F$69)</f>
        <v>5246.7</v>
      </c>
      <c r="I38" s="127">
        <f>_xlfn.XLOOKUP($B38,'Duomenys | Data'!$B$10:$B$69,'Duomenys | Data'!G$10:G$69)</f>
        <v>0</v>
      </c>
      <c r="J38" s="127">
        <f>_xlfn.XLOOKUP($B38,'Duomenys | Data'!$B$10:$B$69,'Duomenys | Data'!H$10:H$69)</f>
        <v>0</v>
      </c>
      <c r="K38" s="129">
        <f t="shared" si="2"/>
        <v>-2997.0999999999985</v>
      </c>
      <c r="L38" s="127">
        <f>_xlfn.XLOOKUP($B38,'Duomenys | Data'!$B$10:$B$69,'Duomenys | Data'!I$10:I$69)</f>
        <v>0</v>
      </c>
      <c r="M38" s="127">
        <f>_xlfn.XLOOKUP($B38,'Duomenys | Data'!$B$10:$B$69,'Duomenys | Data'!$T$10:$T$69)</f>
        <v>621.90000000000009</v>
      </c>
      <c r="N38" s="129">
        <f t="shared" si="7"/>
        <v>-2375.1999999999985</v>
      </c>
      <c r="O38" s="130" t="str">
        <f>VLOOKUP(C38,'Lankstumas | Flexibility'!B:N,13,FALSE)</f>
        <v>Taip / Yes</v>
      </c>
      <c r="P38" s="127">
        <f>_xlfn.XLOOKUP($B38,'Duomenys | Data'!$B$10:$B$69,'Duomenys | Data'!J$10:J$69)</f>
        <v>300</v>
      </c>
      <c r="Q38" s="127">
        <f>_xlfn.XLOOKUP($B38,'Duomenys | Data'!$B$10:$B$69,'Duomenys | Data'!K$10:K$69)</f>
        <v>2165.4</v>
      </c>
      <c r="R38" s="109">
        <f t="shared" si="4"/>
        <v>90.200000000001637</v>
      </c>
      <c r="S38" s="129">
        <f t="shared" si="3"/>
        <v>-0.2</v>
      </c>
      <c r="T38" s="129" t="str">
        <f t="shared" si="5"/>
        <v>-</v>
      </c>
      <c r="U38" s="131" t="str">
        <f t="shared" si="6"/>
        <v>Taip / Yes</v>
      </c>
      <c r="V38"/>
      <c r="W38"/>
      <c r="X38"/>
      <c r="Y38"/>
      <c r="Z38"/>
      <c r="AA38"/>
    </row>
    <row r="39" spans="2:27" x14ac:dyDescent="0.3">
      <c r="B39" s="124">
        <v>32</v>
      </c>
      <c r="C39" s="125" t="s">
        <v>84</v>
      </c>
      <c r="D39" s="126">
        <f t="shared" si="0"/>
        <v>5.6956273322977494E-2</v>
      </c>
      <c r="E39" s="127">
        <f>_xlfn.XLOOKUP($B39,'Duomenys | Data'!$B$10:$B$69,'Duomenys | Data'!D$10:D$69)</f>
        <v>41882.699999999997</v>
      </c>
      <c r="F39" s="128">
        <f t="shared" si="1"/>
        <v>44659.3</v>
      </c>
      <c r="G39" s="127">
        <f>_xlfn.XLOOKUP($B39,'Duomenys | Data'!$B$10:$B$69,'Duomenys | Data'!E$10:E$69)</f>
        <v>41949.8</v>
      </c>
      <c r="H39" s="127">
        <f>_xlfn.XLOOKUP($B39,'Duomenys | Data'!$B$10:$B$69,'Duomenys | Data'!F$10:F$69)</f>
        <v>2764.3</v>
      </c>
      <c r="I39" s="127">
        <f>_xlfn.XLOOKUP($B39,'Duomenys | Data'!$B$10:$B$69,'Duomenys | Data'!G$10:G$69)</f>
        <v>54.8</v>
      </c>
      <c r="J39" s="127">
        <f>_xlfn.XLOOKUP($B39,'Duomenys | Data'!$B$10:$B$69,'Duomenys | Data'!H$10:H$69)</f>
        <v>0</v>
      </c>
      <c r="K39" s="129">
        <f t="shared" si="2"/>
        <v>-2776.6000000000058</v>
      </c>
      <c r="L39" s="127">
        <f>_xlfn.XLOOKUP($B39,'Duomenys | Data'!$B$10:$B$69,'Duomenys | Data'!I$10:I$69)</f>
        <v>0</v>
      </c>
      <c r="M39" s="127">
        <f>_xlfn.XLOOKUP($B39,'Duomenys | Data'!$B$10:$B$69,'Duomenys | Data'!$T$10:$T$69)</f>
        <v>0</v>
      </c>
      <c r="N39" s="129">
        <f t="shared" si="7"/>
        <v>-2776.6000000000058</v>
      </c>
      <c r="O39" s="130" t="str">
        <f>VLOOKUP(C39,'Lankstumas | Flexibility'!B:N,13,FALSE)</f>
        <v>Taip / Yes</v>
      </c>
      <c r="P39" s="127">
        <f>_xlfn.XLOOKUP($B39,'Duomenys | Data'!$B$10:$B$69,'Duomenys | Data'!J$10:J$69)</f>
        <v>959.8</v>
      </c>
      <c r="Q39" s="127">
        <f>_xlfn.XLOOKUP($B39,'Duomenys | Data'!$B$10:$B$69,'Duomenys | Data'!K$10:K$69)</f>
        <v>1970.6</v>
      </c>
      <c r="R39" s="109">
        <f t="shared" si="4"/>
        <v>153.79999999999382</v>
      </c>
      <c r="S39" s="129">
        <f t="shared" si="3"/>
        <v>-0.4</v>
      </c>
      <c r="T39" s="129" t="str">
        <f t="shared" si="5"/>
        <v>-</v>
      </c>
      <c r="U39" s="131" t="str">
        <f t="shared" si="6"/>
        <v>Taip / Yes</v>
      </c>
      <c r="V39"/>
      <c r="W39"/>
      <c r="X39"/>
      <c r="Y39"/>
      <c r="Z39"/>
      <c r="AA39"/>
    </row>
    <row r="40" spans="2:27" x14ac:dyDescent="0.3">
      <c r="B40" s="124">
        <v>33</v>
      </c>
      <c r="C40" s="125" t="s">
        <v>85</v>
      </c>
      <c r="D40" s="126">
        <f t="shared" si="0"/>
        <v>0.10700983805595729</v>
      </c>
      <c r="E40" s="127">
        <f>_xlfn.XLOOKUP($B40,'Duomenys | Data'!$B$10:$B$69,'Duomenys | Data'!D$10:D$69)</f>
        <v>75823.8</v>
      </c>
      <c r="F40" s="128">
        <f t="shared" si="1"/>
        <v>83906.200000000012</v>
      </c>
      <c r="G40" s="127">
        <f>_xlfn.XLOOKUP($B40,'Duomenys | Data'!$B$10:$B$69,'Duomenys | Data'!E$10:E$69)</f>
        <v>72787.100000000006</v>
      </c>
      <c r="H40" s="127">
        <f>_xlfn.XLOOKUP($B40,'Duomenys | Data'!$B$10:$B$69,'Duomenys | Data'!F$10:F$69)</f>
        <v>10864.3</v>
      </c>
      <c r="I40" s="127">
        <f>_xlfn.XLOOKUP($B40,'Duomenys | Data'!$B$10:$B$69,'Duomenys | Data'!G$10:G$69)</f>
        <v>0</v>
      </c>
      <c r="J40" s="127">
        <f>_xlfn.XLOOKUP($B40,'Duomenys | Data'!$B$10:$B$69,'Duomenys | Data'!H$10:H$69)</f>
        <v>254.8</v>
      </c>
      <c r="K40" s="129">
        <f t="shared" si="2"/>
        <v>-8082.4000000000087</v>
      </c>
      <c r="L40" s="127">
        <f>_xlfn.XLOOKUP($B40,'Duomenys | Data'!$B$10:$B$69,'Duomenys | Data'!I$10:I$69)</f>
        <v>150</v>
      </c>
      <c r="M40" s="127">
        <f>_xlfn.XLOOKUP($B40,'Duomenys | Data'!$B$10:$B$69,'Duomenys | Data'!$T$10:$T$69)</f>
        <v>0</v>
      </c>
      <c r="N40" s="129">
        <f t="shared" si="7"/>
        <v>-7932.4000000000087</v>
      </c>
      <c r="O40" s="130" t="str">
        <f>VLOOKUP(C40,'Lankstumas | Flexibility'!B:N,13,FALSE)</f>
        <v>Taip / Yes</v>
      </c>
      <c r="P40" s="127">
        <f>_xlfn.XLOOKUP($B40,'Duomenys | Data'!$B$10:$B$69,'Duomenys | Data'!J$10:J$69)</f>
        <v>4561.1000000000004</v>
      </c>
      <c r="Q40" s="127">
        <f>_xlfn.XLOOKUP($B40,'Duomenys | Data'!$B$10:$B$69,'Duomenys | Data'!K$10:K$69)</f>
        <v>8721.6</v>
      </c>
      <c r="R40" s="109">
        <f t="shared" si="4"/>
        <v>5350.299999999992</v>
      </c>
      <c r="S40" s="129">
        <f t="shared" si="3"/>
        <v>-7.1</v>
      </c>
      <c r="T40" s="129" t="str">
        <f t="shared" si="5"/>
        <v>-</v>
      </c>
      <c r="U40" s="131" t="str">
        <f t="shared" si="6"/>
        <v>Taip / Yes</v>
      </c>
      <c r="V40"/>
      <c r="W40"/>
      <c r="X40"/>
      <c r="Y40"/>
      <c r="Z40"/>
      <c r="AA40"/>
    </row>
    <row r="41" spans="2:27" x14ac:dyDescent="0.3">
      <c r="B41" s="124">
        <v>34</v>
      </c>
      <c r="C41" s="125" t="s">
        <v>86</v>
      </c>
      <c r="D41" s="126">
        <f t="shared" si="0"/>
        <v>6.9619868944953311E-2</v>
      </c>
      <c r="E41" s="127">
        <f>_xlfn.XLOOKUP($B41,'Duomenys | Data'!$B$10:$B$69,'Duomenys | Data'!D$10:D$69)</f>
        <v>51868.800000000003</v>
      </c>
      <c r="F41" s="128">
        <f t="shared" si="1"/>
        <v>54588.800000000003</v>
      </c>
      <c r="G41" s="127">
        <f>_xlfn.XLOOKUP($B41,'Duomenys | Data'!$B$10:$B$69,'Duomenys | Data'!E$10:E$69)</f>
        <v>51141.4</v>
      </c>
      <c r="H41" s="127">
        <f>_xlfn.XLOOKUP($B41,'Duomenys | Data'!$B$10:$B$69,'Duomenys | Data'!F$10:F$69)</f>
        <v>3447.4</v>
      </c>
      <c r="I41" s="127">
        <f>_xlfn.XLOOKUP($B41,'Duomenys | Data'!$B$10:$B$69,'Duomenys | Data'!G$10:G$69)</f>
        <v>0</v>
      </c>
      <c r="J41" s="127">
        <f>_xlfn.XLOOKUP($B41,'Duomenys | Data'!$B$10:$B$69,'Duomenys | Data'!H$10:H$69)</f>
        <v>0</v>
      </c>
      <c r="K41" s="129">
        <f t="shared" si="2"/>
        <v>-2720</v>
      </c>
      <c r="L41" s="127">
        <f>_xlfn.XLOOKUP($B41,'Duomenys | Data'!$B$10:$B$69,'Duomenys | Data'!I$10:I$69)</f>
        <v>10</v>
      </c>
      <c r="M41" s="127">
        <f>_xlfn.XLOOKUP($B41,'Duomenys | Data'!$B$10:$B$69,'Duomenys | Data'!$T$10:$T$69)</f>
        <v>0</v>
      </c>
      <c r="N41" s="129">
        <f t="shared" si="7"/>
        <v>-2710</v>
      </c>
      <c r="O41" s="130" t="str">
        <f>VLOOKUP(C41,'Lankstumas | Flexibility'!B:N,13,FALSE)</f>
        <v>Taip / Yes</v>
      </c>
      <c r="P41" s="127">
        <f>_xlfn.XLOOKUP($B41,'Duomenys | Data'!$B$10:$B$69,'Duomenys | Data'!J$10:J$69)</f>
        <v>0</v>
      </c>
      <c r="Q41" s="249">
        <f>_xlfn.XLOOKUP($B41,'Duomenys | Data'!$B$10:$B$69,'Duomenys | Data'!K$10:K$69)</f>
        <v>2720</v>
      </c>
      <c r="R41" s="109">
        <f t="shared" si="4"/>
        <v>10</v>
      </c>
      <c r="S41" s="129">
        <f t="shared" si="3"/>
        <v>0</v>
      </c>
      <c r="T41" s="129" t="str">
        <f t="shared" si="5"/>
        <v>-</v>
      </c>
      <c r="U41" s="131" t="str">
        <f t="shared" si="6"/>
        <v>Taip / Yes</v>
      </c>
      <c r="V41"/>
      <c r="W41"/>
      <c r="X41"/>
      <c r="Y41"/>
      <c r="Z41"/>
      <c r="AA41"/>
    </row>
    <row r="42" spans="2:27" x14ac:dyDescent="0.3">
      <c r="B42" s="124">
        <v>35</v>
      </c>
      <c r="C42" s="125" t="s">
        <v>87</v>
      </c>
      <c r="D42" s="126">
        <f t="shared" si="0"/>
        <v>0.10705371012296931</v>
      </c>
      <c r="E42" s="127">
        <f>_xlfn.XLOOKUP($B42,'Duomenys | Data'!$B$10:$B$69,'Duomenys | Data'!D$10:D$69)</f>
        <v>78668.2</v>
      </c>
      <c r="F42" s="128">
        <f t="shared" si="1"/>
        <v>83940.599999999991</v>
      </c>
      <c r="G42" s="127">
        <f>_xlfn.XLOOKUP($B42,'Duomenys | Data'!$B$10:$B$69,'Duomenys | Data'!E$10:E$69)</f>
        <v>73889.399999999994</v>
      </c>
      <c r="H42" s="127">
        <f>_xlfn.XLOOKUP($B42,'Duomenys | Data'!$B$10:$B$69,'Duomenys | Data'!F$10:F$69)</f>
        <v>9316.2000000000007</v>
      </c>
      <c r="I42" s="127">
        <f>_xlfn.XLOOKUP($B42,'Duomenys | Data'!$B$10:$B$69,'Duomenys | Data'!G$10:G$69)</f>
        <v>0</v>
      </c>
      <c r="J42" s="127">
        <f>_xlfn.XLOOKUP($B42,'Duomenys | Data'!$B$10:$B$69,'Duomenys | Data'!H$10:H$69)</f>
        <v>735</v>
      </c>
      <c r="K42" s="129">
        <f t="shared" si="2"/>
        <v>-5272.3999999999942</v>
      </c>
      <c r="L42" s="127">
        <f>_xlfn.XLOOKUP($B42,'Duomenys | Data'!$B$10:$B$69,'Duomenys | Data'!I$10:I$69)</f>
        <v>0</v>
      </c>
      <c r="M42" s="127">
        <f>_xlfn.XLOOKUP($B42,'Duomenys | Data'!$B$10:$B$69,'Duomenys | Data'!$T$10:$T$69)</f>
        <v>0</v>
      </c>
      <c r="N42" s="129">
        <f t="shared" si="7"/>
        <v>-5272.3999999999942</v>
      </c>
      <c r="O42" s="130" t="str">
        <f>VLOOKUP(C42,'Lankstumas | Flexibility'!B:N,13,FALSE)</f>
        <v>Taip / Yes</v>
      </c>
      <c r="P42" s="127">
        <f>_xlfn.XLOOKUP($B42,'Duomenys | Data'!$B$10:$B$69,'Duomenys | Data'!J$10:J$69)</f>
        <v>947</v>
      </c>
      <c r="Q42" s="127">
        <f>_xlfn.XLOOKUP($B42,'Duomenys | Data'!$B$10:$B$69,'Duomenys | Data'!K$10:K$69)</f>
        <v>3292.5</v>
      </c>
      <c r="R42" s="109">
        <f t="shared" si="4"/>
        <v>-1032.8999999999942</v>
      </c>
      <c r="S42" s="129">
        <f t="shared" si="3"/>
        <v>1.3</v>
      </c>
      <c r="T42" s="129" t="str">
        <f t="shared" si="5"/>
        <v>-</v>
      </c>
      <c r="U42" s="131" t="str">
        <f t="shared" si="6"/>
        <v>Taip / Yes</v>
      </c>
      <c r="V42"/>
      <c r="W42"/>
      <c r="X42"/>
      <c r="Y42"/>
      <c r="Z42"/>
      <c r="AA42"/>
    </row>
    <row r="43" spans="2:27" x14ac:dyDescent="0.3">
      <c r="B43" s="124">
        <v>36</v>
      </c>
      <c r="C43" s="125" t="s">
        <v>88</v>
      </c>
      <c r="D43" s="126">
        <f t="shared" si="0"/>
        <v>7.0917155763692799E-2</v>
      </c>
      <c r="E43" s="127">
        <f>_xlfn.XLOOKUP($B43,'Duomenys | Data'!$B$10:$B$69,'Duomenys | Data'!D$10:D$69)</f>
        <v>53754.3</v>
      </c>
      <c r="F43" s="128">
        <f t="shared" si="1"/>
        <v>55606</v>
      </c>
      <c r="G43" s="127">
        <f>_xlfn.XLOOKUP($B43,'Duomenys | Data'!$B$10:$B$69,'Duomenys | Data'!E$10:E$69)</f>
        <v>51318.7</v>
      </c>
      <c r="H43" s="127">
        <f>_xlfn.XLOOKUP($B43,'Duomenys | Data'!$B$10:$B$69,'Duomenys | Data'!F$10:F$69)</f>
        <v>4287.3</v>
      </c>
      <c r="I43" s="127">
        <f>_xlfn.XLOOKUP($B43,'Duomenys | Data'!$B$10:$B$69,'Duomenys | Data'!G$10:G$69)</f>
        <v>0</v>
      </c>
      <c r="J43" s="127">
        <f>_xlfn.XLOOKUP($B43,'Duomenys | Data'!$B$10:$B$69,'Duomenys | Data'!H$10:H$69)</f>
        <v>0</v>
      </c>
      <c r="K43" s="129">
        <f t="shared" si="2"/>
        <v>-1851.6999999999971</v>
      </c>
      <c r="L43" s="127">
        <f>_xlfn.XLOOKUP($B43,'Duomenys | Data'!$B$10:$B$69,'Duomenys | Data'!I$10:I$69)</f>
        <v>0</v>
      </c>
      <c r="M43" s="127">
        <f>_xlfn.XLOOKUP($B43,'Duomenys | Data'!$B$10:$B$69,'Duomenys | Data'!$T$10:$T$69)</f>
        <v>0</v>
      </c>
      <c r="N43" s="129">
        <f t="shared" si="7"/>
        <v>-1851.6999999999971</v>
      </c>
      <c r="O43" s="130" t="str">
        <f>VLOOKUP(C43,'Lankstumas | Flexibility'!B:N,13,FALSE)</f>
        <v>Taip / Yes</v>
      </c>
      <c r="P43" s="127">
        <f>_xlfn.XLOOKUP($B43,'Duomenys | Data'!$B$10:$B$69,'Duomenys | Data'!J$10:J$69)</f>
        <v>0</v>
      </c>
      <c r="Q43" s="127">
        <f>_xlfn.XLOOKUP($B43,'Duomenys | Data'!$B$10:$B$69,'Duomenys | Data'!K$10:K$69)</f>
        <v>2679.4</v>
      </c>
      <c r="R43" s="109">
        <f t="shared" si="4"/>
        <v>827.700000000003</v>
      </c>
      <c r="S43" s="129">
        <f t="shared" si="3"/>
        <v>-1.5</v>
      </c>
      <c r="T43" s="129" t="str">
        <f t="shared" si="5"/>
        <v>-</v>
      </c>
      <c r="U43" s="131" t="str">
        <f t="shared" si="6"/>
        <v>Taip / Yes</v>
      </c>
      <c r="V43"/>
      <c r="W43"/>
      <c r="X43"/>
      <c r="Y43"/>
      <c r="Z43"/>
      <c r="AA43"/>
    </row>
    <row r="44" spans="2:27" s="240" customFormat="1" x14ac:dyDescent="0.3">
      <c r="B44" s="232">
        <v>37</v>
      </c>
      <c r="C44" s="233" t="s">
        <v>89</v>
      </c>
      <c r="D44" s="234">
        <f t="shared" si="0"/>
        <v>0.10309961254843143</v>
      </c>
      <c r="E44" s="127">
        <f>_xlfn.XLOOKUP($B44,'Duomenys | Data'!$B$10:$B$69,'Duomenys | Data'!D$10:D$69)</f>
        <v>77178.7</v>
      </c>
      <c r="F44" s="236">
        <f t="shared" si="1"/>
        <v>80840.2</v>
      </c>
      <c r="G44" s="127">
        <f>_xlfn.XLOOKUP($B44,'Duomenys | Data'!$B$10:$B$69,'Duomenys | Data'!E$10:E$69)</f>
        <v>77459.899999999994</v>
      </c>
      <c r="H44" s="127">
        <f>_xlfn.XLOOKUP($B44,'Duomenys | Data'!$B$10:$B$69,'Duomenys | Data'!F$10:F$69)</f>
        <v>3380.3</v>
      </c>
      <c r="I44" s="127">
        <f>_xlfn.XLOOKUP($B44,'Duomenys | Data'!$B$10:$B$69,'Duomenys | Data'!G$10:G$69)</f>
        <v>0</v>
      </c>
      <c r="J44" s="127">
        <f>_xlfn.XLOOKUP($B44,'Duomenys | Data'!$B$10:$B$69,'Duomenys | Data'!H$10:H$69)</f>
        <v>0</v>
      </c>
      <c r="K44" s="237">
        <f t="shared" si="2"/>
        <v>-3661.5</v>
      </c>
      <c r="L44" s="127">
        <f>_xlfn.XLOOKUP($B44,'Duomenys | Data'!$B$10:$B$69,'Duomenys | Data'!I$10:I$69)</f>
        <v>0</v>
      </c>
      <c r="M44" s="127">
        <f>_xlfn.XLOOKUP($B44,'Duomenys | Data'!$B$10:$B$69,'Duomenys | Data'!$T$10:$T$69)</f>
        <v>339.80000000000007</v>
      </c>
      <c r="N44" s="237">
        <f t="shared" si="7"/>
        <v>-3321.7</v>
      </c>
      <c r="O44" s="130" t="str">
        <f>VLOOKUP(C44,'Lankstumas | Flexibility'!B:N,13,FALSE)</f>
        <v>Taip / Yes</v>
      </c>
      <c r="P44" s="127">
        <f>_xlfn.XLOOKUP($B44,'Duomenys | Data'!$B$10:$B$69,'Duomenys | Data'!J$10:J$69)</f>
        <v>885.7</v>
      </c>
      <c r="Q44" s="127">
        <f>_xlfn.XLOOKUP($B44,'Duomenys | Data'!$B$10:$B$69,'Duomenys | Data'!K$10:K$69)</f>
        <v>3996.1</v>
      </c>
      <c r="R44" s="235">
        <f t="shared" si="4"/>
        <v>1560.1000000000004</v>
      </c>
      <c r="S44" s="237">
        <f>IF(O44="Taip / Yes",ROUND(((F44-L44-P44-Q44)/(E44+M44)-1)*100,1),ROUND(((F44-L44)/(E44+M44)-1)*100,1))</f>
        <v>-2</v>
      </c>
      <c r="T44" s="237" t="str">
        <f t="shared" si="5"/>
        <v>-</v>
      </c>
      <c r="U44" s="238" t="str">
        <f t="shared" si="6"/>
        <v>Taip / Yes</v>
      </c>
      <c r="V44" s="239"/>
      <c r="W44" s="239"/>
      <c r="X44" s="239"/>
      <c r="Y44" s="239"/>
      <c r="Z44" s="239"/>
      <c r="AA44" s="239"/>
    </row>
    <row r="45" spans="2:27" x14ac:dyDescent="0.3">
      <c r="B45" s="124">
        <v>38</v>
      </c>
      <c r="C45" s="125" t="s">
        <v>90</v>
      </c>
      <c r="D45" s="126">
        <f t="shared" ref="D45:D68" si="8">F45/$E$75/10</f>
        <v>8.4258600328020211E-2</v>
      </c>
      <c r="E45" s="127">
        <f>_xlfn.XLOOKUP($B45,'Duomenys | Data'!$B$10:$B$69,'Duomenys | Data'!D$10:D$69)</f>
        <v>63026.6</v>
      </c>
      <c r="F45" s="128">
        <f t="shared" si="1"/>
        <v>66067</v>
      </c>
      <c r="G45" s="127">
        <f>_xlfn.XLOOKUP($B45,'Duomenys | Data'!$B$10:$B$69,'Duomenys | Data'!E$10:E$69)</f>
        <v>61602.1</v>
      </c>
      <c r="H45" s="127">
        <f>_xlfn.XLOOKUP($B45,'Duomenys | Data'!$B$10:$B$69,'Duomenys | Data'!F$10:F$69)</f>
        <v>3016.6</v>
      </c>
      <c r="I45" s="127">
        <f>_xlfn.XLOOKUP($B45,'Duomenys | Data'!$B$10:$B$69,'Duomenys | Data'!G$10:G$69)</f>
        <v>0</v>
      </c>
      <c r="J45" s="127">
        <f>_xlfn.XLOOKUP($B45,'Duomenys | Data'!$B$10:$B$69,'Duomenys | Data'!H$10:H$69)</f>
        <v>1448.3</v>
      </c>
      <c r="K45" s="129">
        <f t="shared" si="2"/>
        <v>-3040.4000000000015</v>
      </c>
      <c r="L45" s="127">
        <f>_xlfn.XLOOKUP($B45,'Duomenys | Data'!$B$10:$B$69,'Duomenys | Data'!I$10:I$69)</f>
        <v>100</v>
      </c>
      <c r="M45" s="127">
        <f>_xlfn.XLOOKUP($B45,'Duomenys | Data'!$B$10:$B$69,'Duomenys | Data'!$T$10:$T$69)</f>
        <v>0</v>
      </c>
      <c r="N45" s="129">
        <f t="shared" si="7"/>
        <v>-2940.4000000000015</v>
      </c>
      <c r="O45" s="130" t="str">
        <f>VLOOKUP(C45,'Lankstumas | Flexibility'!B:N,13,FALSE)</f>
        <v>Taip / Yes</v>
      </c>
      <c r="P45" s="127">
        <f>_xlfn.XLOOKUP($B45,'Duomenys | Data'!$B$10:$B$69,'Duomenys | Data'!J$10:J$69)</f>
        <v>41.5</v>
      </c>
      <c r="Q45" s="127">
        <f>_xlfn.XLOOKUP($B45,'Duomenys | Data'!$B$10:$B$69,'Duomenys | Data'!K$10:K$69)</f>
        <v>3779</v>
      </c>
      <c r="R45" s="109">
        <f t="shared" si="4"/>
        <v>880.09999999999854</v>
      </c>
      <c r="S45" s="129">
        <f t="shared" si="3"/>
        <v>-1.4</v>
      </c>
      <c r="T45" s="129" t="str">
        <f t="shared" si="5"/>
        <v>-</v>
      </c>
      <c r="U45" s="131" t="str">
        <f t="shared" si="6"/>
        <v>Taip / Yes</v>
      </c>
      <c r="V45"/>
      <c r="W45"/>
      <c r="X45"/>
      <c r="Y45"/>
      <c r="Z45"/>
      <c r="AA45"/>
    </row>
    <row r="46" spans="2:27" x14ac:dyDescent="0.3">
      <c r="B46" s="124">
        <v>39</v>
      </c>
      <c r="C46" s="125" t="s">
        <v>91</v>
      </c>
      <c r="D46" s="126">
        <f t="shared" si="8"/>
        <v>8.7759310698407589E-2</v>
      </c>
      <c r="E46" s="127">
        <f>_xlfn.XLOOKUP($B46,'Duomenys | Data'!$B$10:$B$69,'Duomenys | Data'!D$10:D$69)</f>
        <v>62795.3</v>
      </c>
      <c r="F46" s="128">
        <f t="shared" si="1"/>
        <v>68811.899999999994</v>
      </c>
      <c r="G46" s="127">
        <f>_xlfn.XLOOKUP($B46,'Duomenys | Data'!$B$10:$B$69,'Duomenys | Data'!E$10:E$69)</f>
        <v>61021.9</v>
      </c>
      <c r="H46" s="127">
        <f>_xlfn.XLOOKUP($B46,'Duomenys | Data'!$B$10:$B$69,'Duomenys | Data'!F$10:F$69)</f>
        <v>7790</v>
      </c>
      <c r="I46" s="127">
        <f>_xlfn.XLOOKUP($B46,'Duomenys | Data'!$B$10:$B$69,'Duomenys | Data'!G$10:G$69)</f>
        <v>0</v>
      </c>
      <c r="J46" s="127">
        <f>_xlfn.XLOOKUP($B46,'Duomenys | Data'!$B$10:$B$69,'Duomenys | Data'!H$10:H$69)</f>
        <v>0</v>
      </c>
      <c r="K46" s="129">
        <f t="shared" si="2"/>
        <v>-6016.5999999999913</v>
      </c>
      <c r="L46" s="127">
        <f>_xlfn.XLOOKUP($B46,'Duomenys | Data'!$B$10:$B$69,'Duomenys | Data'!I$10:I$69)</f>
        <v>200</v>
      </c>
      <c r="M46" s="127">
        <f>_xlfn.XLOOKUP($B46,'Duomenys | Data'!$B$10:$B$69,'Duomenys | Data'!$T$10:$T$69)</f>
        <v>0</v>
      </c>
      <c r="N46" s="129">
        <f t="shared" si="7"/>
        <v>-5816.5999999999913</v>
      </c>
      <c r="O46" s="130" t="str">
        <f>VLOOKUP(C46,'Lankstumas | Flexibility'!B:N,13,FALSE)</f>
        <v>Taip / Yes</v>
      </c>
      <c r="P46" s="249">
        <f>_xlfn.XLOOKUP($B46,'Duomenys | Data'!$B$10:$B$69,'Duomenys | Data'!J$10:J$69)</f>
        <v>376.2</v>
      </c>
      <c r="Q46" s="249">
        <f>_xlfn.XLOOKUP($B46,'Duomenys | Data'!$B$10:$B$69,'Duomenys | Data'!K$10:K$69)</f>
        <v>2594.3000000000002</v>
      </c>
      <c r="R46" s="109">
        <f t="shared" si="4"/>
        <v>-2846.0999999999913</v>
      </c>
      <c r="S46" s="129">
        <f t="shared" si="3"/>
        <v>4.5</v>
      </c>
      <c r="T46" s="129">
        <f t="shared" si="5"/>
        <v>1904.1704999999913</v>
      </c>
      <c r="U46" s="131" t="str">
        <f t="shared" si="6"/>
        <v>Ne / No</v>
      </c>
      <c r="V46"/>
      <c r="W46"/>
      <c r="X46"/>
      <c r="Y46"/>
      <c r="Z46"/>
      <c r="AA46"/>
    </row>
    <row r="47" spans="2:27" x14ac:dyDescent="0.3">
      <c r="B47" s="124">
        <v>40</v>
      </c>
      <c r="C47" s="125" t="s">
        <v>92</v>
      </c>
      <c r="D47" s="126">
        <f t="shared" si="8"/>
        <v>4.6777443635872037E-2</v>
      </c>
      <c r="E47" s="127">
        <f>_xlfn.XLOOKUP($B47,'Duomenys | Data'!$B$10:$B$69,'Duomenys | Data'!D$10:D$69)</f>
        <v>34300.800000000003</v>
      </c>
      <c r="F47" s="128">
        <f t="shared" si="1"/>
        <v>36678.1</v>
      </c>
      <c r="G47" s="127">
        <f>_xlfn.XLOOKUP($B47,'Duomenys | Data'!$B$10:$B$69,'Duomenys | Data'!E$10:E$69)</f>
        <v>32379.1</v>
      </c>
      <c r="H47" s="127">
        <f>_xlfn.XLOOKUP($B47,'Duomenys | Data'!$B$10:$B$69,'Duomenys | Data'!F$10:F$69)</f>
        <v>4299</v>
      </c>
      <c r="I47" s="127">
        <f>_xlfn.XLOOKUP($B47,'Duomenys | Data'!$B$10:$B$69,'Duomenys | Data'!G$10:G$69)</f>
        <v>0</v>
      </c>
      <c r="J47" s="127">
        <f>_xlfn.XLOOKUP($B47,'Duomenys | Data'!$B$10:$B$69,'Duomenys | Data'!H$10:H$69)</f>
        <v>0</v>
      </c>
      <c r="K47" s="129">
        <f t="shared" si="2"/>
        <v>-2377.2999999999956</v>
      </c>
      <c r="L47" s="127">
        <f>_xlfn.XLOOKUP($B47,'Duomenys | Data'!$B$10:$B$69,'Duomenys | Data'!I$10:I$69)</f>
        <v>0</v>
      </c>
      <c r="M47" s="127">
        <f>_xlfn.XLOOKUP($B47,'Duomenys | Data'!$B$10:$B$69,'Duomenys | Data'!$T$10:$T$69)</f>
        <v>79.5</v>
      </c>
      <c r="N47" s="129">
        <f t="shared" si="7"/>
        <v>-2297.7999999999956</v>
      </c>
      <c r="O47" s="130" t="str">
        <f>VLOOKUP(C47,'Lankstumas | Flexibility'!B:N,13,FALSE)</f>
        <v>Taip / Yes</v>
      </c>
      <c r="P47" s="127">
        <f>_xlfn.XLOOKUP($B47,'Duomenys | Data'!$B$10:$B$69,'Duomenys | Data'!J$10:J$69)</f>
        <v>2333.8000000000002</v>
      </c>
      <c r="Q47" s="127">
        <f>_xlfn.XLOOKUP($B47,'Duomenys | Data'!$B$10:$B$69,'Duomenys | Data'!K$10:K$69)</f>
        <v>2892.7</v>
      </c>
      <c r="R47" s="109">
        <f t="shared" si="4"/>
        <v>2928.7000000000044</v>
      </c>
      <c r="S47" s="129">
        <f t="shared" si="3"/>
        <v>-8.5</v>
      </c>
      <c r="T47" s="129" t="str">
        <f t="shared" si="5"/>
        <v>-</v>
      </c>
      <c r="U47" s="131" t="str">
        <f t="shared" si="6"/>
        <v>Taip / Yes</v>
      </c>
      <c r="V47"/>
      <c r="W47"/>
      <c r="X47"/>
      <c r="Y47"/>
      <c r="Z47"/>
      <c r="AA47"/>
    </row>
    <row r="48" spans="2:27" x14ac:dyDescent="0.3">
      <c r="B48" s="124">
        <v>41</v>
      </c>
      <c r="C48" s="125" t="s">
        <v>93</v>
      </c>
      <c r="D48" s="126">
        <f t="shared" si="8"/>
        <v>8.136865544868116E-2</v>
      </c>
      <c r="E48" s="127">
        <f>_xlfn.XLOOKUP($B48,'Duomenys | Data'!$B$10:$B$69,'Duomenys | Data'!D$10:D$69)</f>
        <v>57467.1</v>
      </c>
      <c r="F48" s="128">
        <f t="shared" si="1"/>
        <v>63801</v>
      </c>
      <c r="G48" s="127">
        <f>_xlfn.XLOOKUP($B48,'Duomenys | Data'!$B$10:$B$69,'Duomenys | Data'!E$10:E$69)</f>
        <v>56418.6</v>
      </c>
      <c r="H48" s="127">
        <f>_xlfn.XLOOKUP($B48,'Duomenys | Data'!$B$10:$B$69,'Duomenys | Data'!F$10:F$69)</f>
        <v>7382.4</v>
      </c>
      <c r="I48" s="127">
        <f>_xlfn.XLOOKUP($B48,'Duomenys | Data'!$B$10:$B$69,'Duomenys | Data'!G$10:G$69)</f>
        <v>0</v>
      </c>
      <c r="J48" s="127">
        <f>_xlfn.XLOOKUP($B48,'Duomenys | Data'!$B$10:$B$69,'Duomenys | Data'!H$10:H$69)</f>
        <v>0</v>
      </c>
      <c r="K48" s="129">
        <f t="shared" si="2"/>
        <v>-6333.9000000000015</v>
      </c>
      <c r="L48" s="127">
        <f>_xlfn.XLOOKUP($B48,'Duomenys | Data'!$B$10:$B$69,'Duomenys | Data'!I$10:I$69)</f>
        <v>100</v>
      </c>
      <c r="M48" s="127">
        <f>_xlfn.XLOOKUP($B48,'Duomenys | Data'!$B$10:$B$69,'Duomenys | Data'!$T$10:$T$69)</f>
        <v>0</v>
      </c>
      <c r="N48" s="129">
        <f t="shared" si="7"/>
        <v>-6233.9000000000015</v>
      </c>
      <c r="O48" s="130" t="str">
        <f>VLOOKUP(C48,'Lankstumas | Flexibility'!B:N,13,FALSE)</f>
        <v>Taip / Yes</v>
      </c>
      <c r="P48" s="249">
        <f>_xlfn.XLOOKUP($B48,'Duomenys | Data'!$B$10:$B$69,'Duomenys | Data'!J$10:J$69)</f>
        <v>1806.8</v>
      </c>
      <c r="Q48" s="127">
        <f>_xlfn.XLOOKUP($B48,'Duomenys | Data'!$B$10:$B$69,'Duomenys | Data'!K$10:K$69)</f>
        <v>3979.3</v>
      </c>
      <c r="R48" s="109">
        <f t="shared" si="4"/>
        <v>-447.80000000000109</v>
      </c>
      <c r="S48" s="129">
        <f t="shared" si="3"/>
        <v>0.8</v>
      </c>
      <c r="T48" s="129" t="str">
        <f t="shared" si="5"/>
        <v>-</v>
      </c>
      <c r="U48" s="131" t="str">
        <f t="shared" si="6"/>
        <v>Taip / Yes</v>
      </c>
      <c r="V48"/>
      <c r="W48"/>
      <c r="X48"/>
      <c r="Y48"/>
      <c r="Z48"/>
      <c r="AA48"/>
    </row>
    <row r="49" spans="2:27" x14ac:dyDescent="0.3">
      <c r="B49" s="124">
        <v>42</v>
      </c>
      <c r="C49" s="125" t="s">
        <v>94</v>
      </c>
      <c r="D49" s="126">
        <f t="shared" si="8"/>
        <v>8.8186298141303757E-2</v>
      </c>
      <c r="E49" s="127">
        <f>_xlfn.XLOOKUP($B49,'Duomenys | Data'!$B$10:$B$69,'Duomenys | Data'!D$10:D$69)</f>
        <v>64939</v>
      </c>
      <c r="F49" s="128">
        <f t="shared" si="1"/>
        <v>69146.7</v>
      </c>
      <c r="G49" s="127">
        <f>_xlfn.XLOOKUP($B49,'Duomenys | Data'!$B$10:$B$69,'Duomenys | Data'!E$10:E$69)</f>
        <v>64806.5</v>
      </c>
      <c r="H49" s="127">
        <f>_xlfn.XLOOKUP($B49,'Duomenys | Data'!$B$10:$B$69,'Duomenys | Data'!F$10:F$69)</f>
        <v>4340.2</v>
      </c>
      <c r="I49" s="127">
        <f>_xlfn.XLOOKUP($B49,'Duomenys | Data'!$B$10:$B$69,'Duomenys | Data'!G$10:G$69)</f>
        <v>0</v>
      </c>
      <c r="J49" s="127">
        <f>_xlfn.XLOOKUP($B49,'Duomenys | Data'!$B$10:$B$69,'Duomenys | Data'!H$10:H$69)</f>
        <v>0</v>
      </c>
      <c r="K49" s="129">
        <f t="shared" si="2"/>
        <v>-4207.6999999999971</v>
      </c>
      <c r="L49" s="127">
        <f>_xlfn.XLOOKUP($B49,'Duomenys | Data'!$B$10:$B$69,'Duomenys | Data'!I$10:I$69)</f>
        <v>0</v>
      </c>
      <c r="M49" s="127">
        <f>_xlfn.XLOOKUP($B49,'Duomenys | Data'!$B$10:$B$69,'Duomenys | Data'!$T$10:$T$69)</f>
        <v>0</v>
      </c>
      <c r="N49" s="129">
        <f t="shared" si="7"/>
        <v>-4207.6999999999971</v>
      </c>
      <c r="O49" s="130" t="str">
        <f>VLOOKUP(C49,'Lankstumas | Flexibility'!B:N,13,FALSE)</f>
        <v>Taip / Yes</v>
      </c>
      <c r="P49" s="127">
        <f>_xlfn.XLOOKUP($B49,'Duomenys | Data'!$B$10:$B$69,'Duomenys | Data'!J$10:J$69)</f>
        <v>2520.1999999999998</v>
      </c>
      <c r="Q49" s="127">
        <f>_xlfn.XLOOKUP($B49,'Duomenys | Data'!$B$10:$B$69,'Duomenys | Data'!K$10:K$69)</f>
        <v>5477.8</v>
      </c>
      <c r="R49" s="109">
        <f t="shared" si="4"/>
        <v>3790.3000000000029</v>
      </c>
      <c r="S49" s="129">
        <f t="shared" si="3"/>
        <v>-5.8</v>
      </c>
      <c r="T49" s="129" t="str">
        <f t="shared" si="5"/>
        <v>-</v>
      </c>
      <c r="U49" s="131" t="str">
        <f t="shared" si="6"/>
        <v>Taip / Yes</v>
      </c>
      <c r="V49"/>
      <c r="W49"/>
      <c r="X49"/>
      <c r="Y49"/>
      <c r="Z49"/>
      <c r="AA49"/>
    </row>
    <row r="50" spans="2:27" x14ac:dyDescent="0.3">
      <c r="B50" s="124">
        <v>43</v>
      </c>
      <c r="C50" s="125" t="s">
        <v>95</v>
      </c>
      <c r="D50" s="126">
        <f t="shared" si="8"/>
        <v>0.11015982696040547</v>
      </c>
      <c r="E50" s="127">
        <f>_xlfn.XLOOKUP($B50,'Duomenys | Data'!$B$10:$B$69,'Duomenys | Data'!D$10:D$69)</f>
        <v>82706.600000000006</v>
      </c>
      <c r="F50" s="128">
        <f t="shared" si="1"/>
        <v>86376.1</v>
      </c>
      <c r="G50" s="127">
        <f>_xlfn.XLOOKUP($B50,'Duomenys | Data'!$B$10:$B$69,'Duomenys | Data'!E$10:E$69)</f>
        <v>77091.399999999994</v>
      </c>
      <c r="H50" s="127">
        <f>_xlfn.XLOOKUP($B50,'Duomenys | Data'!$B$10:$B$69,'Duomenys | Data'!F$10:F$69)</f>
        <v>9061.6</v>
      </c>
      <c r="I50" s="127">
        <f>_xlfn.XLOOKUP($B50,'Duomenys | Data'!$B$10:$B$69,'Duomenys | Data'!G$10:G$69)</f>
        <v>0</v>
      </c>
      <c r="J50" s="127">
        <f>_xlfn.XLOOKUP($B50,'Duomenys | Data'!$B$10:$B$69,'Duomenys | Data'!H$10:H$69)</f>
        <v>223.1</v>
      </c>
      <c r="K50" s="129">
        <f t="shared" si="2"/>
        <v>-3669.5</v>
      </c>
      <c r="L50" s="127">
        <f>_xlfn.XLOOKUP($B50,'Duomenys | Data'!$B$10:$B$69,'Duomenys | Data'!I$10:I$69)</f>
        <v>0</v>
      </c>
      <c r="M50" s="127">
        <f>_xlfn.XLOOKUP($B50,'Duomenys | Data'!$B$10:$B$69,'Duomenys | Data'!$T$10:$T$69)</f>
        <v>0</v>
      </c>
      <c r="N50" s="129">
        <f t="shared" si="7"/>
        <v>-3669.5</v>
      </c>
      <c r="O50" s="130" t="str">
        <f>VLOOKUP(C50,'Lankstumas | Flexibility'!B:N,13,FALSE)</f>
        <v>Taip / Yes</v>
      </c>
      <c r="P50" s="127">
        <f>_xlfn.XLOOKUP($B50,'Duomenys | Data'!$B$10:$B$69,'Duomenys | Data'!J$10:J$69)</f>
        <v>3812</v>
      </c>
      <c r="Q50" s="127">
        <f>_xlfn.XLOOKUP($B50,'Duomenys | Data'!$B$10:$B$69,'Duomenys | Data'!K$10:K$69)</f>
        <v>4506.2</v>
      </c>
      <c r="R50" s="109">
        <f t="shared" si="4"/>
        <v>4648.7000000000007</v>
      </c>
      <c r="S50" s="129">
        <f t="shared" si="3"/>
        <v>-5.6</v>
      </c>
      <c r="T50" s="129" t="str">
        <f t="shared" si="5"/>
        <v>-</v>
      </c>
      <c r="U50" s="131" t="str">
        <f t="shared" si="6"/>
        <v>Taip / Yes</v>
      </c>
      <c r="V50"/>
      <c r="W50"/>
      <c r="X50"/>
      <c r="Y50"/>
      <c r="Z50"/>
      <c r="AA50"/>
    </row>
    <row r="51" spans="2:27" x14ac:dyDescent="0.3">
      <c r="B51" s="124">
        <v>44</v>
      </c>
      <c r="C51" s="125" t="s">
        <v>96</v>
      </c>
      <c r="D51" s="126">
        <f t="shared" si="8"/>
        <v>6.0508890470323859E-2</v>
      </c>
      <c r="E51" s="127">
        <f>_xlfn.XLOOKUP($B51,'Duomenys | Data'!$B$10:$B$69,'Duomenys | Data'!D$10:D$69)</f>
        <v>45108.5</v>
      </c>
      <c r="F51" s="128">
        <f t="shared" si="1"/>
        <v>47444.9</v>
      </c>
      <c r="G51" s="127">
        <f>_xlfn.XLOOKUP($B51,'Duomenys | Data'!$B$10:$B$69,'Duomenys | Data'!E$10:E$69)</f>
        <v>42638.6</v>
      </c>
      <c r="H51" s="127">
        <f>_xlfn.XLOOKUP($B51,'Duomenys | Data'!$B$10:$B$69,'Duomenys | Data'!F$10:F$69)</f>
        <v>4696.3</v>
      </c>
      <c r="I51" s="127">
        <f>_xlfn.XLOOKUP($B51,'Duomenys | Data'!$B$10:$B$69,'Duomenys | Data'!G$10:G$69)</f>
        <v>0</v>
      </c>
      <c r="J51" s="127">
        <f>_xlfn.XLOOKUP($B51,'Duomenys | Data'!$B$10:$B$69,'Duomenys | Data'!H$10:H$69)</f>
        <v>110</v>
      </c>
      <c r="K51" s="129">
        <f t="shared" si="2"/>
        <v>-2336.4000000000015</v>
      </c>
      <c r="L51" s="127">
        <f>_xlfn.XLOOKUP($B51,'Duomenys | Data'!$B$10:$B$69,'Duomenys | Data'!I$10:I$69)</f>
        <v>0</v>
      </c>
      <c r="M51" s="127">
        <f>_xlfn.XLOOKUP($B51,'Duomenys | Data'!$B$10:$B$69,'Duomenys | Data'!$T$10:$T$69)</f>
        <v>0</v>
      </c>
      <c r="N51" s="129">
        <f t="shared" si="7"/>
        <v>-2336.4000000000015</v>
      </c>
      <c r="O51" s="130" t="str">
        <f>VLOOKUP(C51,'Lankstumas | Flexibility'!B:N,13,FALSE)</f>
        <v>Taip / Yes</v>
      </c>
      <c r="P51" s="127">
        <f>_xlfn.XLOOKUP($B51,'Duomenys | Data'!$B$10:$B$69,'Duomenys | Data'!J$10:J$69)</f>
        <v>0</v>
      </c>
      <c r="Q51" s="127">
        <f>_xlfn.XLOOKUP($B51,'Duomenys | Data'!$B$10:$B$69,'Duomenys | Data'!K$10:K$69)</f>
        <v>3664.7</v>
      </c>
      <c r="R51" s="109">
        <f t="shared" si="4"/>
        <v>1328.2999999999984</v>
      </c>
      <c r="S51" s="129">
        <f t="shared" si="3"/>
        <v>-2.9</v>
      </c>
      <c r="T51" s="129" t="str">
        <f t="shared" si="5"/>
        <v>-</v>
      </c>
      <c r="U51" s="131" t="str">
        <f t="shared" si="6"/>
        <v>Taip / Yes</v>
      </c>
      <c r="V51"/>
      <c r="W51"/>
      <c r="X51"/>
      <c r="Y51"/>
      <c r="Z51"/>
      <c r="AA51"/>
    </row>
    <row r="52" spans="2:27" x14ac:dyDescent="0.3">
      <c r="B52" s="124">
        <v>45</v>
      </c>
      <c r="C52" s="125" t="s">
        <v>97</v>
      </c>
      <c r="D52" s="126">
        <f t="shared" si="8"/>
        <v>0.12058161097209788</v>
      </c>
      <c r="E52" s="127">
        <f>_xlfn.XLOOKUP($B52,'Duomenys | Data'!$B$10:$B$69,'Duomenys | Data'!D$10:D$69)</f>
        <v>85904.4</v>
      </c>
      <c r="F52" s="128">
        <f t="shared" si="1"/>
        <v>94547.8</v>
      </c>
      <c r="G52" s="127">
        <f>_xlfn.XLOOKUP($B52,'Duomenys | Data'!$B$10:$B$69,'Duomenys | Data'!E$10:E$69)</f>
        <v>82192.5</v>
      </c>
      <c r="H52" s="127">
        <f>_xlfn.XLOOKUP($B52,'Duomenys | Data'!$B$10:$B$69,'Duomenys | Data'!F$10:F$69)</f>
        <v>12355.3</v>
      </c>
      <c r="I52" s="127">
        <f>_xlfn.XLOOKUP($B52,'Duomenys | Data'!$B$10:$B$69,'Duomenys | Data'!G$10:G$69)</f>
        <v>0</v>
      </c>
      <c r="J52" s="127">
        <f>_xlfn.XLOOKUP($B52,'Duomenys | Data'!$B$10:$B$69,'Duomenys | Data'!H$10:H$69)</f>
        <v>0</v>
      </c>
      <c r="K52" s="129">
        <f t="shared" si="2"/>
        <v>-8643.4000000000087</v>
      </c>
      <c r="L52" s="127">
        <f>_xlfn.XLOOKUP($B52,'Duomenys | Data'!$B$10:$B$69,'Duomenys | Data'!I$10:I$69)</f>
        <v>0</v>
      </c>
      <c r="M52" s="127">
        <f>_xlfn.XLOOKUP($B52,'Duomenys | Data'!$B$10:$B$69,'Duomenys | Data'!$T$10:$T$69)</f>
        <v>0</v>
      </c>
      <c r="N52" s="129">
        <f t="shared" si="7"/>
        <v>-8643.4000000000087</v>
      </c>
      <c r="O52" s="130" t="str">
        <f>VLOOKUP(C52,'Lankstumas | Flexibility'!B:N,13,FALSE)</f>
        <v>Taip / Yes</v>
      </c>
      <c r="P52" s="127">
        <f>_xlfn.XLOOKUP($B52,'Duomenys | Data'!$B$10:$B$69,'Duomenys | Data'!J$10:J$69)</f>
        <v>733.8</v>
      </c>
      <c r="Q52" s="127">
        <f>_xlfn.XLOOKUP($B52,'Duomenys | Data'!$B$10:$B$69,'Duomenys | Data'!K$10:K$69)</f>
        <v>8925.7999999999993</v>
      </c>
      <c r="R52" s="109">
        <f t="shared" si="4"/>
        <v>1016.1999999999898</v>
      </c>
      <c r="S52" s="129">
        <f t="shared" si="3"/>
        <v>-1.2</v>
      </c>
      <c r="T52" s="129" t="str">
        <f t="shared" si="5"/>
        <v>-</v>
      </c>
      <c r="U52" s="131" t="str">
        <f t="shared" si="6"/>
        <v>Taip / Yes</v>
      </c>
      <c r="V52"/>
      <c r="W52"/>
      <c r="X52"/>
      <c r="Y52"/>
      <c r="Z52"/>
      <c r="AA52"/>
    </row>
    <row r="53" spans="2:27" x14ac:dyDescent="0.3">
      <c r="B53" s="124">
        <v>46</v>
      </c>
      <c r="C53" s="125" t="s">
        <v>98</v>
      </c>
      <c r="D53" s="126">
        <f t="shared" si="8"/>
        <v>4.7978951610640509E-2</v>
      </c>
      <c r="E53" s="127">
        <f>_xlfn.XLOOKUP($B53,'Duomenys | Data'!$B$10:$B$69,'Duomenys | Data'!D$10:D$69)</f>
        <v>31721</v>
      </c>
      <c r="F53" s="128">
        <f t="shared" si="1"/>
        <v>37620.200000000004</v>
      </c>
      <c r="G53" s="127">
        <f>_xlfn.XLOOKUP($B53,'Duomenys | Data'!$B$10:$B$69,'Duomenys | Data'!E$10:E$69)</f>
        <v>29728.3</v>
      </c>
      <c r="H53" s="127">
        <f>_xlfn.XLOOKUP($B53,'Duomenys | Data'!$B$10:$B$69,'Duomenys | Data'!F$10:F$69)</f>
        <v>7839.5</v>
      </c>
      <c r="I53" s="127">
        <f>_xlfn.XLOOKUP($B53,'Duomenys | Data'!$B$10:$B$69,'Duomenys | Data'!G$10:G$69)</f>
        <v>0</v>
      </c>
      <c r="J53" s="127">
        <f>_xlfn.XLOOKUP($B53,'Duomenys | Data'!$B$10:$B$69,'Duomenys | Data'!H$10:H$69)</f>
        <v>52.4</v>
      </c>
      <c r="K53" s="129">
        <f t="shared" si="2"/>
        <v>-5899.2000000000044</v>
      </c>
      <c r="L53" s="127">
        <f>_xlfn.XLOOKUP($B53,'Duomenys | Data'!$B$10:$B$69,'Duomenys | Data'!I$10:I$69)</f>
        <v>100</v>
      </c>
      <c r="M53" s="127">
        <f>_xlfn.XLOOKUP($B53,'Duomenys | Data'!$B$10:$B$69,'Duomenys | Data'!$T$10:$T$69)</f>
        <v>0</v>
      </c>
      <c r="N53" s="129">
        <f t="shared" si="7"/>
        <v>-5799.2000000000044</v>
      </c>
      <c r="O53" s="130" t="str">
        <f>VLOOKUP(C53,'Lankstumas | Flexibility'!B:N,13,FALSE)</f>
        <v>Taip / Yes</v>
      </c>
      <c r="P53" s="127">
        <f>_xlfn.XLOOKUP($B53,'Duomenys | Data'!$B$10:$B$69,'Duomenys | Data'!J$10:J$69)</f>
        <v>1512.4</v>
      </c>
      <c r="Q53" s="127">
        <f>_xlfn.XLOOKUP($B53,'Duomenys | Data'!$B$10:$B$69,'Duomenys | Data'!K$10:K$69)</f>
        <v>5899.2</v>
      </c>
      <c r="R53" s="109">
        <f t="shared" si="4"/>
        <v>1612.399999999996</v>
      </c>
      <c r="S53" s="129">
        <f t="shared" si="3"/>
        <v>-5.0999999999999996</v>
      </c>
      <c r="T53" s="129" t="str">
        <f t="shared" si="5"/>
        <v>-</v>
      </c>
      <c r="U53" s="131" t="str">
        <f t="shared" si="6"/>
        <v>Taip / Yes</v>
      </c>
      <c r="V53"/>
      <c r="W53"/>
      <c r="X53"/>
      <c r="Y53"/>
      <c r="Z53"/>
      <c r="AA53"/>
    </row>
    <row r="54" spans="2:27" x14ac:dyDescent="0.3">
      <c r="B54" s="124">
        <v>47</v>
      </c>
      <c r="C54" s="125" t="s">
        <v>99</v>
      </c>
      <c r="D54" s="126">
        <f t="shared" si="8"/>
        <v>7.9137684320072232E-2</v>
      </c>
      <c r="E54" s="127">
        <f>_xlfn.XLOOKUP($B54,'Duomenys | Data'!$B$10:$B$69,'Duomenys | Data'!D$10:D$69)</f>
        <v>59739</v>
      </c>
      <c r="F54" s="128">
        <f t="shared" si="1"/>
        <v>62051.7</v>
      </c>
      <c r="G54" s="127">
        <f>_xlfn.XLOOKUP($B54,'Duomenys | Data'!$B$10:$B$69,'Duomenys | Data'!E$10:E$69)</f>
        <v>45929.7</v>
      </c>
      <c r="H54" s="127">
        <f>_xlfn.XLOOKUP($B54,'Duomenys | Data'!$B$10:$B$69,'Duomenys | Data'!F$10:F$69)</f>
        <v>15155.5</v>
      </c>
      <c r="I54" s="127">
        <f>_xlfn.XLOOKUP($B54,'Duomenys | Data'!$B$10:$B$69,'Duomenys | Data'!G$10:G$69)</f>
        <v>0</v>
      </c>
      <c r="J54" s="127">
        <f>_xlfn.XLOOKUP($B54,'Duomenys | Data'!$B$10:$B$69,'Duomenys | Data'!H$10:H$69)</f>
        <v>966.5</v>
      </c>
      <c r="K54" s="129">
        <f t="shared" si="2"/>
        <v>-2312.6999999999971</v>
      </c>
      <c r="L54" s="127">
        <f>_xlfn.XLOOKUP($B54,'Duomenys | Data'!$B$10:$B$69,'Duomenys | Data'!I$10:I$69)</f>
        <v>0</v>
      </c>
      <c r="M54" s="127">
        <f>_xlfn.XLOOKUP($B54,'Duomenys | Data'!$B$10:$B$69,'Duomenys | Data'!$T$10:$T$69)</f>
        <v>175.80000000000018</v>
      </c>
      <c r="N54" s="129">
        <f t="shared" si="7"/>
        <v>-2136.8999999999969</v>
      </c>
      <c r="O54" s="130" t="str">
        <f>VLOOKUP(C54,'Lankstumas | Flexibility'!B:N,13,FALSE)</f>
        <v>Taip / Yes</v>
      </c>
      <c r="P54" s="127">
        <f>_xlfn.XLOOKUP($B54,'Duomenys | Data'!$B$10:$B$69,'Duomenys | Data'!J$10:J$69)</f>
        <v>1710.1</v>
      </c>
      <c r="Q54" s="127">
        <f>_xlfn.XLOOKUP($B54,'Duomenys | Data'!$B$10:$B$69,'Duomenys | Data'!K$10:K$69)</f>
        <v>2061.3000000000002</v>
      </c>
      <c r="R54" s="109">
        <f t="shared" si="4"/>
        <v>1634.5000000000032</v>
      </c>
      <c r="S54" s="129">
        <f t="shared" si="3"/>
        <v>-2.7</v>
      </c>
      <c r="T54" s="129" t="str">
        <f t="shared" si="5"/>
        <v>-</v>
      </c>
      <c r="U54" s="131" t="str">
        <f t="shared" si="6"/>
        <v>Taip / Yes</v>
      </c>
      <c r="V54"/>
      <c r="W54"/>
      <c r="X54"/>
      <c r="Y54"/>
      <c r="Z54"/>
      <c r="AA54"/>
    </row>
    <row r="55" spans="2:27" x14ac:dyDescent="0.3">
      <c r="B55" s="124">
        <v>48</v>
      </c>
      <c r="C55" s="125" t="s">
        <v>100</v>
      </c>
      <c r="D55" s="126">
        <f t="shared" si="8"/>
        <v>0.13275024295432458</v>
      </c>
      <c r="E55" s="127">
        <f>_xlfn.XLOOKUP($B55,'Duomenys | Data'!$B$10:$B$69,'Duomenys | Data'!D$10:D$69)</f>
        <v>96008.5</v>
      </c>
      <c r="F55" s="128">
        <f t="shared" si="1"/>
        <v>104089.2</v>
      </c>
      <c r="G55" s="127">
        <f>_xlfn.XLOOKUP($B55,'Duomenys | Data'!$B$10:$B$69,'Duomenys | Data'!E$10:E$69)</f>
        <v>78837.399999999994</v>
      </c>
      <c r="H55" s="127">
        <f>_xlfn.XLOOKUP($B55,'Duomenys | Data'!$B$10:$B$69,'Duomenys | Data'!F$10:F$69)</f>
        <v>25251.8</v>
      </c>
      <c r="I55" s="127">
        <f>_xlfn.XLOOKUP($B55,'Duomenys | Data'!$B$10:$B$69,'Duomenys | Data'!G$10:G$69)</f>
        <v>0</v>
      </c>
      <c r="J55" s="127">
        <f>_xlfn.XLOOKUP($B55,'Duomenys | Data'!$B$10:$B$69,'Duomenys | Data'!H$10:H$69)</f>
        <v>0</v>
      </c>
      <c r="K55" s="129">
        <f t="shared" si="2"/>
        <v>-8080.6999999999971</v>
      </c>
      <c r="L55" s="127">
        <f>_xlfn.XLOOKUP($B55,'Duomenys | Data'!$B$10:$B$69,'Duomenys | Data'!I$10:I$69)</f>
        <v>0</v>
      </c>
      <c r="M55" s="127">
        <f>_xlfn.XLOOKUP($B55,'Duomenys | Data'!$B$10:$B$69,'Duomenys | Data'!$T$10:$T$69)</f>
        <v>0</v>
      </c>
      <c r="N55" s="129">
        <f t="shared" si="7"/>
        <v>-8080.6999999999971</v>
      </c>
      <c r="O55" s="130" t="str">
        <f>VLOOKUP(C55,'Lankstumas | Flexibility'!B:N,13,FALSE)</f>
        <v>Taip / Yes</v>
      </c>
      <c r="P55" s="127">
        <f>_xlfn.XLOOKUP($B55,'Duomenys | Data'!$B$10:$B$69,'Duomenys | Data'!J$10:J$69)</f>
        <v>1520.9</v>
      </c>
      <c r="Q55" s="127">
        <f>_xlfn.XLOOKUP($B55,'Duomenys | Data'!$B$10:$B$69,'Duomenys | Data'!K$10:K$69)</f>
        <v>6277.7</v>
      </c>
      <c r="R55" s="109">
        <f t="shared" si="4"/>
        <v>-282.09999999999673</v>
      </c>
      <c r="S55" s="129">
        <f t="shared" si="3"/>
        <v>0.3</v>
      </c>
      <c r="T55" s="129" t="str">
        <f t="shared" si="5"/>
        <v>-</v>
      </c>
      <c r="U55" s="131" t="str">
        <f t="shared" si="6"/>
        <v>Taip / Yes</v>
      </c>
      <c r="V55"/>
      <c r="W55"/>
      <c r="X55"/>
      <c r="Y55"/>
      <c r="Z55"/>
      <c r="AA55"/>
    </row>
    <row r="56" spans="2:27" x14ac:dyDescent="0.3">
      <c r="B56" s="124">
        <v>49</v>
      </c>
      <c r="C56" s="125" t="s">
        <v>101</v>
      </c>
      <c r="D56" s="126">
        <f t="shared" si="8"/>
        <v>0.11807006267073758</v>
      </c>
      <c r="E56" s="127">
        <f>_xlfn.XLOOKUP($B56,'Duomenys | Data'!$B$10:$B$69,'Duomenys | Data'!D$10:D$69)</f>
        <v>88326.7</v>
      </c>
      <c r="F56" s="128">
        <f t="shared" si="1"/>
        <v>92578.5</v>
      </c>
      <c r="G56" s="127">
        <f>_xlfn.XLOOKUP($B56,'Duomenys | Data'!$B$10:$B$69,'Duomenys | Data'!E$10:E$69)</f>
        <v>79794.100000000006</v>
      </c>
      <c r="H56" s="127">
        <f>_xlfn.XLOOKUP($B56,'Duomenys | Data'!$B$10:$B$69,'Duomenys | Data'!F$10:F$69)</f>
        <v>12784.4</v>
      </c>
      <c r="I56" s="127">
        <f>_xlfn.XLOOKUP($B56,'Duomenys | Data'!$B$10:$B$69,'Duomenys | Data'!G$10:G$69)</f>
        <v>0</v>
      </c>
      <c r="J56" s="127">
        <f>_xlfn.XLOOKUP($B56,'Duomenys | Data'!$B$10:$B$69,'Duomenys | Data'!H$10:H$69)</f>
        <v>0</v>
      </c>
      <c r="K56" s="129">
        <f t="shared" si="2"/>
        <v>-4251.8000000000029</v>
      </c>
      <c r="L56" s="127">
        <f>_xlfn.XLOOKUP($B56,'Duomenys | Data'!$B$10:$B$69,'Duomenys | Data'!I$10:I$69)</f>
        <v>0</v>
      </c>
      <c r="M56" s="127">
        <f>_xlfn.XLOOKUP($B56,'Duomenys | Data'!$B$10:$B$69,'Duomenys | Data'!$T$10:$T$69)</f>
        <v>0</v>
      </c>
      <c r="N56" s="129">
        <f t="shared" si="7"/>
        <v>-4251.8000000000029</v>
      </c>
      <c r="O56" s="130" t="str">
        <f>VLOOKUP(C56,'Lankstumas | Flexibility'!B:N,13,FALSE)</f>
        <v>Taip / Yes</v>
      </c>
      <c r="P56" s="127">
        <f>_xlfn.XLOOKUP($B56,'Duomenys | Data'!$B$10:$B$69,'Duomenys | Data'!J$10:J$69)</f>
        <v>2482.5</v>
      </c>
      <c r="Q56" s="127">
        <f>_xlfn.XLOOKUP($B56,'Duomenys | Data'!$B$10:$B$69,'Duomenys | Data'!K$10:K$69)</f>
        <v>4011.7</v>
      </c>
      <c r="R56" s="109">
        <f t="shared" si="4"/>
        <v>2242.3999999999969</v>
      </c>
      <c r="S56" s="129">
        <f t="shared" si="3"/>
        <v>-2.5</v>
      </c>
      <c r="T56" s="129" t="str">
        <f t="shared" si="5"/>
        <v>-</v>
      </c>
      <c r="U56" s="131" t="str">
        <f t="shared" si="6"/>
        <v>Taip / Yes</v>
      </c>
      <c r="V56"/>
      <c r="W56"/>
      <c r="X56"/>
      <c r="Y56"/>
      <c r="Z56"/>
      <c r="AA56"/>
    </row>
    <row r="57" spans="2:27" x14ac:dyDescent="0.3">
      <c r="B57" s="124">
        <v>50</v>
      </c>
      <c r="C57" s="125" t="s">
        <v>102</v>
      </c>
      <c r="D57" s="126">
        <f t="shared" si="8"/>
        <v>0.12306306099492667</v>
      </c>
      <c r="E57" s="127">
        <f>_xlfn.XLOOKUP($B57,'Duomenys | Data'!$B$10:$B$69,'Duomenys | Data'!D$10:D$69)</f>
        <v>88166.1</v>
      </c>
      <c r="F57" s="128">
        <f t="shared" si="1"/>
        <v>96493.500000000015</v>
      </c>
      <c r="G57" s="127">
        <f>_xlfn.XLOOKUP($B57,'Duomenys | Data'!$B$10:$B$69,'Duomenys | Data'!E$10:E$69)</f>
        <v>86413.1</v>
      </c>
      <c r="H57" s="127">
        <f>_xlfn.XLOOKUP($B57,'Duomenys | Data'!$B$10:$B$69,'Duomenys | Data'!F$10:F$69)</f>
        <v>10056.299999999999</v>
      </c>
      <c r="I57" s="127">
        <f>_xlfn.XLOOKUP($B57,'Duomenys | Data'!$B$10:$B$69,'Duomenys | Data'!G$10:G$69)</f>
        <v>0</v>
      </c>
      <c r="J57" s="127">
        <f>_xlfn.XLOOKUP($B57,'Duomenys | Data'!$B$10:$B$69,'Duomenys | Data'!H$10:H$69)</f>
        <v>24.1</v>
      </c>
      <c r="K57" s="129">
        <f t="shared" si="2"/>
        <v>-8327.4000000000087</v>
      </c>
      <c r="L57" s="127">
        <f>_xlfn.XLOOKUP($B57,'Duomenys | Data'!$B$10:$B$69,'Duomenys | Data'!I$10:I$69)</f>
        <v>0</v>
      </c>
      <c r="M57" s="127">
        <f>_xlfn.XLOOKUP($B57,'Duomenys | Data'!$B$10:$B$69,'Duomenys | Data'!$T$10:$T$69)</f>
        <v>435.20000000000027</v>
      </c>
      <c r="N57" s="129">
        <f t="shared" si="7"/>
        <v>-7892.200000000008</v>
      </c>
      <c r="O57" s="130" t="str">
        <f>VLOOKUP(C57,'Lankstumas | Flexibility'!B:N,13,FALSE)</f>
        <v>Taip / Yes</v>
      </c>
      <c r="P57" s="127">
        <f>_xlfn.XLOOKUP($B57,'Duomenys | Data'!$B$10:$B$69,'Duomenys | Data'!J$10:J$69)</f>
        <v>0</v>
      </c>
      <c r="Q57" s="127">
        <f>_xlfn.XLOOKUP($B57,'Duomenys | Data'!$B$10:$B$69,'Duomenys | Data'!K$10:K$69)</f>
        <v>9446.4</v>
      </c>
      <c r="R57" s="109">
        <f t="shared" si="4"/>
        <v>1554.1999999999916</v>
      </c>
      <c r="S57" s="129">
        <f t="shared" si="3"/>
        <v>-1.8</v>
      </c>
      <c r="T57" s="129" t="str">
        <f t="shared" si="5"/>
        <v>-</v>
      </c>
      <c r="U57" s="131" t="str">
        <f t="shared" si="6"/>
        <v>Taip / Yes</v>
      </c>
      <c r="V57"/>
      <c r="W57"/>
      <c r="X57"/>
      <c r="Y57"/>
      <c r="Z57"/>
      <c r="AA57"/>
    </row>
    <row r="58" spans="2:27" x14ac:dyDescent="0.3">
      <c r="B58" s="124">
        <v>51</v>
      </c>
      <c r="C58" s="125" t="s">
        <v>103</v>
      </c>
      <c r="D58" s="126">
        <f t="shared" si="8"/>
        <v>0.11116480337916945</v>
      </c>
      <c r="E58" s="127">
        <f>_xlfn.XLOOKUP($B58,'Duomenys | Data'!$B$10:$B$69,'Duomenys | Data'!D$10:D$69)</f>
        <v>81874</v>
      </c>
      <c r="F58" s="128">
        <f t="shared" si="1"/>
        <v>87164.1</v>
      </c>
      <c r="G58" s="127">
        <f>_xlfn.XLOOKUP($B58,'Duomenys | Data'!$B$10:$B$69,'Duomenys | Data'!E$10:E$69)</f>
        <v>73451.5</v>
      </c>
      <c r="H58" s="127">
        <f>_xlfn.XLOOKUP($B58,'Duomenys | Data'!$B$10:$B$69,'Duomenys | Data'!F$10:F$69)</f>
        <v>13703.2</v>
      </c>
      <c r="I58" s="127">
        <f>_xlfn.XLOOKUP($B58,'Duomenys | Data'!$B$10:$B$69,'Duomenys | Data'!G$10:G$69)</f>
        <v>24.4</v>
      </c>
      <c r="J58" s="127">
        <f>_xlfn.XLOOKUP($B58,'Duomenys | Data'!$B$10:$B$69,'Duomenys | Data'!H$10:H$69)</f>
        <v>33.799999999999997</v>
      </c>
      <c r="K58" s="129">
        <f t="shared" si="2"/>
        <v>-5290.1000000000058</v>
      </c>
      <c r="L58" s="127">
        <f>_xlfn.XLOOKUP($B58,'Duomenys | Data'!$B$10:$B$69,'Duomenys | Data'!I$10:I$69)</f>
        <v>100</v>
      </c>
      <c r="M58" s="127">
        <f>_xlfn.XLOOKUP($B58,'Duomenys | Data'!$B$10:$B$69,'Duomenys | Data'!$T$10:$T$69)</f>
        <v>411.5</v>
      </c>
      <c r="N58" s="129">
        <f t="shared" si="7"/>
        <v>-4778.6000000000058</v>
      </c>
      <c r="O58" s="130" t="str">
        <f>VLOOKUP(C58,'Lankstumas | Flexibility'!B:N,13,FALSE)</f>
        <v>Taip / Yes</v>
      </c>
      <c r="P58" s="127">
        <f>_xlfn.XLOOKUP($B58,'Duomenys | Data'!$B$10:$B$69,'Duomenys | Data'!J$10:J$69)</f>
        <v>1333.8</v>
      </c>
      <c r="Q58" s="127">
        <f>_xlfn.XLOOKUP($B58,'Duomenys | Data'!$B$10:$B$69,'Duomenys | Data'!K$10:K$69)</f>
        <v>5859.2</v>
      </c>
      <c r="R58" s="109">
        <f t="shared" si="4"/>
        <v>2414.3999999999942</v>
      </c>
      <c r="S58" s="129">
        <f t="shared" si="3"/>
        <v>-2.9</v>
      </c>
      <c r="T58" s="129" t="str">
        <f t="shared" si="5"/>
        <v>-</v>
      </c>
      <c r="U58" s="131" t="str">
        <f t="shared" si="6"/>
        <v>Taip / Yes</v>
      </c>
      <c r="V58"/>
      <c r="W58"/>
      <c r="X58"/>
      <c r="Y58"/>
      <c r="Z58"/>
      <c r="AA58"/>
    </row>
    <row r="59" spans="2:27" x14ac:dyDescent="0.3">
      <c r="B59" s="124">
        <v>52</v>
      </c>
      <c r="C59" s="125" t="s">
        <v>104</v>
      </c>
      <c r="D59" s="126">
        <f t="shared" si="8"/>
        <v>0.10578065496914926</v>
      </c>
      <c r="E59" s="127">
        <f>_xlfn.XLOOKUP($B59,'Duomenys | Data'!$B$10:$B$69,'Duomenys | Data'!D$10:D$69)</f>
        <v>80239.600000000006</v>
      </c>
      <c r="F59" s="128">
        <f t="shared" si="1"/>
        <v>82942.399999999994</v>
      </c>
      <c r="G59" s="127">
        <f>_xlfn.XLOOKUP($B59,'Duomenys | Data'!$B$10:$B$69,'Duomenys | Data'!E$10:E$69)</f>
        <v>72953.399999999994</v>
      </c>
      <c r="H59" s="127">
        <f>_xlfn.XLOOKUP($B59,'Duomenys | Data'!$B$10:$B$69,'Duomenys | Data'!F$10:F$69)</f>
        <v>10050.5</v>
      </c>
      <c r="I59" s="127">
        <f>_xlfn.XLOOKUP($B59,'Duomenys | Data'!$B$10:$B$69,'Duomenys | Data'!G$10:G$69)</f>
        <v>61.5</v>
      </c>
      <c r="J59" s="127">
        <f>_xlfn.XLOOKUP($B59,'Duomenys | Data'!$B$10:$B$69,'Duomenys | Data'!H$10:H$69)</f>
        <v>0</v>
      </c>
      <c r="K59" s="129">
        <f t="shared" si="2"/>
        <v>-2702.7999999999884</v>
      </c>
      <c r="L59" s="127">
        <f>_xlfn.XLOOKUP($B59,'Duomenys | Data'!$B$10:$B$69,'Duomenys | Data'!I$10:I$69)</f>
        <v>0</v>
      </c>
      <c r="M59" s="127">
        <f>_xlfn.XLOOKUP($B59,'Duomenys | Data'!$B$10:$B$69,'Duomenys | Data'!$T$10:$T$69)</f>
        <v>-10</v>
      </c>
      <c r="N59" s="129">
        <f t="shared" si="7"/>
        <v>-2712.7999999999884</v>
      </c>
      <c r="O59" s="130" t="str">
        <f>VLOOKUP(C59,'Lankstumas | Flexibility'!B:N,13,FALSE)</f>
        <v>Taip / Yes</v>
      </c>
      <c r="P59" s="127">
        <f>_xlfn.XLOOKUP($B59,'Duomenys | Data'!$B$10:$B$69,'Duomenys | Data'!J$10:J$69)</f>
        <v>66</v>
      </c>
      <c r="Q59" s="127">
        <f>_xlfn.XLOOKUP($B59,'Duomenys | Data'!$B$10:$B$69,'Duomenys | Data'!K$10:K$69)</f>
        <v>4983</v>
      </c>
      <c r="R59" s="109">
        <f t="shared" si="4"/>
        <v>2336.2000000000116</v>
      </c>
      <c r="S59" s="129">
        <f t="shared" si="3"/>
        <v>-2.9</v>
      </c>
      <c r="T59" s="129" t="str">
        <f t="shared" si="5"/>
        <v>-</v>
      </c>
      <c r="U59" s="131" t="str">
        <f t="shared" si="6"/>
        <v>Taip / Yes</v>
      </c>
      <c r="V59"/>
      <c r="W59"/>
      <c r="X59"/>
      <c r="Y59"/>
      <c r="Z59"/>
      <c r="AA59"/>
    </row>
    <row r="60" spans="2:27" x14ac:dyDescent="0.3">
      <c r="B60" s="124">
        <v>53</v>
      </c>
      <c r="C60" s="125" t="s">
        <v>105</v>
      </c>
      <c r="D60" s="126">
        <f t="shared" si="8"/>
        <v>6.3866634017686566E-2</v>
      </c>
      <c r="E60" s="127">
        <f>_xlfn.XLOOKUP($B60,'Duomenys | Data'!$B$10:$B$69,'Duomenys | Data'!D$10:D$69)</f>
        <v>45588</v>
      </c>
      <c r="F60" s="128">
        <f t="shared" si="1"/>
        <v>50077.7</v>
      </c>
      <c r="G60" s="127">
        <f>_xlfn.XLOOKUP($B60,'Duomenys | Data'!$B$10:$B$69,'Duomenys | Data'!E$10:E$69)</f>
        <v>43593.599999999999</v>
      </c>
      <c r="H60" s="127">
        <f>_xlfn.XLOOKUP($B60,'Duomenys | Data'!$B$10:$B$69,'Duomenys | Data'!F$10:F$69)</f>
        <v>6484.1</v>
      </c>
      <c r="I60" s="127">
        <f>_xlfn.XLOOKUP($B60,'Duomenys | Data'!$B$10:$B$69,'Duomenys | Data'!G$10:G$69)</f>
        <v>0</v>
      </c>
      <c r="J60" s="127">
        <f>_xlfn.XLOOKUP($B60,'Duomenys | Data'!$B$10:$B$69,'Duomenys | Data'!H$10:H$69)</f>
        <v>0</v>
      </c>
      <c r="K60" s="129">
        <f t="shared" si="2"/>
        <v>-4489.6999999999971</v>
      </c>
      <c r="L60" s="127">
        <f>_xlfn.XLOOKUP($B60,'Duomenys | Data'!$B$10:$B$69,'Duomenys | Data'!I$10:I$69)</f>
        <v>0</v>
      </c>
      <c r="M60" s="127">
        <f>_xlfn.XLOOKUP($B60,'Duomenys | Data'!$B$10:$B$69,'Duomenys | Data'!$T$10:$T$69)</f>
        <v>0</v>
      </c>
      <c r="N60" s="129">
        <f t="shared" si="7"/>
        <v>-4489.6999999999971</v>
      </c>
      <c r="O60" s="130" t="str">
        <f>VLOOKUP(C60,'Lankstumas | Flexibility'!B:N,13,FALSE)</f>
        <v>Taip / Yes</v>
      </c>
      <c r="P60" s="127">
        <f>_xlfn.XLOOKUP($B60,'Duomenys | Data'!$B$10:$B$69,'Duomenys | Data'!J$10:J$69)</f>
        <v>245.7</v>
      </c>
      <c r="Q60" s="249">
        <f>_xlfn.XLOOKUP($B60,'Duomenys | Data'!$B$10:$B$69,'Duomenys | Data'!K$10:K$69)</f>
        <v>5401.4</v>
      </c>
      <c r="R60" s="109">
        <f t="shared" si="4"/>
        <v>1157.4000000000024</v>
      </c>
      <c r="S60" s="129">
        <f t="shared" si="3"/>
        <v>-2.5</v>
      </c>
      <c r="T60" s="129" t="str">
        <f t="shared" si="5"/>
        <v>-</v>
      </c>
      <c r="U60" s="131" t="str">
        <f t="shared" si="6"/>
        <v>Taip / Yes</v>
      </c>
      <c r="V60"/>
      <c r="W60"/>
      <c r="X60"/>
      <c r="Y60"/>
      <c r="Z60"/>
      <c r="AA60"/>
    </row>
    <row r="61" spans="2:27" x14ac:dyDescent="0.3">
      <c r="B61" s="124">
        <v>54</v>
      </c>
      <c r="C61" s="125" t="s">
        <v>106</v>
      </c>
      <c r="D61" s="126">
        <f t="shared" si="8"/>
        <v>9.6323801361564501E-2</v>
      </c>
      <c r="E61" s="127">
        <f>_xlfn.XLOOKUP($B61,'Duomenys | Data'!$B$10:$B$69,'Duomenys | Data'!D$10:D$69)</f>
        <v>72701.2</v>
      </c>
      <c r="F61" s="128">
        <f t="shared" si="1"/>
        <v>75527.3</v>
      </c>
      <c r="G61" s="127">
        <f>_xlfn.XLOOKUP($B61,'Duomenys | Data'!$B$10:$B$69,'Duomenys | Data'!E$10:E$69)</f>
        <v>72080.100000000006</v>
      </c>
      <c r="H61" s="127">
        <f>_xlfn.XLOOKUP($B61,'Duomenys | Data'!$B$10:$B$69,'Duomenys | Data'!F$10:F$69)</f>
        <v>3447.2</v>
      </c>
      <c r="I61" s="127">
        <f>_xlfn.XLOOKUP($B61,'Duomenys | Data'!$B$10:$B$69,'Duomenys | Data'!G$10:G$69)</f>
        <v>0</v>
      </c>
      <c r="J61" s="127">
        <f>_xlfn.XLOOKUP($B61,'Duomenys | Data'!$B$10:$B$69,'Duomenys | Data'!H$10:H$69)</f>
        <v>0</v>
      </c>
      <c r="K61" s="129">
        <f t="shared" si="2"/>
        <v>-2826.1000000000058</v>
      </c>
      <c r="L61" s="127">
        <f>_xlfn.XLOOKUP($B61,'Duomenys | Data'!$B$10:$B$69,'Duomenys | Data'!I$10:I$69)</f>
        <v>1000</v>
      </c>
      <c r="M61" s="127">
        <f>_xlfn.XLOOKUP($B61,'Duomenys | Data'!$B$10:$B$69,'Duomenys | Data'!$T$10:$T$69)</f>
        <v>0</v>
      </c>
      <c r="N61" s="129">
        <f t="shared" si="7"/>
        <v>-1826.1000000000058</v>
      </c>
      <c r="O61" s="130" t="str">
        <f>VLOOKUP(C61,'Lankstumas | Flexibility'!B:N,13,FALSE)</f>
        <v>Taip / Yes</v>
      </c>
      <c r="P61" s="127">
        <f>_xlfn.XLOOKUP($B61,'Duomenys | Data'!$B$10:$B$69,'Duomenys | Data'!J$10:J$69)</f>
        <v>0</v>
      </c>
      <c r="Q61" s="127">
        <f>_xlfn.XLOOKUP($B61,'Duomenys | Data'!$B$10:$B$69,'Duomenys | Data'!K$10:K$69)</f>
        <v>1864</v>
      </c>
      <c r="R61" s="109">
        <f t="shared" si="4"/>
        <v>37.899999999994179</v>
      </c>
      <c r="S61" s="129">
        <f t="shared" si="3"/>
        <v>-0.1</v>
      </c>
      <c r="T61" s="129" t="str">
        <f t="shared" si="5"/>
        <v>-</v>
      </c>
      <c r="U61" s="131" t="str">
        <f t="shared" si="6"/>
        <v>Taip / Yes</v>
      </c>
      <c r="V61"/>
      <c r="W61"/>
      <c r="X61"/>
      <c r="Y61"/>
      <c r="Z61"/>
      <c r="AA61"/>
    </row>
    <row r="62" spans="2:27" x14ac:dyDescent="0.3">
      <c r="B62" s="124">
        <v>55</v>
      </c>
      <c r="C62" s="125" t="s">
        <v>107</v>
      </c>
      <c r="D62" s="126">
        <f t="shared" si="8"/>
        <v>0.30888893990292027</v>
      </c>
      <c r="E62" s="127">
        <f>_xlfn.XLOOKUP($B62,'Duomenys | Data'!$B$10:$B$69,'Duomenys | Data'!D$10:D$69)</f>
        <v>219791.6</v>
      </c>
      <c r="F62" s="128">
        <f t="shared" si="1"/>
        <v>242199.19999999998</v>
      </c>
      <c r="G62" s="127">
        <f>_xlfn.XLOOKUP($B62,'Duomenys | Data'!$B$10:$B$69,'Duomenys | Data'!E$10:E$69)</f>
        <v>200099.8</v>
      </c>
      <c r="H62" s="127">
        <f>_xlfn.XLOOKUP($B62,'Duomenys | Data'!$B$10:$B$69,'Duomenys | Data'!F$10:F$69)</f>
        <v>42099.4</v>
      </c>
      <c r="I62" s="127">
        <f>_xlfn.XLOOKUP($B62,'Duomenys | Data'!$B$10:$B$69,'Duomenys | Data'!G$10:G$69)</f>
        <v>0</v>
      </c>
      <c r="J62" s="127">
        <f>_xlfn.XLOOKUP($B62,'Duomenys | Data'!$B$10:$B$69,'Duomenys | Data'!H$10:H$69)</f>
        <v>0</v>
      </c>
      <c r="K62" s="129">
        <f t="shared" si="2"/>
        <v>-22407.599999999977</v>
      </c>
      <c r="L62" s="127">
        <f>_xlfn.XLOOKUP($B62,'Duomenys | Data'!$B$10:$B$69,'Duomenys | Data'!I$10:I$69)</f>
        <v>150</v>
      </c>
      <c r="M62" s="127">
        <f>_xlfn.XLOOKUP($B62,'Duomenys | Data'!$B$10:$B$69,'Duomenys | Data'!$T$10:$T$69)</f>
        <v>0</v>
      </c>
      <c r="N62" s="129">
        <f t="shared" si="7"/>
        <v>-22257.599999999977</v>
      </c>
      <c r="O62" s="130" t="str">
        <f>VLOOKUP(C62,'Lankstumas | Flexibility'!B:N,13,FALSE)</f>
        <v>Taip / Yes</v>
      </c>
      <c r="P62" s="127">
        <f>_xlfn.XLOOKUP($B62,'Duomenys | Data'!$B$10:$B$69,'Duomenys | Data'!J$10:J$69)</f>
        <v>0</v>
      </c>
      <c r="Q62" s="127">
        <f>_xlfn.XLOOKUP($B62,'Duomenys | Data'!$B$10:$B$69,'Duomenys | Data'!K$10:K$69)</f>
        <v>23301.4</v>
      </c>
      <c r="R62" s="109">
        <f t="shared" si="4"/>
        <v>1043.8000000000247</v>
      </c>
      <c r="S62" s="129">
        <f t="shared" si="3"/>
        <v>-0.5</v>
      </c>
      <c r="T62" s="129" t="str">
        <f t="shared" si="5"/>
        <v>-</v>
      </c>
      <c r="U62" s="131" t="str">
        <f t="shared" si="6"/>
        <v>Taip / Yes</v>
      </c>
      <c r="V62"/>
      <c r="W62"/>
      <c r="X62"/>
      <c r="Y62"/>
      <c r="Z62"/>
      <c r="AA62"/>
    </row>
    <row r="63" spans="2:27" x14ac:dyDescent="0.3">
      <c r="B63" s="124">
        <v>56</v>
      </c>
      <c r="C63" s="125" t="s">
        <v>108</v>
      </c>
      <c r="D63" s="126">
        <f t="shared" si="8"/>
        <v>4.7952551849386169E-2</v>
      </c>
      <c r="E63" s="127">
        <f>_xlfn.XLOOKUP($B63,'Duomenys | Data'!$B$10:$B$69,'Duomenys | Data'!D$10:D$69)</f>
        <v>33558.9</v>
      </c>
      <c r="F63" s="128">
        <f t="shared" si="1"/>
        <v>37599.5</v>
      </c>
      <c r="G63" s="127">
        <f>_xlfn.XLOOKUP($B63,'Duomenys | Data'!$B$10:$B$69,'Duomenys | Data'!E$10:E$69)</f>
        <v>33696</v>
      </c>
      <c r="H63" s="127">
        <f>_xlfn.XLOOKUP($B63,'Duomenys | Data'!$B$10:$B$69,'Duomenys | Data'!F$10:F$69)</f>
        <v>3903.5</v>
      </c>
      <c r="I63" s="127">
        <f>_xlfn.XLOOKUP($B63,'Duomenys | Data'!$B$10:$B$69,'Duomenys | Data'!G$10:G$69)</f>
        <v>0</v>
      </c>
      <c r="J63" s="127">
        <f>_xlfn.XLOOKUP($B63,'Duomenys | Data'!$B$10:$B$69,'Duomenys | Data'!H$10:H$69)</f>
        <v>0</v>
      </c>
      <c r="K63" s="129">
        <f t="shared" si="2"/>
        <v>-4040.5999999999985</v>
      </c>
      <c r="L63" s="127">
        <f>_xlfn.XLOOKUP($B63,'Duomenys | Data'!$B$10:$B$69,'Duomenys | Data'!I$10:I$69)</f>
        <v>0</v>
      </c>
      <c r="M63" s="127">
        <f>_xlfn.XLOOKUP($B63,'Duomenys | Data'!$B$10:$B$69,'Duomenys | Data'!$T$10:$T$69)</f>
        <v>0</v>
      </c>
      <c r="N63" s="129">
        <f t="shared" si="7"/>
        <v>-4040.5999999999985</v>
      </c>
      <c r="O63" s="130" t="str">
        <f>VLOOKUP(C63,'Lankstumas | Flexibility'!B:N,13,FALSE)</f>
        <v>Taip / Yes</v>
      </c>
      <c r="P63" s="127">
        <f>_xlfn.XLOOKUP($B63,'Duomenys | Data'!$B$10:$B$69,'Duomenys | Data'!J$10:J$69)</f>
        <v>1941.3</v>
      </c>
      <c r="Q63" s="127">
        <f>_xlfn.XLOOKUP($B63,'Duomenys | Data'!$B$10:$B$69,'Duomenys | Data'!K$10:K$69)</f>
        <v>3492.9</v>
      </c>
      <c r="R63" s="109">
        <f t="shared" si="4"/>
        <v>1393.6000000000013</v>
      </c>
      <c r="S63" s="129">
        <f t="shared" si="3"/>
        <v>-4.2</v>
      </c>
      <c r="T63" s="129" t="str">
        <f t="shared" si="5"/>
        <v>-</v>
      </c>
      <c r="U63" s="131" t="str">
        <f t="shared" si="6"/>
        <v>Taip / Yes</v>
      </c>
      <c r="V63"/>
      <c r="W63"/>
      <c r="X63"/>
      <c r="Y63"/>
      <c r="Z63"/>
      <c r="AA63"/>
    </row>
    <row r="64" spans="2:27" x14ac:dyDescent="0.3">
      <c r="B64" s="124">
        <v>57</v>
      </c>
      <c r="C64" s="125" t="s">
        <v>109</v>
      </c>
      <c r="D64" s="126">
        <f t="shared" si="8"/>
        <v>7.6501534246994643E-2</v>
      </c>
      <c r="E64" s="127">
        <f>_xlfn.XLOOKUP($B64,'Duomenys | Data'!$B$10:$B$69,'Duomenys | Data'!D$10:D$69)</f>
        <v>57193.599999999999</v>
      </c>
      <c r="F64" s="128">
        <f t="shared" si="1"/>
        <v>59984.700000000004</v>
      </c>
      <c r="G64" s="127">
        <f>_xlfn.XLOOKUP($B64,'Duomenys | Data'!$B$10:$B$69,'Duomenys | Data'!E$10:E$69)</f>
        <v>54250.9</v>
      </c>
      <c r="H64" s="127">
        <f>_xlfn.XLOOKUP($B64,'Duomenys | Data'!$B$10:$B$69,'Duomenys | Data'!F$10:F$69)</f>
        <v>5735.4</v>
      </c>
      <c r="I64" s="127">
        <f>_xlfn.XLOOKUP($B64,'Duomenys | Data'!$B$10:$B$69,'Duomenys | Data'!G$10:G$69)</f>
        <v>20.9</v>
      </c>
      <c r="J64" s="127">
        <f>_xlfn.XLOOKUP($B64,'Duomenys | Data'!$B$10:$B$69,'Duomenys | Data'!H$10:H$69)</f>
        <v>19.3</v>
      </c>
      <c r="K64" s="129">
        <f t="shared" si="2"/>
        <v>-2791.1000000000058</v>
      </c>
      <c r="L64" s="127">
        <f>_xlfn.XLOOKUP($B64,'Duomenys | Data'!$B$10:$B$69,'Duomenys | Data'!I$10:I$69)</f>
        <v>40</v>
      </c>
      <c r="M64" s="127">
        <f>_xlfn.XLOOKUP($B64,'Duomenys | Data'!$B$10:$B$69,'Duomenys | Data'!$T$10:$T$69)</f>
        <v>0</v>
      </c>
      <c r="N64" s="129">
        <f t="shared" si="7"/>
        <v>-2751.1000000000058</v>
      </c>
      <c r="O64" s="130" t="str">
        <f>VLOOKUP(C64,'Lankstumas | Flexibility'!B:N,13,FALSE)</f>
        <v>Taip / Yes</v>
      </c>
      <c r="P64" s="127">
        <f>_xlfn.XLOOKUP($B64,'Duomenys | Data'!$B$10:$B$69,'Duomenys | Data'!J$10:J$69)</f>
        <v>1954.6</v>
      </c>
      <c r="Q64" s="127">
        <f>_xlfn.XLOOKUP($B64,'Duomenys | Data'!$B$10:$B$69,'Duomenys | Data'!K$10:K$69)</f>
        <v>2081.1</v>
      </c>
      <c r="R64" s="109">
        <f t="shared" si="4"/>
        <v>1284.599999999994</v>
      </c>
      <c r="S64" s="129">
        <f t="shared" si="3"/>
        <v>-2.2000000000000002</v>
      </c>
      <c r="T64" s="129" t="str">
        <f t="shared" si="5"/>
        <v>-</v>
      </c>
      <c r="U64" s="131" t="str">
        <f t="shared" si="6"/>
        <v>Taip / Yes</v>
      </c>
      <c r="V64"/>
      <c r="W64"/>
      <c r="X64"/>
      <c r="Y64"/>
      <c r="Z64"/>
      <c r="AA64"/>
    </row>
    <row r="65" spans="1:27" x14ac:dyDescent="0.3">
      <c r="B65" s="124">
        <v>58</v>
      </c>
      <c r="C65" s="125" t="s">
        <v>110</v>
      </c>
      <c r="D65" s="126">
        <f>F65/$E$75/10</f>
        <v>3.2573989475805323E-2</v>
      </c>
      <c r="E65" s="127">
        <f>_xlfn.XLOOKUP($B65,'Duomenys | Data'!$B$10:$B$69,'Duomenys | Data'!D$10:D$69)</f>
        <v>24195</v>
      </c>
      <c r="F65" s="128">
        <f t="shared" si="1"/>
        <v>25541.200000000001</v>
      </c>
      <c r="G65" s="127">
        <f>_xlfn.XLOOKUP($B65,'Duomenys | Data'!$B$10:$B$69,'Duomenys | Data'!E$10:E$69)</f>
        <v>23531.200000000001</v>
      </c>
      <c r="H65" s="127">
        <f>_xlfn.XLOOKUP($B65,'Duomenys | Data'!$B$10:$B$69,'Duomenys | Data'!F$10:F$69)</f>
        <v>1760</v>
      </c>
      <c r="I65" s="127">
        <f>_xlfn.XLOOKUP($B65,'Duomenys | Data'!$B$10:$B$69,'Duomenys | Data'!G$10:G$69)</f>
        <v>0</v>
      </c>
      <c r="J65" s="127">
        <f>_xlfn.XLOOKUP($B65,'Duomenys | Data'!$B$10:$B$69,'Duomenys | Data'!H$10:H$69)</f>
        <v>250</v>
      </c>
      <c r="K65" s="129">
        <f t="shared" si="2"/>
        <v>-1346.2000000000007</v>
      </c>
      <c r="L65" s="127">
        <f>_xlfn.XLOOKUP($B65,'Duomenys | Data'!$B$10:$B$69,'Duomenys | Data'!I$10:I$69)</f>
        <v>0</v>
      </c>
      <c r="M65" s="127">
        <f>_xlfn.XLOOKUP($B65,'Duomenys | Data'!$B$10:$B$69,'Duomenys | Data'!$T$10:$T$69)</f>
        <v>0</v>
      </c>
      <c r="N65" s="129">
        <f t="shared" si="7"/>
        <v>-1346.2000000000007</v>
      </c>
      <c r="O65" s="130" t="str">
        <f>VLOOKUP(C65,'Lankstumas | Flexibility'!B:N,13,FALSE)</f>
        <v>Taip / Yes</v>
      </c>
      <c r="P65" s="127">
        <f>_xlfn.XLOOKUP($B65,'Duomenys | Data'!$B$10:$B$69,'Duomenys | Data'!J$10:J$69)</f>
        <v>0</v>
      </c>
      <c r="Q65" s="127">
        <f>_xlfn.XLOOKUP($B65,'Duomenys | Data'!$B$10:$B$69,'Duomenys | Data'!K$10:K$69)</f>
        <v>1742.7</v>
      </c>
      <c r="R65" s="109">
        <f t="shared" si="4"/>
        <v>396.49999999999932</v>
      </c>
      <c r="S65" s="129">
        <f t="shared" si="3"/>
        <v>-1.6</v>
      </c>
      <c r="T65" s="129" t="str">
        <f t="shared" si="5"/>
        <v>-</v>
      </c>
      <c r="U65" s="131" t="str">
        <f t="shared" si="6"/>
        <v>Taip / Yes</v>
      </c>
      <c r="V65"/>
      <c r="W65"/>
      <c r="X65"/>
      <c r="Y65"/>
      <c r="Z65"/>
      <c r="AA65"/>
    </row>
    <row r="66" spans="1:27" x14ac:dyDescent="0.3">
      <c r="B66" s="124">
        <v>59</v>
      </c>
      <c r="C66" s="125" t="s">
        <v>111</v>
      </c>
      <c r="D66" s="126">
        <f t="shared" si="8"/>
        <v>3.635451180847292E-2</v>
      </c>
      <c r="E66" s="127">
        <f>_xlfn.XLOOKUP($B66,'Duomenys | Data'!$B$10:$B$69,'Duomenys | Data'!D$10:D$69)</f>
        <v>26732.799999999999</v>
      </c>
      <c r="F66" s="128">
        <f t="shared" si="1"/>
        <v>28505.5</v>
      </c>
      <c r="G66" s="127">
        <f>_xlfn.XLOOKUP($B66,'Duomenys | Data'!$B$10:$B$69,'Duomenys | Data'!E$10:E$69)</f>
        <v>25093</v>
      </c>
      <c r="H66" s="127">
        <f>_xlfn.XLOOKUP($B66,'Duomenys | Data'!$B$10:$B$69,'Duomenys | Data'!F$10:F$69)</f>
        <v>3412.5</v>
      </c>
      <c r="I66" s="127">
        <f>_xlfn.XLOOKUP($B66,'Duomenys | Data'!$B$10:$B$69,'Duomenys | Data'!G$10:G$69)</f>
        <v>0</v>
      </c>
      <c r="J66" s="127">
        <f>_xlfn.XLOOKUP($B66,'Duomenys | Data'!$B$10:$B$69,'Duomenys | Data'!H$10:H$69)</f>
        <v>0</v>
      </c>
      <c r="K66" s="129">
        <f t="shared" si="2"/>
        <v>-1772.7000000000007</v>
      </c>
      <c r="L66" s="127">
        <f>_xlfn.XLOOKUP($B66,'Duomenys | Data'!$B$10:$B$69,'Duomenys | Data'!I$10:I$69)</f>
        <v>0</v>
      </c>
      <c r="M66" s="127">
        <f>_xlfn.XLOOKUP($B66,'Duomenys | Data'!$B$10:$B$69,'Duomenys | Data'!$T$10:$T$69)</f>
        <v>0</v>
      </c>
      <c r="N66" s="129">
        <f t="shared" si="7"/>
        <v>-1772.7000000000007</v>
      </c>
      <c r="O66" s="130" t="str">
        <f>VLOOKUP(C66,'Lankstumas | Flexibility'!B:N,13,FALSE)</f>
        <v>Taip / Yes</v>
      </c>
      <c r="P66" s="127">
        <f>_xlfn.XLOOKUP($B66,'Duomenys | Data'!$B$10:$B$69,'Duomenys | Data'!J$10:J$69)</f>
        <v>0</v>
      </c>
      <c r="Q66" s="127">
        <f>_xlfn.XLOOKUP($B66,'Duomenys | Data'!$B$10:$B$69,'Duomenys | Data'!K$10:K$69)</f>
        <v>1392.6</v>
      </c>
      <c r="R66" s="109">
        <f t="shared" si="4"/>
        <v>-380.10000000000082</v>
      </c>
      <c r="S66" s="129">
        <f t="shared" si="3"/>
        <v>1.4</v>
      </c>
      <c r="T66" s="129" t="str">
        <f t="shared" si="5"/>
        <v>-</v>
      </c>
      <c r="U66" s="131" t="str">
        <f t="shared" si="6"/>
        <v>Taip / Yes</v>
      </c>
      <c r="V66"/>
      <c r="W66"/>
      <c r="X66"/>
      <c r="Y66"/>
      <c r="Z66"/>
      <c r="AA66"/>
    </row>
    <row r="67" spans="1:27" x14ac:dyDescent="0.3">
      <c r="B67" s="124">
        <v>60</v>
      </c>
      <c r="C67" s="125" t="s">
        <v>112</v>
      </c>
      <c r="D67" s="126">
        <f t="shared" si="8"/>
        <v>2.3722799956127933E-2</v>
      </c>
      <c r="E67" s="127">
        <f>_xlfn.XLOOKUP($B67,'Duomenys | Data'!$B$10:$B$69,'Duomenys | Data'!D$10:D$69)</f>
        <v>17488.3</v>
      </c>
      <c r="F67" s="128">
        <f t="shared" si="1"/>
        <v>18601</v>
      </c>
      <c r="G67" s="127">
        <f>_xlfn.XLOOKUP($B67,'Duomenys | Data'!$B$10:$B$69,'Duomenys | Data'!E$10:E$69)</f>
        <v>17578.2</v>
      </c>
      <c r="H67" s="127">
        <f>_xlfn.XLOOKUP($B67,'Duomenys | Data'!$B$10:$B$69,'Duomenys | Data'!F$10:F$69)</f>
        <v>1022.8</v>
      </c>
      <c r="I67" s="127">
        <f>_xlfn.XLOOKUP($B67,'Duomenys | Data'!$B$10:$B$69,'Duomenys | Data'!G$10:G$69)</f>
        <v>0</v>
      </c>
      <c r="J67" s="127">
        <f>_xlfn.XLOOKUP($B67,'Duomenys | Data'!$B$10:$B$69,'Duomenys | Data'!H$10:H$69)</f>
        <v>0</v>
      </c>
      <c r="K67" s="129">
        <f t="shared" si="2"/>
        <v>-1112.7000000000007</v>
      </c>
      <c r="L67" s="127">
        <f>_xlfn.XLOOKUP($B67,'Duomenys | Data'!$B$10:$B$69,'Duomenys | Data'!I$10:I$69)</f>
        <v>200</v>
      </c>
      <c r="M67" s="127">
        <f>_xlfn.XLOOKUP($B67,'Duomenys | Data'!$B$10:$B$69,'Duomenys | Data'!$T$10:$T$69)</f>
        <v>0.89999999999997726</v>
      </c>
      <c r="N67" s="129">
        <f t="shared" si="7"/>
        <v>-911.80000000000075</v>
      </c>
      <c r="O67" s="130" t="str">
        <f>VLOOKUP(C67,'Lankstumas | Flexibility'!B:N,13,FALSE)</f>
        <v>Taip / Yes</v>
      </c>
      <c r="P67" s="127">
        <f>_xlfn.XLOOKUP($B67,'Duomenys | Data'!$B$10:$B$69,'Duomenys | Data'!J$10:J$69)</f>
        <v>528.1</v>
      </c>
      <c r="Q67" s="127">
        <f>_xlfn.XLOOKUP($B67,'Duomenys | Data'!$B$10:$B$69,'Duomenys | Data'!K$10:K$69)</f>
        <v>1144.5</v>
      </c>
      <c r="R67" s="109">
        <f t="shared" si="4"/>
        <v>760.79999999999916</v>
      </c>
      <c r="S67" s="129">
        <f t="shared" si="3"/>
        <v>-4.4000000000000004</v>
      </c>
      <c r="T67" s="129" t="str">
        <f t="shared" si="5"/>
        <v>-</v>
      </c>
      <c r="U67" s="131" t="str">
        <f t="shared" si="6"/>
        <v>Taip / Yes</v>
      </c>
      <c r="V67"/>
      <c r="W67"/>
      <c r="X67"/>
      <c r="Y67"/>
      <c r="Z67"/>
      <c r="AA67"/>
    </row>
    <row r="68" spans="1:27" x14ac:dyDescent="0.3">
      <c r="B68" s="132">
        <v>61</v>
      </c>
      <c r="C68" s="133" t="s">
        <v>113</v>
      </c>
      <c r="D68" s="134">
        <f t="shared" si="8"/>
        <v>2.5724845618787445E-2</v>
      </c>
      <c r="E68" s="167">
        <f>_xlfn.XLOOKUP($B68,'Duomenys | Data'!$B$10:$B$69,'Duomenys | Data'!D$10:D$69)</f>
        <v>19472.7</v>
      </c>
      <c r="F68" s="136">
        <f t="shared" si="1"/>
        <v>20170.8</v>
      </c>
      <c r="G68" s="135">
        <f>_xlfn.XLOOKUP($B68,'Duomenys | Data'!$B$10:$B$69,'Duomenys | Data'!E$10:E$69)</f>
        <v>16949.7</v>
      </c>
      <c r="H68" s="135">
        <f>_xlfn.XLOOKUP($B68,'Duomenys | Data'!$B$10:$B$69,'Duomenys | Data'!F$10:F$69)</f>
        <v>3221.1</v>
      </c>
      <c r="I68" s="135">
        <f>_xlfn.XLOOKUP($B68,'Duomenys | Data'!$B$10:$B$69,'Duomenys | Data'!G$10:G$69)</f>
        <v>0</v>
      </c>
      <c r="J68" s="135">
        <f>_xlfn.XLOOKUP($B68,'Duomenys | Data'!$B$10:$B$69,'Duomenys | Data'!H$10:H$69)</f>
        <v>0</v>
      </c>
      <c r="K68" s="137">
        <f t="shared" si="2"/>
        <v>-698.09999999999854</v>
      </c>
      <c r="L68" s="135">
        <f>_xlfn.XLOOKUP($B68,'Duomenys | Data'!$B$10:$B$69,'Duomenys | Data'!I$10:I$69)</f>
        <v>0</v>
      </c>
      <c r="M68" s="127">
        <f>_xlfn.XLOOKUP($B68,'Duomenys | Data'!$B$10:$B$69,'Duomenys | Data'!$T$10:$T$69)</f>
        <v>0</v>
      </c>
      <c r="N68" s="129">
        <f t="shared" si="7"/>
        <v>-698.09999999999854</v>
      </c>
      <c r="O68" s="130" t="str">
        <f>VLOOKUP(C68,'Lankstumas | Flexibility'!B:N,13,FALSE)</f>
        <v>Taip / Yes</v>
      </c>
      <c r="P68" s="135">
        <f>_xlfn.XLOOKUP($B68,'Duomenys | Data'!$B$10:$B$69,'Duomenys | Data'!J$10:J$69)</f>
        <v>0</v>
      </c>
      <c r="Q68" s="135">
        <f>_xlfn.XLOOKUP($B68,'Duomenys | Data'!$B$10:$B$69,'Duomenys | Data'!K$10:K$69)</f>
        <v>951.9</v>
      </c>
      <c r="R68" s="116">
        <f t="shared" si="4"/>
        <v>253.80000000000143</v>
      </c>
      <c r="S68" s="129">
        <f t="shared" si="3"/>
        <v>-1.3</v>
      </c>
      <c r="T68" s="129" t="str">
        <f t="shared" si="5"/>
        <v>-</v>
      </c>
      <c r="U68" s="138" t="str">
        <f t="shared" si="6"/>
        <v>Taip / Yes</v>
      </c>
      <c r="V68"/>
      <c r="W68"/>
      <c r="X68"/>
      <c r="Y68"/>
      <c r="Z68"/>
      <c r="AA68"/>
    </row>
    <row r="69" spans="1:27" s="25" customFormat="1" ht="30.6" customHeight="1" x14ac:dyDescent="0.3">
      <c r="B69" s="13"/>
      <c r="C69" s="13"/>
      <c r="D69" s="13"/>
      <c r="E69" s="13"/>
      <c r="F69" s="13"/>
      <c r="G69" s="13"/>
      <c r="H69" s="13"/>
      <c r="I69" s="13"/>
      <c r="J69" s="13"/>
      <c r="K69" s="13"/>
      <c r="L69" s="13"/>
      <c r="M69" s="13"/>
      <c r="N69" s="13"/>
      <c r="O69" s="13"/>
      <c r="P69" s="13"/>
      <c r="Q69" s="13"/>
      <c r="R69" s="13"/>
      <c r="S69" s="13"/>
      <c r="T69" s="329" t="s">
        <v>166</v>
      </c>
      <c r="U69" s="325">
        <f>COUNTIF($U$13:$U$68,"Ne / No")</f>
        <v>2</v>
      </c>
      <c r="V69"/>
      <c r="W69"/>
      <c r="X69"/>
      <c r="Y69"/>
      <c r="Z69"/>
      <c r="AA69"/>
    </row>
    <row r="70" spans="1:27" x14ac:dyDescent="0.3">
      <c r="A70" s="140"/>
      <c r="B70" s="139" t="s">
        <v>114</v>
      </c>
      <c r="C70" s="139"/>
      <c r="D70" s="13"/>
      <c r="E70" s="13"/>
      <c r="F70" s="13"/>
      <c r="G70" s="13"/>
      <c r="H70" s="13"/>
      <c r="I70" s="13"/>
      <c r="J70" s="13"/>
      <c r="K70" s="13"/>
      <c r="L70" s="13"/>
      <c r="M70" s="13"/>
      <c r="N70" s="13"/>
      <c r="O70" s="13"/>
      <c r="P70" s="13"/>
      <c r="Q70" s="13"/>
      <c r="R70" s="13"/>
      <c r="S70" s="13"/>
      <c r="T70" s="330"/>
      <c r="U70" s="326"/>
      <c r="V70"/>
      <c r="W70"/>
      <c r="X70"/>
      <c r="Y70"/>
      <c r="Z70"/>
      <c r="AA70"/>
    </row>
    <row r="71" spans="1:27" ht="15" customHeight="1" x14ac:dyDescent="0.3">
      <c r="A71" s="140"/>
      <c r="B71" s="141" t="s">
        <v>115</v>
      </c>
      <c r="C71" s="141"/>
      <c r="D71" s="140"/>
      <c r="E71" s="142"/>
      <c r="F71" s="142"/>
      <c r="G71" s="142"/>
      <c r="H71" s="142"/>
      <c r="I71" s="142"/>
      <c r="J71" s="142"/>
      <c r="K71" s="142"/>
      <c r="L71" s="28"/>
      <c r="M71" s="28"/>
      <c r="N71" s="28"/>
      <c r="O71" s="28"/>
      <c r="P71" s="28"/>
      <c r="Q71" s="28"/>
      <c r="R71" s="28"/>
      <c r="S71" s="28"/>
      <c r="T71" s="28"/>
      <c r="U71" s="28"/>
      <c r="X71" s="41"/>
    </row>
    <row r="72" spans="1:27" x14ac:dyDescent="0.3">
      <c r="A72" s="140"/>
      <c r="B72" s="140"/>
      <c r="C72" s="140"/>
      <c r="D72" s="140"/>
      <c r="E72" s="143"/>
      <c r="F72" s="142"/>
      <c r="G72" s="13"/>
      <c r="H72" s="13"/>
      <c r="I72" s="13"/>
      <c r="J72" s="13"/>
      <c r="K72" s="142"/>
      <c r="L72" s="28"/>
      <c r="M72" s="28"/>
      <c r="N72" s="28"/>
      <c r="O72" s="28"/>
      <c r="P72" s="28"/>
      <c r="Q72" s="28"/>
      <c r="R72" s="28"/>
      <c r="S72" s="28"/>
      <c r="T72" s="28"/>
      <c r="U72" s="28"/>
      <c r="X72" s="41"/>
    </row>
    <row r="73" spans="1:27" x14ac:dyDescent="0.3">
      <c r="A73" s="140"/>
      <c r="B73" s="140"/>
      <c r="C73" s="140"/>
      <c r="D73" s="140"/>
      <c r="E73" s="142"/>
      <c r="F73" s="142"/>
      <c r="G73" s="142"/>
      <c r="H73" s="142"/>
      <c r="I73" s="142"/>
      <c r="J73" s="142"/>
      <c r="K73" s="142"/>
      <c r="L73" s="28"/>
      <c r="M73" s="28"/>
      <c r="N73" s="28"/>
      <c r="O73" s="28"/>
      <c r="P73" s="28"/>
      <c r="Q73" s="28"/>
      <c r="R73" s="28"/>
      <c r="S73" s="28"/>
      <c r="T73" s="28"/>
      <c r="U73" s="28"/>
      <c r="X73" s="41"/>
    </row>
    <row r="74" spans="1:27" x14ac:dyDescent="0.3">
      <c r="A74" s="292" t="str">
        <f>'Duomenys | Data'!B74</f>
        <v>2025 m. BVP to meto kainomis projekcija, mln. EUR</v>
      </c>
      <c r="B74" s="292"/>
      <c r="C74" s="292"/>
      <c r="D74" s="292"/>
      <c r="E74" s="225">
        <f>+'Duomenys | Data'!H74</f>
        <v>82850</v>
      </c>
      <c r="F74" s="333" t="str">
        <f>'Duomenys | Data'!I74</f>
        <v>GDP projection 2025, mil. EUR</v>
      </c>
      <c r="G74" s="333"/>
      <c r="H74" s="333"/>
      <c r="I74" s="333"/>
      <c r="J74" s="333"/>
      <c r="K74" s="333"/>
      <c r="L74" s="35"/>
      <c r="M74" s="35"/>
      <c r="N74" s="35"/>
      <c r="O74" s="35"/>
      <c r="P74" s="35"/>
      <c r="Q74" s="27"/>
      <c r="R74" s="27"/>
      <c r="S74" s="27"/>
      <c r="T74" s="27"/>
      <c r="X74" s="41"/>
    </row>
    <row r="75" spans="1:27" x14ac:dyDescent="0.3">
      <c r="A75" s="140"/>
      <c r="B75" s="292" t="str">
        <f>'Duomenys | Data'!B75</f>
        <v>2024 m. BVP to meto kainomis, mln. EUR</v>
      </c>
      <c r="C75" s="292"/>
      <c r="D75" s="292"/>
      <c r="E75" s="209">
        <f>+'Duomenys | Data'!H75</f>
        <v>78409.8</v>
      </c>
      <c r="F75" s="333" t="str">
        <f>'Duomenys | Data'!I75</f>
        <v xml:space="preserve">GDP 2024, mil. EUR </v>
      </c>
      <c r="G75" s="333"/>
      <c r="H75" s="333"/>
      <c r="I75" s="333"/>
      <c r="J75" s="333"/>
      <c r="K75" s="333"/>
      <c r="L75" s="35"/>
      <c r="M75" s="35"/>
      <c r="N75" s="35"/>
      <c r="O75" s="35"/>
      <c r="P75" s="35"/>
      <c r="Q75" s="27"/>
      <c r="R75" s="27"/>
      <c r="S75" s="27"/>
      <c r="T75" s="27"/>
      <c r="X75" s="41"/>
    </row>
    <row r="76" spans="1:27" x14ac:dyDescent="0.3">
      <c r="A76" s="302" t="str">
        <f>'Duomenys | Data'!A76</f>
        <v xml:space="preserve">2025 m. atotrūkis nuo potencialo, proc. pot. BVP </v>
      </c>
      <c r="B76" s="302"/>
      <c r="C76" s="302"/>
      <c r="D76" s="302"/>
      <c r="E76" s="226">
        <f>+'Duomenys | Data'!H76</f>
        <v>-1.8</v>
      </c>
      <c r="F76" s="147" t="str">
        <f>'Duomenys | Data'!I76</f>
        <v>Output gap for the year 2025, % pot. GDP</v>
      </c>
      <c r="G76" s="147"/>
      <c r="H76" s="147"/>
      <c r="I76" s="147"/>
      <c r="J76" s="147"/>
      <c r="K76" s="147"/>
      <c r="L76" s="36"/>
      <c r="M76" s="36"/>
      <c r="N76" s="36"/>
      <c r="O76" s="36"/>
      <c r="P76" s="36"/>
      <c r="Q76" s="27"/>
      <c r="R76" s="27"/>
      <c r="S76" s="27"/>
      <c r="T76" s="27"/>
      <c r="X76" s="41"/>
    </row>
    <row r="77" spans="1:27" x14ac:dyDescent="0.3">
      <c r="A77" s="146"/>
      <c r="B77" s="302" t="s">
        <v>229</v>
      </c>
      <c r="C77" s="302"/>
      <c r="D77" s="302"/>
      <c r="E77" s="210"/>
      <c r="F77" s="227" t="s">
        <v>155</v>
      </c>
      <c r="G77" s="147"/>
      <c r="H77" s="147"/>
      <c r="I77" s="147"/>
      <c r="J77" s="147"/>
      <c r="K77" s="147"/>
      <c r="L77" s="36"/>
      <c r="M77" s="36"/>
      <c r="N77" s="36"/>
      <c r="O77" s="36"/>
      <c r="P77" s="36"/>
      <c r="Q77" s="27"/>
      <c r="R77" s="27"/>
      <c r="S77" s="27"/>
      <c r="T77" s="27"/>
      <c r="X77" s="41"/>
    </row>
    <row r="78" spans="1:27" x14ac:dyDescent="0.3">
      <c r="A78" s="140"/>
      <c r="B78" s="148"/>
      <c r="C78" s="148"/>
      <c r="D78" s="148"/>
      <c r="E78" s="140"/>
      <c r="F78" s="140"/>
      <c r="G78" s="140"/>
      <c r="H78" s="140"/>
      <c r="I78" s="140"/>
      <c r="J78" s="140"/>
      <c r="K78" s="140"/>
    </row>
    <row r="79" spans="1:27" x14ac:dyDescent="0.3">
      <c r="A79" s="140"/>
      <c r="B79" s="292" t="s">
        <v>119</v>
      </c>
      <c r="C79" s="292"/>
      <c r="D79" s="292"/>
      <c r="E79" s="140"/>
      <c r="F79" s="145" t="s">
        <v>120</v>
      </c>
      <c r="G79" s="145"/>
      <c r="H79" s="145"/>
      <c r="I79" s="145"/>
      <c r="J79" s="145"/>
      <c r="K79" s="139"/>
      <c r="L79" s="18"/>
      <c r="M79" s="18"/>
      <c r="N79" s="18"/>
      <c r="O79" s="18"/>
      <c r="P79" s="18"/>
      <c r="Q79" s="18"/>
      <c r="R79" s="18"/>
      <c r="S79" s="18"/>
      <c r="T79" s="18"/>
    </row>
    <row r="80" spans="1:27" x14ac:dyDescent="0.3">
      <c r="A80" s="140"/>
      <c r="B80" s="292" t="s">
        <v>121</v>
      </c>
      <c r="C80" s="292"/>
      <c r="D80" s="292"/>
      <c r="E80" s="211"/>
      <c r="F80" s="145" t="s">
        <v>122</v>
      </c>
      <c r="G80" s="145"/>
      <c r="H80" s="145"/>
      <c r="I80" s="145"/>
      <c r="J80" s="145"/>
      <c r="K80" s="139"/>
      <c r="L80" s="18"/>
      <c r="M80" s="18"/>
      <c r="N80" s="18"/>
      <c r="O80" s="18"/>
      <c r="P80" s="18"/>
      <c r="Q80" s="18"/>
      <c r="R80" s="18"/>
      <c r="S80" s="18"/>
      <c r="T80" s="18"/>
    </row>
    <row r="81" spans="1:21" x14ac:dyDescent="0.3">
      <c r="A81" s="140"/>
      <c r="B81" s="292" t="s">
        <v>123</v>
      </c>
      <c r="C81" s="292"/>
      <c r="D81" s="292"/>
      <c r="E81" s="212"/>
      <c r="F81" s="145" t="s">
        <v>124</v>
      </c>
      <c r="G81" s="145"/>
      <c r="H81" s="145"/>
      <c r="I81" s="145"/>
      <c r="J81" s="145"/>
      <c r="K81" s="139"/>
      <c r="L81" s="18"/>
      <c r="M81" s="18"/>
      <c r="N81" s="18"/>
      <c r="O81" s="18"/>
      <c r="P81" s="18"/>
      <c r="Q81" s="18"/>
      <c r="R81" s="18"/>
      <c r="S81" s="18"/>
      <c r="T81" s="18"/>
    </row>
    <row r="82" spans="1:21" ht="15" thickBot="1" x14ac:dyDescent="0.35">
      <c r="B82" s="98"/>
      <c r="C82" s="98"/>
      <c r="D82" s="98"/>
      <c r="E82" s="98"/>
      <c r="F82" s="98"/>
      <c r="G82" s="98"/>
      <c r="H82" s="98"/>
      <c r="I82" s="98"/>
      <c r="J82" s="98"/>
      <c r="K82" s="98"/>
      <c r="L82" s="98"/>
      <c r="M82" s="98"/>
      <c r="N82" s="98"/>
      <c r="O82" s="98"/>
      <c r="P82" s="98"/>
      <c r="Q82" s="98"/>
      <c r="R82" s="98"/>
      <c r="S82" s="98"/>
      <c r="T82" s="98"/>
      <c r="U82" s="98"/>
    </row>
    <row r="85" spans="1:21" x14ac:dyDescent="0.3">
      <c r="E85" s="25"/>
    </row>
    <row r="86" spans="1:21" x14ac:dyDescent="0.3">
      <c r="E86" s="25"/>
    </row>
    <row r="87" spans="1:21" x14ac:dyDescent="0.3">
      <c r="E87" s="25"/>
    </row>
    <row r="98" spans="6:16" ht="15.6" x14ac:dyDescent="0.3">
      <c r="F98" s="42"/>
      <c r="G98" s="42"/>
      <c r="H98" s="42"/>
      <c r="I98" s="42"/>
      <c r="J98" s="42"/>
      <c r="K98" s="44">
        <f>+F98-F99</f>
        <v>0</v>
      </c>
      <c r="L98" s="44"/>
      <c r="M98" s="44"/>
      <c r="N98" s="44"/>
      <c r="O98" s="44"/>
      <c r="P98" s="44"/>
    </row>
    <row r="99" spans="6:16" ht="15.6" x14ac:dyDescent="0.3">
      <c r="F99" s="43"/>
      <c r="G99" s="43"/>
      <c r="H99" s="43"/>
      <c r="I99" s="43"/>
      <c r="J99" s="43"/>
    </row>
  </sheetData>
  <mergeCells count="33">
    <mergeCell ref="M9:M10"/>
    <mergeCell ref="F74:K74"/>
    <mergeCell ref="F75:K75"/>
    <mergeCell ref="C9:C10"/>
    <mergeCell ref="G9:G10"/>
    <mergeCell ref="H9:H10"/>
    <mergeCell ref="I9:I10"/>
    <mergeCell ref="J9:J10"/>
    <mergeCell ref="A74:D74"/>
    <mergeCell ref="B9:B10"/>
    <mergeCell ref="B81:D81"/>
    <mergeCell ref="B79:D79"/>
    <mergeCell ref="A76:D76"/>
    <mergeCell ref="B75:D75"/>
    <mergeCell ref="D9:D10"/>
    <mergeCell ref="B80:D80"/>
    <mergeCell ref="B77:D77"/>
    <mergeCell ref="B6:N6"/>
    <mergeCell ref="B7:N7"/>
    <mergeCell ref="U69:U70"/>
    <mergeCell ref="E9:E10"/>
    <mergeCell ref="F9:F10"/>
    <mergeCell ref="K9:K10"/>
    <mergeCell ref="Q9:Q10"/>
    <mergeCell ref="S9:S10"/>
    <mergeCell ref="P9:P10"/>
    <mergeCell ref="L9:L10"/>
    <mergeCell ref="N9:N10"/>
    <mergeCell ref="O9:O10"/>
    <mergeCell ref="R9:R10"/>
    <mergeCell ref="T69:T70"/>
    <mergeCell ref="U9:U10"/>
    <mergeCell ref="T9:T10"/>
  </mergeCells>
  <conditionalFormatting sqref="D13:D24 D65:D68">
    <cfRule type="expression" dxfId="3" priority="11">
      <formula>$D13&gt;0.3</formula>
    </cfRule>
  </conditionalFormatting>
  <conditionalFormatting sqref="U13:U68">
    <cfRule type="expression" dxfId="1" priority="14">
      <formula>$U13="Ne / No"</formula>
    </cfRule>
  </conditionalFormatting>
  <hyperlinks>
    <hyperlink ref="B1" location="'Turinys | Content'!A1" display="↖ atgal į turinį / back to content" xr:uid="{0FBC01CC-E0D6-40FF-9A39-48C2995ED54E}"/>
  </hyperlinks>
  <pageMargins left="0.7" right="0.7" top="0.75" bottom="0.75" header="0.3" footer="0.3"/>
  <pageSetup paperSize="9" orientation="portrait" r:id="rId1"/>
  <ignoredErrors>
    <ignoredError sqref="F13:F68" unlockedFormula="1"/>
  </ignoredErrors>
  <extLst>
    <ext xmlns:x14="http://schemas.microsoft.com/office/spreadsheetml/2009/9/main" uri="{78C0D931-6437-407d-A8EE-F0AAD7539E65}">
      <x14:conditionalFormattings>
        <x14:conditionalFormatting xmlns:xm="http://schemas.microsoft.com/office/excel/2006/main">
          <x14:cfRule type="expression" priority="42" id="{5196989D-F856-4C36-B061-EF2B59E4CE5F}">
            <xm:f>'KĮ 4 str. 2 d. | CL 4.2.'!#REF!&gt;'KĮ 4 str. 2 d. | CL 4.2.'!$G$24</xm:f>
            <x14:dxf>
              <fill>
                <patternFill>
                  <bgColor rgb="FFD1D1D1"/>
                </patternFill>
              </fill>
            </x14:dxf>
          </x14:cfRule>
          <xm:sqref>E77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17B9-3E54-41E0-A8B8-116FA518076A}">
  <sheetPr>
    <tabColor theme="7" tint="0.59999389629810485"/>
  </sheetPr>
  <dimension ref="B1:AJ79"/>
  <sheetViews>
    <sheetView showGridLines="0" showRowColHeaders="0" zoomScaleNormal="100" workbookViewId="0"/>
  </sheetViews>
  <sheetFormatPr defaultRowHeight="14.4" x14ac:dyDescent="0.3"/>
  <cols>
    <col min="2" max="2" width="18.88671875" customWidth="1"/>
    <col min="4" max="4" width="22" customWidth="1"/>
    <col min="5" max="5" width="32.88671875" customWidth="1"/>
    <col min="6" max="6" width="29.6640625" customWidth="1"/>
    <col min="7" max="9" width="23.6640625" customWidth="1"/>
    <col min="10" max="10" width="11" style="47" customWidth="1"/>
    <col min="11" max="11" width="10.6640625" style="47" customWidth="1"/>
    <col min="12" max="12" width="21.5546875" customWidth="1"/>
    <col min="13" max="13" width="19.33203125" customWidth="1"/>
    <col min="14" max="14" width="19.33203125" style="47" customWidth="1"/>
    <col min="22" max="22" width="9.5546875" customWidth="1"/>
  </cols>
  <sheetData>
    <row r="1" spans="2:36" x14ac:dyDescent="0.3">
      <c r="B1" s="82" t="s">
        <v>19</v>
      </c>
    </row>
    <row r="3" spans="2:36" ht="15" thickBot="1" x14ac:dyDescent="0.35"/>
    <row r="4" spans="2:36" s="8" customFormat="1" ht="15.75" customHeight="1" x14ac:dyDescent="0.3">
      <c r="B4" s="101" t="s">
        <v>167</v>
      </c>
      <c r="C4" s="102"/>
      <c r="D4" s="102"/>
      <c r="E4" s="102"/>
      <c r="F4" s="102"/>
      <c r="G4" s="102"/>
      <c r="H4" s="102"/>
      <c r="I4" s="102"/>
      <c r="J4" s="103"/>
      <c r="K4" s="103"/>
      <c r="L4" s="102"/>
      <c r="M4" s="102"/>
      <c r="N4" s="103"/>
      <c r="O4" s="24"/>
      <c r="P4" s="24"/>
      <c r="Q4" s="24"/>
      <c r="R4" s="24"/>
      <c r="S4" s="24"/>
      <c r="T4" s="24"/>
      <c r="U4" s="24"/>
      <c r="V4" s="24"/>
      <c r="W4"/>
      <c r="X4"/>
      <c r="Y4"/>
      <c r="Z4"/>
      <c r="AA4"/>
      <c r="AB4"/>
      <c r="AC4"/>
      <c r="AD4"/>
      <c r="AE4"/>
    </row>
    <row r="5" spans="2:36" s="8" customFormat="1" ht="15.75" customHeight="1" x14ac:dyDescent="0.3">
      <c r="B5" s="33" t="s">
        <v>168</v>
      </c>
      <c r="C5" s="24"/>
      <c r="D5" s="24"/>
      <c r="E5" s="24"/>
      <c r="F5" s="24"/>
      <c r="G5" s="24"/>
      <c r="H5" s="24"/>
      <c r="I5" s="24"/>
      <c r="J5" s="48"/>
      <c r="K5" s="48"/>
      <c r="L5" s="24"/>
      <c r="M5" s="24"/>
      <c r="N5" s="48"/>
      <c r="O5" s="24"/>
      <c r="P5" s="24"/>
      <c r="Q5" s="24"/>
      <c r="R5" s="24"/>
      <c r="S5" s="24"/>
      <c r="T5" s="24"/>
      <c r="U5" s="24"/>
      <c r="V5" s="24"/>
      <c r="W5"/>
      <c r="X5"/>
      <c r="Y5"/>
      <c r="Z5"/>
      <c r="AA5"/>
      <c r="AB5"/>
      <c r="AC5"/>
      <c r="AD5"/>
      <c r="AE5"/>
    </row>
    <row r="6" spans="2:36" s="8" customFormat="1" ht="58.95" customHeight="1" x14ac:dyDescent="0.3">
      <c r="B6" s="323" t="s">
        <v>169</v>
      </c>
      <c r="C6" s="323"/>
      <c r="D6" s="323"/>
      <c r="E6" s="323"/>
      <c r="F6" s="323"/>
      <c r="G6" s="323"/>
      <c r="H6" s="323"/>
      <c r="I6" s="323"/>
      <c r="J6" s="323"/>
      <c r="K6" s="323"/>
      <c r="L6" s="323"/>
      <c r="M6" s="323"/>
      <c r="N6" s="323"/>
      <c r="O6" s="57"/>
      <c r="P6" s="57"/>
      <c r="Q6" s="57"/>
      <c r="R6" s="57"/>
      <c r="S6" s="57"/>
      <c r="T6" s="57"/>
      <c r="U6" s="57"/>
      <c r="V6" s="57"/>
      <c r="W6"/>
      <c r="X6"/>
      <c r="Y6"/>
      <c r="Z6"/>
      <c r="AA6"/>
      <c r="AB6"/>
      <c r="AC6"/>
      <c r="AD6"/>
      <c r="AE6"/>
    </row>
    <row r="7" spans="2:36" s="8" customFormat="1" ht="55.5" customHeight="1" x14ac:dyDescent="0.25">
      <c r="B7" s="324" t="s">
        <v>170</v>
      </c>
      <c r="C7" s="324"/>
      <c r="D7" s="324"/>
      <c r="E7" s="324"/>
      <c r="F7" s="324"/>
      <c r="G7" s="324"/>
      <c r="H7" s="324"/>
      <c r="I7" s="324"/>
      <c r="J7" s="324"/>
      <c r="K7" s="324"/>
      <c r="L7" s="324"/>
      <c r="M7" s="324"/>
      <c r="N7" s="324"/>
      <c r="O7" s="97"/>
      <c r="P7" s="97"/>
      <c r="Q7" s="97"/>
      <c r="R7" s="97"/>
      <c r="S7" s="97"/>
      <c r="T7" s="97"/>
      <c r="U7" s="97"/>
      <c r="V7" s="97"/>
      <c r="W7" s="337"/>
      <c r="X7" s="337"/>
      <c r="Y7" s="337"/>
      <c r="Z7" s="337"/>
      <c r="AA7" s="337"/>
      <c r="AB7" s="337"/>
      <c r="AC7" s="337"/>
      <c r="AD7" s="337"/>
      <c r="AE7" s="337"/>
      <c r="AF7" s="337"/>
      <c r="AG7" s="337"/>
      <c r="AH7" s="337"/>
      <c r="AI7" s="337"/>
      <c r="AJ7" s="337"/>
    </row>
    <row r="8" spans="2:36" s="8" customFormat="1" ht="33.75" customHeight="1" x14ac:dyDescent="0.3">
      <c r="B8" s="50"/>
      <c r="C8" s="50"/>
      <c r="D8" s="50"/>
      <c r="E8" s="50"/>
      <c r="F8" s="50"/>
      <c r="G8" s="51"/>
      <c r="H8" s="50"/>
      <c r="I8" s="50"/>
      <c r="J8" s="50"/>
      <c r="K8" s="50"/>
      <c r="L8" s="50"/>
      <c r="M8" s="50"/>
      <c r="N8" s="50"/>
      <c r="O8" s="50"/>
      <c r="P8" s="50"/>
      <c r="Q8" s="50"/>
      <c r="R8" s="50"/>
      <c r="S8" s="50"/>
      <c r="T8" s="50"/>
      <c r="U8" s="50"/>
      <c r="V8" s="50"/>
      <c r="W8"/>
      <c r="X8"/>
      <c r="Y8"/>
      <c r="Z8"/>
      <c r="AA8"/>
      <c r="AB8"/>
      <c r="AC8"/>
      <c r="AD8"/>
      <c r="AE8"/>
    </row>
    <row r="9" spans="2:36" ht="44.25" customHeight="1" x14ac:dyDescent="0.3">
      <c r="B9" s="335" t="s">
        <v>171</v>
      </c>
      <c r="C9" s="327" t="s">
        <v>38</v>
      </c>
      <c r="D9" s="315" t="s">
        <v>172</v>
      </c>
      <c r="E9" s="327" t="s">
        <v>173</v>
      </c>
      <c r="F9" s="327" t="s">
        <v>174</v>
      </c>
      <c r="G9" s="327" t="s">
        <v>175</v>
      </c>
      <c r="H9" s="327" t="s">
        <v>176</v>
      </c>
      <c r="I9" s="327" t="s">
        <v>177</v>
      </c>
      <c r="J9" s="327" t="s">
        <v>178</v>
      </c>
      <c r="K9" s="327" t="s">
        <v>179</v>
      </c>
      <c r="L9" s="327" t="s">
        <v>180</v>
      </c>
      <c r="M9" s="327" t="s">
        <v>181</v>
      </c>
      <c r="N9" s="338" t="s">
        <v>182</v>
      </c>
    </row>
    <row r="10" spans="2:36" ht="61.5" customHeight="1" x14ac:dyDescent="0.3">
      <c r="B10" s="336"/>
      <c r="C10" s="334"/>
      <c r="D10" s="340"/>
      <c r="E10" s="328"/>
      <c r="F10" s="328"/>
      <c r="G10" s="328"/>
      <c r="H10" s="328"/>
      <c r="I10" s="328"/>
      <c r="J10" s="328"/>
      <c r="K10" s="328"/>
      <c r="L10" s="328"/>
      <c r="M10" s="334"/>
      <c r="N10" s="339"/>
    </row>
    <row r="11" spans="2:36" ht="42" customHeight="1" x14ac:dyDescent="0.3">
      <c r="B11" s="104"/>
      <c r="C11" s="105"/>
      <c r="D11" s="200">
        <v>1</v>
      </c>
      <c r="E11" s="106">
        <v>2</v>
      </c>
      <c r="F11" s="106" t="s">
        <v>183</v>
      </c>
      <c r="G11" s="106" t="s">
        <v>184</v>
      </c>
      <c r="H11" s="106" t="s">
        <v>185</v>
      </c>
      <c r="I11" s="106" t="s">
        <v>186</v>
      </c>
      <c r="J11" s="106" t="s">
        <v>187</v>
      </c>
      <c r="K11" s="106"/>
      <c r="L11" s="106"/>
      <c r="M11" s="105"/>
      <c r="N11" s="199"/>
    </row>
    <row r="12" spans="2:36" ht="96" customHeight="1" x14ac:dyDescent="0.3">
      <c r="B12" s="104"/>
      <c r="C12" s="105"/>
      <c r="D12" s="106" t="str">
        <f>'Duomenys | Data'!L9</f>
        <v>FM įsakymo 1K-8 priedas Nr. 10 (61 eilutė)
Order MoF No. 1K-8 annex No. 10 (row 61)</v>
      </c>
      <c r="E12" s="254" t="s">
        <v>273</v>
      </c>
      <c r="F12" s="106" t="s">
        <v>31</v>
      </c>
      <c r="G12" s="106" t="str">
        <f>'Duomenys | Data'!N9</f>
        <v>FM įsakymo Nr. 1K-361 forma Nr. 1-SAV (89 eilutė)
Order MoF No. 1K-361 form No. 1-SAV (row 89)</v>
      </c>
      <c r="H12" s="106" t="str">
        <f>'Duomenys | Data'!O9</f>
        <v>FM įsakymo Nr. 1K-361 forma Nr. 1-SAV (3 eilutė)
Order MoF No. 1K-361 form No. 1-SAV (row 3)</v>
      </c>
      <c r="I12" s="106" t="str">
        <f>'Duomenys | Data'!P9</f>
        <v>FM įsakymo Nr. 1K-361 forma Nr. 1-SAV (15 eilutė)
Order MoF No. 1K-361 form No. 1-SAV (row 15)</v>
      </c>
      <c r="J12" s="106" t="s">
        <v>31</v>
      </c>
      <c r="K12" s="106" t="s">
        <v>31</v>
      </c>
      <c r="L12" s="106" t="s">
        <v>31</v>
      </c>
      <c r="M12" s="106" t="s">
        <v>31</v>
      </c>
      <c r="N12" s="205" t="s">
        <v>31</v>
      </c>
    </row>
    <row r="13" spans="2:36" x14ac:dyDescent="0.3">
      <c r="B13" s="107" t="s">
        <v>54</v>
      </c>
      <c r="C13" s="108">
        <v>1</v>
      </c>
      <c r="D13" s="127">
        <f>_xlfn.XLOOKUP($C13,'Duomenys | Data'!$B$10:$B$69,'Duomenys | Data'!L$10:L$69)</f>
        <v>251480.6</v>
      </c>
      <c r="E13" s="127">
        <f>_xlfn.XLOOKUP($C13,'Duomenys | Data'!$B$10:$B$69,'Duomenys | Data'!M$10:M$69)</f>
        <v>726134</v>
      </c>
      <c r="F13" s="109">
        <f>G13-H13-I13</f>
        <v>213201.5</v>
      </c>
      <c r="G13" s="127">
        <f>_xlfn.XLOOKUP($C13,'Duomenys | Data'!$B$10:$B$69,'Duomenys | Data'!N$10:N$69)</f>
        <v>1383512.5</v>
      </c>
      <c r="H13" s="127">
        <f>_xlfn.XLOOKUP($C13,'Duomenys | Data'!$B$10:$B$69,'Duomenys | Data'!O$10:O$69)</f>
        <v>677133.4</v>
      </c>
      <c r="I13" s="127">
        <f>_xlfn.XLOOKUP($C13,'Duomenys | Data'!$B$10:$B$69,'Duomenys | Data'!P$10:P$69)</f>
        <v>493177.59999999998</v>
      </c>
      <c r="J13" s="110">
        <f>(D13/(E13+F13))*100</f>
        <v>26.772180972613086</v>
      </c>
      <c r="K13" s="111" t="str">
        <f>IF(J13&gt;75, "Taip / Yes", "Ne / No")</f>
        <v>Ne / No</v>
      </c>
      <c r="L13" s="170" t="s">
        <v>31</v>
      </c>
      <c r="M13" s="170" t="s">
        <v>31</v>
      </c>
      <c r="N13" s="112" t="str">
        <f>IF(OR(K13="Taip / Yes", M13="Ne / No"),"Ne / No", "Taip / Yes")</f>
        <v>Taip / Yes</v>
      </c>
    </row>
    <row r="14" spans="2:36" x14ac:dyDescent="0.3">
      <c r="B14" s="113" t="s">
        <v>55</v>
      </c>
      <c r="C14" s="108">
        <v>2</v>
      </c>
      <c r="D14" s="127">
        <f>_xlfn.XLOOKUP($C14,'Duomenys | Data'!$B$10:$B$69,'Duomenys | Data'!L$10:L$69)</f>
        <v>5160.3999999999996</v>
      </c>
      <c r="E14" s="127">
        <f>_xlfn.XLOOKUP($C14,'Duomenys | Data'!$B$10:$B$69,'Duomenys | Data'!M$10:M$69)</f>
        <v>56815</v>
      </c>
      <c r="F14" s="109">
        <f t="shared" ref="F14:F72" si="0">G14-H14-I14</f>
        <v>10615.099999999999</v>
      </c>
      <c r="G14" s="127">
        <f>_xlfn.XLOOKUP($C14,'Duomenys | Data'!$B$10:$B$69,'Duomenys | Data'!N$10:N$69)</f>
        <v>113365.2</v>
      </c>
      <c r="H14" s="127">
        <f>_xlfn.XLOOKUP($C14,'Duomenys | Data'!$B$10:$B$69,'Duomenys | Data'!O$10:O$69)</f>
        <v>54265.2</v>
      </c>
      <c r="I14" s="127">
        <f>_xlfn.XLOOKUP($C14,'Duomenys | Data'!$B$10:$B$69,'Duomenys | Data'!P$10:P$69)</f>
        <v>48484.9</v>
      </c>
      <c r="J14" s="110">
        <f t="shared" ref="J14:J72" si="1">(D14/(E14+F14))*100</f>
        <v>7.6529621044607659</v>
      </c>
      <c r="K14" s="111" t="str">
        <f>IF(J14&gt;60, "Taip / Yes", "Ne / No")</f>
        <v>Ne / No</v>
      </c>
      <c r="L14" s="170" t="s">
        <v>31</v>
      </c>
      <c r="M14" s="170" t="s">
        <v>31</v>
      </c>
      <c r="N14" s="112" t="str">
        <f t="shared" ref="N14:N72" si="2">IF(OR(K14="Taip / Yes", M14="Ne / No"),"Ne / No", "Taip / Yes")</f>
        <v>Taip / Yes</v>
      </c>
    </row>
    <row r="15" spans="2:36" x14ac:dyDescent="0.3">
      <c r="B15" s="113" t="s">
        <v>56</v>
      </c>
      <c r="C15" s="108">
        <v>3</v>
      </c>
      <c r="D15" s="127">
        <f>_xlfn.XLOOKUP($C15,'Duomenys | Data'!$B$10:$B$69,'Duomenys | Data'!L$10:L$69)</f>
        <v>2688.8</v>
      </c>
      <c r="E15" s="127">
        <f>_xlfn.XLOOKUP($C15,'Duomenys | Data'!$B$10:$B$69,'Duomenys | Data'!M$10:M$69)</f>
        <v>9835</v>
      </c>
      <c r="F15" s="109">
        <f t="shared" si="0"/>
        <v>2489.8000000000002</v>
      </c>
      <c r="G15" s="127">
        <f>_xlfn.XLOOKUP($C15,'Duomenys | Data'!$B$10:$B$69,'Duomenys | Data'!N$10:N$69)</f>
        <v>16289.5</v>
      </c>
      <c r="H15" s="127">
        <f>_xlfn.XLOOKUP($C15,'Duomenys | Data'!$B$10:$B$69,'Duomenys | Data'!O$10:O$69)</f>
        <v>9620.4</v>
      </c>
      <c r="I15" s="127">
        <f>_xlfn.XLOOKUP($C15,'Duomenys | Data'!$B$10:$B$69,'Duomenys | Data'!P$10:P$69)</f>
        <v>4179.3</v>
      </c>
      <c r="J15" s="110">
        <f t="shared" si="1"/>
        <v>21.816175516032718</v>
      </c>
      <c r="K15" s="111" t="str">
        <f t="shared" ref="K15:K72" si="3">IF(J15&gt;60, "Taip / Yes", "Ne / No")</f>
        <v>Ne / No</v>
      </c>
      <c r="L15" s="170" t="s">
        <v>31</v>
      </c>
      <c r="M15" s="170" t="s">
        <v>31</v>
      </c>
      <c r="N15" s="112" t="str">
        <f t="shared" si="2"/>
        <v>Taip / Yes</v>
      </c>
    </row>
    <row r="16" spans="2:36" x14ac:dyDescent="0.3">
      <c r="B16" s="113" t="s">
        <v>57</v>
      </c>
      <c r="C16" s="108">
        <v>4</v>
      </c>
      <c r="D16" s="127">
        <f>_xlfn.XLOOKUP($C16,'Duomenys | Data'!$B$10:$B$69,'Duomenys | Data'!L$10:L$69)</f>
        <v>4543.8999999999996</v>
      </c>
      <c r="E16" s="127">
        <f>_xlfn.XLOOKUP($C16,'Duomenys | Data'!$B$10:$B$69,'Duomenys | Data'!M$10:M$69)</f>
        <v>24913</v>
      </c>
      <c r="F16" s="109">
        <f t="shared" si="0"/>
        <v>7580.5</v>
      </c>
      <c r="G16" s="127">
        <f>_xlfn.XLOOKUP($C16,'Duomenys | Data'!$B$10:$B$69,'Duomenys | Data'!N$10:N$69)</f>
        <v>47308.4</v>
      </c>
      <c r="H16" s="127">
        <f>_xlfn.XLOOKUP($C16,'Duomenys | Data'!$B$10:$B$69,'Duomenys | Data'!O$10:O$69)</f>
        <v>23686.7</v>
      </c>
      <c r="I16" s="127">
        <f>_xlfn.XLOOKUP($C16,'Duomenys | Data'!$B$10:$B$69,'Duomenys | Data'!P$10:P$69)</f>
        <v>16041.2</v>
      </c>
      <c r="J16" s="110">
        <f t="shared" si="1"/>
        <v>13.984027574745717</v>
      </c>
      <c r="K16" s="111" t="str">
        <f t="shared" si="3"/>
        <v>Ne / No</v>
      </c>
      <c r="L16" s="170" t="s">
        <v>31</v>
      </c>
      <c r="M16" s="170" t="s">
        <v>31</v>
      </c>
      <c r="N16" s="112" t="str">
        <f t="shared" si="2"/>
        <v>Taip / Yes</v>
      </c>
    </row>
    <row r="17" spans="2:14" x14ac:dyDescent="0.3">
      <c r="B17" s="107" t="s">
        <v>58</v>
      </c>
      <c r="C17" s="108">
        <v>5</v>
      </c>
      <c r="D17" s="127">
        <f>_xlfn.XLOOKUP($C17,'Duomenys | Data'!$B$10:$B$69,'Duomenys | Data'!L$10:L$69)</f>
        <v>66078.2</v>
      </c>
      <c r="E17" s="127">
        <f>_xlfn.XLOOKUP($C17,'Duomenys | Data'!$B$10:$B$69,'Duomenys | Data'!M$10:M$69)</f>
        <v>365822</v>
      </c>
      <c r="F17" s="109">
        <f t="shared" si="0"/>
        <v>83710.500000000058</v>
      </c>
      <c r="G17" s="127">
        <f>_xlfn.XLOOKUP($C17,'Duomenys | Data'!$B$10:$B$69,'Duomenys | Data'!N$10:N$69)</f>
        <v>679358.8</v>
      </c>
      <c r="H17" s="127">
        <f>_xlfn.XLOOKUP($C17,'Duomenys | Data'!$B$10:$B$69,'Duomenys | Data'!O$10:O$69)</f>
        <v>346587.5</v>
      </c>
      <c r="I17" s="127">
        <f>_xlfn.XLOOKUP($C17,'Duomenys | Data'!$B$10:$B$69,'Duomenys | Data'!P$10:P$69)</f>
        <v>249060.8</v>
      </c>
      <c r="J17" s="110">
        <f t="shared" si="1"/>
        <v>14.699315399887658</v>
      </c>
      <c r="K17" s="111" t="str">
        <f t="shared" si="3"/>
        <v>Ne / No</v>
      </c>
      <c r="L17" s="170" t="s">
        <v>31</v>
      </c>
      <c r="M17" s="170" t="s">
        <v>31</v>
      </c>
      <c r="N17" s="112" t="str">
        <f t="shared" si="2"/>
        <v>Taip / Yes</v>
      </c>
    </row>
    <row r="18" spans="2:14" x14ac:dyDescent="0.3">
      <c r="B18" s="107" t="s">
        <v>59</v>
      </c>
      <c r="C18" s="108">
        <v>6</v>
      </c>
      <c r="D18" s="127">
        <f>_xlfn.XLOOKUP($C18,'Duomenys | Data'!$B$10:$B$69,'Duomenys | Data'!L$10:L$69)</f>
        <v>12153.4</v>
      </c>
      <c r="E18" s="127">
        <f>_xlfn.XLOOKUP($C18,'Duomenys | Data'!$B$10:$B$69,'Duomenys | Data'!M$10:M$69)</f>
        <v>195697</v>
      </c>
      <c r="F18" s="109">
        <f t="shared" si="0"/>
        <v>50115.700000000041</v>
      </c>
      <c r="G18" s="127">
        <f>_xlfn.XLOOKUP($C18,'Duomenys | Data'!$B$10:$B$69,'Duomenys | Data'!N$10:N$69)</f>
        <v>369601.4</v>
      </c>
      <c r="H18" s="127">
        <f>_xlfn.XLOOKUP($C18,'Duomenys | Data'!$B$10:$B$69,'Duomenys | Data'!O$10:O$69)</f>
        <v>185313.8</v>
      </c>
      <c r="I18" s="127">
        <f>_xlfn.XLOOKUP($C18,'Duomenys | Data'!$B$10:$B$69,'Duomenys | Data'!P$10:P$69)</f>
        <v>134171.9</v>
      </c>
      <c r="J18" s="110">
        <f t="shared" si="1"/>
        <v>4.9441709073615794</v>
      </c>
      <c r="K18" s="111" t="str">
        <f t="shared" si="3"/>
        <v>Ne / No</v>
      </c>
      <c r="L18" s="170" t="s">
        <v>31</v>
      </c>
      <c r="M18" s="170" t="s">
        <v>31</v>
      </c>
      <c r="N18" s="112" t="str">
        <f t="shared" si="2"/>
        <v>Taip / Yes</v>
      </c>
    </row>
    <row r="19" spans="2:14" x14ac:dyDescent="0.3">
      <c r="B19" s="113" t="s">
        <v>60</v>
      </c>
      <c r="C19" s="108">
        <v>7</v>
      </c>
      <c r="D19" s="127">
        <f>_xlfn.XLOOKUP($C19,'Duomenys | Data'!$B$10:$B$69,'Duomenys | Data'!L$10:L$69)</f>
        <v>7578.8</v>
      </c>
      <c r="E19" s="127">
        <f>_xlfn.XLOOKUP($C19,'Duomenys | Data'!$B$10:$B$69,'Duomenys | Data'!M$10:M$69)</f>
        <v>59420</v>
      </c>
      <c r="F19" s="109">
        <f t="shared" si="0"/>
        <v>9583.7000000000044</v>
      </c>
      <c r="G19" s="127">
        <f>_xlfn.XLOOKUP($C19,'Duomenys | Data'!$B$10:$B$69,'Duomenys | Data'!N$10:N$69)</f>
        <v>110382.1</v>
      </c>
      <c r="H19" s="127">
        <f>_xlfn.XLOOKUP($C19,'Duomenys | Data'!$B$10:$B$69,'Duomenys | Data'!O$10:O$69)</f>
        <v>56087.5</v>
      </c>
      <c r="I19" s="127">
        <f>_xlfn.XLOOKUP($C19,'Duomenys | Data'!$B$10:$B$69,'Duomenys | Data'!P$10:P$69)</f>
        <v>44710.9</v>
      </c>
      <c r="J19" s="110">
        <f t="shared" si="1"/>
        <v>10.983179162856482</v>
      </c>
      <c r="K19" s="111" t="str">
        <f t="shared" si="3"/>
        <v>Ne / No</v>
      </c>
      <c r="L19" s="170" t="s">
        <v>31</v>
      </c>
      <c r="M19" s="170" t="s">
        <v>31</v>
      </c>
      <c r="N19" s="112" t="str">
        <f t="shared" si="2"/>
        <v>Taip / Yes</v>
      </c>
    </row>
    <row r="20" spans="2:14" x14ac:dyDescent="0.3">
      <c r="B20" s="113" t="s">
        <v>61</v>
      </c>
      <c r="C20" s="108">
        <v>8</v>
      </c>
      <c r="D20" s="127">
        <f>_xlfn.XLOOKUP($C20,'Duomenys | Data'!$B$10:$B$69,'Duomenys | Data'!L$10:L$69)</f>
        <v>489.8</v>
      </c>
      <c r="E20" s="127">
        <f>_xlfn.XLOOKUP($C20,'Duomenys | Data'!$B$10:$B$69,'Duomenys | Data'!M$10:M$69)</f>
        <v>12584</v>
      </c>
      <c r="F20" s="109">
        <f t="shared" si="0"/>
        <v>6727.800000000002</v>
      </c>
      <c r="G20" s="127">
        <f>_xlfn.XLOOKUP($C20,'Duomenys | Data'!$B$10:$B$69,'Duomenys | Data'!N$10:N$69)</f>
        <v>21118.400000000001</v>
      </c>
      <c r="H20" s="127">
        <f>_xlfn.XLOOKUP($C20,'Duomenys | Data'!$B$10:$B$69,'Duomenys | Data'!O$10:O$69)</f>
        <v>11974.3</v>
      </c>
      <c r="I20" s="127">
        <f>_xlfn.XLOOKUP($C20,'Duomenys | Data'!$B$10:$B$69,'Duomenys | Data'!P$10:P$69)</f>
        <v>2416.3000000000002</v>
      </c>
      <c r="J20" s="110">
        <f t="shared" si="1"/>
        <v>2.5362731594154866</v>
      </c>
      <c r="K20" s="111" t="str">
        <f t="shared" si="3"/>
        <v>Ne / No</v>
      </c>
      <c r="L20" s="170" t="s">
        <v>31</v>
      </c>
      <c r="M20" s="170" t="s">
        <v>31</v>
      </c>
      <c r="N20" s="112" t="str">
        <f t="shared" si="2"/>
        <v>Taip / Yes</v>
      </c>
    </row>
    <row r="21" spans="2:14" x14ac:dyDescent="0.3">
      <c r="B21" s="113" t="s">
        <v>62</v>
      </c>
      <c r="C21" s="108">
        <v>9</v>
      </c>
      <c r="D21" s="127">
        <f>_xlfn.XLOOKUP($C21,'Duomenys | Data'!$B$10:$B$69,'Duomenys | Data'!L$10:L$69)</f>
        <v>4983.2</v>
      </c>
      <c r="E21" s="127">
        <f>_xlfn.XLOOKUP($C21,'Duomenys | Data'!$B$10:$B$69,'Duomenys | Data'!M$10:M$69)</f>
        <v>29526</v>
      </c>
      <c r="F21" s="109">
        <f t="shared" si="0"/>
        <v>19068.2</v>
      </c>
      <c r="G21" s="127">
        <f>_xlfn.XLOOKUP($C21,'Duomenys | Data'!$B$10:$B$69,'Duomenys | Data'!N$10:N$69)</f>
        <v>64847.9</v>
      </c>
      <c r="H21" s="127">
        <f>_xlfn.XLOOKUP($C21,'Duomenys | Data'!$B$10:$B$69,'Duomenys | Data'!O$10:O$69)</f>
        <v>28305.4</v>
      </c>
      <c r="I21" s="127">
        <f>_xlfn.XLOOKUP($C21,'Duomenys | Data'!$B$10:$B$69,'Duomenys | Data'!P$10:P$69)</f>
        <v>17474.3</v>
      </c>
      <c r="J21" s="110">
        <f t="shared" si="1"/>
        <v>10.254721756917492</v>
      </c>
      <c r="K21" s="111" t="str">
        <f t="shared" si="3"/>
        <v>Ne / No</v>
      </c>
      <c r="L21" s="170" t="s">
        <v>31</v>
      </c>
      <c r="M21" s="170" t="s">
        <v>31</v>
      </c>
      <c r="N21" s="112" t="str">
        <f t="shared" si="2"/>
        <v>Taip / Yes</v>
      </c>
    </row>
    <row r="22" spans="2:14" x14ac:dyDescent="0.3">
      <c r="B22" s="113" t="s">
        <v>63</v>
      </c>
      <c r="C22" s="108">
        <v>10</v>
      </c>
      <c r="D22" s="127">
        <f>_xlfn.XLOOKUP($C22,'Duomenys | Data'!$B$10:$B$69,'Duomenys | Data'!L$10:L$69)</f>
        <v>4437.7</v>
      </c>
      <c r="E22" s="127">
        <f>_xlfn.XLOOKUP($C22,'Duomenys | Data'!$B$10:$B$69,'Duomenys | Data'!M$10:M$69)</f>
        <v>93677</v>
      </c>
      <c r="F22" s="109">
        <f t="shared" si="0"/>
        <v>13614.499999999985</v>
      </c>
      <c r="G22" s="127">
        <f>_xlfn.XLOOKUP($C22,'Duomenys | Data'!$B$10:$B$69,'Duomenys | Data'!N$10:N$69)</f>
        <v>185872.4</v>
      </c>
      <c r="H22" s="127">
        <f>_xlfn.XLOOKUP($C22,'Duomenys | Data'!$B$10:$B$69,'Duomenys | Data'!O$10:O$69)</f>
        <v>88449.3</v>
      </c>
      <c r="I22" s="127">
        <f>_xlfn.XLOOKUP($C22,'Duomenys | Data'!$B$10:$B$69,'Duomenys | Data'!P$10:P$69)</f>
        <v>83808.600000000006</v>
      </c>
      <c r="J22" s="110">
        <f t="shared" si="1"/>
        <v>4.1361151628973403</v>
      </c>
      <c r="K22" s="111" t="str">
        <f t="shared" si="3"/>
        <v>Ne / No</v>
      </c>
      <c r="L22" s="170" t="s">
        <v>31</v>
      </c>
      <c r="M22" s="170" t="s">
        <v>31</v>
      </c>
      <c r="N22" s="112" t="str">
        <f t="shared" si="2"/>
        <v>Taip / Yes</v>
      </c>
    </row>
    <row r="23" spans="2:14" x14ac:dyDescent="0.3">
      <c r="B23" s="107" t="s">
        <v>64</v>
      </c>
      <c r="C23" s="108">
        <v>11</v>
      </c>
      <c r="D23" s="127">
        <f>_xlfn.XLOOKUP($C23,'Duomenys | Data'!$B$10:$B$69,'Duomenys | Data'!L$10:L$69)</f>
        <v>24378.6</v>
      </c>
      <c r="E23" s="127">
        <f>_xlfn.XLOOKUP($C23,'Duomenys | Data'!$B$10:$B$69,'Duomenys | Data'!M$10:M$69)</f>
        <v>121131</v>
      </c>
      <c r="F23" s="109">
        <f t="shared" si="0"/>
        <v>24556.300000000003</v>
      </c>
      <c r="G23" s="127">
        <f>_xlfn.XLOOKUP($C23,'Duomenys | Data'!$B$10:$B$69,'Duomenys | Data'!N$10:N$69)</f>
        <v>247255.6</v>
      </c>
      <c r="H23" s="127">
        <f>_xlfn.XLOOKUP($C23,'Duomenys | Data'!$B$10:$B$69,'Duomenys | Data'!O$10:O$69)</f>
        <v>111297.5</v>
      </c>
      <c r="I23" s="127">
        <f>_xlfn.XLOOKUP($C23,'Duomenys | Data'!$B$10:$B$69,'Duomenys | Data'!P$10:P$69)</f>
        <v>111401.8</v>
      </c>
      <c r="J23" s="110">
        <f t="shared" si="1"/>
        <v>16.733510745274298</v>
      </c>
      <c r="K23" s="111" t="str">
        <f t="shared" si="3"/>
        <v>Ne / No</v>
      </c>
      <c r="L23" s="170" t="s">
        <v>31</v>
      </c>
      <c r="M23" s="170" t="s">
        <v>31</v>
      </c>
      <c r="N23" s="112" t="str">
        <f t="shared" si="2"/>
        <v>Taip / Yes</v>
      </c>
    </row>
    <row r="24" spans="2:14" x14ac:dyDescent="0.3">
      <c r="B24" s="113" t="s">
        <v>65</v>
      </c>
      <c r="C24" s="108">
        <v>12</v>
      </c>
      <c r="D24" s="127">
        <f>_xlfn.XLOOKUP($C24,'Duomenys | Data'!$B$10:$B$69,'Duomenys | Data'!L$10:L$69)</f>
        <v>2991.5</v>
      </c>
      <c r="E24" s="127">
        <f>_xlfn.XLOOKUP($C24,'Duomenys | Data'!$B$10:$B$69,'Duomenys | Data'!M$10:M$69)</f>
        <v>27126</v>
      </c>
      <c r="F24" s="109">
        <f t="shared" si="0"/>
        <v>4023.8999999999978</v>
      </c>
      <c r="G24" s="127">
        <f>_xlfn.XLOOKUP($C24,'Duomenys | Data'!$B$10:$B$69,'Duomenys | Data'!N$10:N$69)</f>
        <v>47298.5</v>
      </c>
      <c r="H24" s="127">
        <f>_xlfn.XLOOKUP($C24,'Duomenys | Data'!$B$10:$B$69,'Duomenys | Data'!O$10:O$69)</f>
        <v>26321.7</v>
      </c>
      <c r="I24" s="127">
        <f>_xlfn.XLOOKUP($C24,'Duomenys | Data'!$B$10:$B$69,'Duomenys | Data'!P$10:P$69)</f>
        <v>16952.900000000001</v>
      </c>
      <c r="J24" s="110">
        <f t="shared" si="1"/>
        <v>9.6035621302155061</v>
      </c>
      <c r="K24" s="111" t="str">
        <f t="shared" si="3"/>
        <v>Ne / No</v>
      </c>
      <c r="L24" s="170" t="s">
        <v>31</v>
      </c>
      <c r="M24" s="170" t="s">
        <v>31</v>
      </c>
      <c r="N24" s="112" t="str">
        <f t="shared" si="2"/>
        <v>Taip / Yes</v>
      </c>
    </row>
    <row r="25" spans="2:14" x14ac:dyDescent="0.3">
      <c r="B25" s="113" t="s">
        <v>66</v>
      </c>
      <c r="C25" s="108">
        <v>13</v>
      </c>
      <c r="D25" s="127">
        <f>_xlfn.XLOOKUP($C25,'Duomenys | Data'!$B$10:$B$69,'Duomenys | Data'!L$10:L$69)</f>
        <v>2306.4</v>
      </c>
      <c r="E25" s="127">
        <f>_xlfn.XLOOKUP($C25,'Duomenys | Data'!$B$10:$B$69,'Duomenys | Data'!M$10:M$69)</f>
        <v>24664</v>
      </c>
      <c r="F25" s="109">
        <f t="shared" si="0"/>
        <v>6087.8999999999978</v>
      </c>
      <c r="G25" s="127">
        <f>_xlfn.XLOOKUP($C25,'Duomenys | Data'!$B$10:$B$69,'Duomenys | Data'!N$10:N$69)</f>
        <v>47630.2</v>
      </c>
      <c r="H25" s="127">
        <f>_xlfn.XLOOKUP($C25,'Duomenys | Data'!$B$10:$B$69,'Duomenys | Data'!O$10:O$69)</f>
        <v>23609</v>
      </c>
      <c r="I25" s="127">
        <f>_xlfn.XLOOKUP($C25,'Duomenys | Data'!$B$10:$B$69,'Duomenys | Data'!P$10:P$69)</f>
        <v>17933.3</v>
      </c>
      <c r="J25" s="110">
        <f t="shared" si="1"/>
        <v>7.5000243887369571</v>
      </c>
      <c r="K25" s="111" t="str">
        <f t="shared" si="3"/>
        <v>Ne / No</v>
      </c>
      <c r="L25" s="170" t="s">
        <v>31</v>
      </c>
      <c r="M25" s="170" t="s">
        <v>31</v>
      </c>
      <c r="N25" s="112" t="str">
        <f t="shared" si="2"/>
        <v>Taip / Yes</v>
      </c>
    </row>
    <row r="26" spans="2:14" x14ac:dyDescent="0.3">
      <c r="B26" s="113" t="s">
        <v>67</v>
      </c>
      <c r="C26" s="108">
        <v>14</v>
      </c>
      <c r="D26" s="127">
        <f>_xlfn.XLOOKUP($C26,'Duomenys | Data'!$B$10:$B$69,'Duomenys | Data'!L$10:L$69)</f>
        <v>1692.9</v>
      </c>
      <c r="E26" s="127">
        <f>_xlfn.XLOOKUP($C26,'Duomenys | Data'!$B$10:$B$69,'Duomenys | Data'!M$10:M$69)</f>
        <v>28429</v>
      </c>
      <c r="F26" s="109">
        <f t="shared" si="0"/>
        <v>4707.4000000000015</v>
      </c>
      <c r="G26" s="127">
        <f>_xlfn.XLOOKUP($C26,'Duomenys | Data'!$B$10:$B$69,'Duomenys | Data'!N$10:N$69)</f>
        <v>46703.4</v>
      </c>
      <c r="H26" s="127">
        <f>_xlfn.XLOOKUP($C26,'Duomenys | Data'!$B$10:$B$69,'Duomenys | Data'!O$10:O$69)</f>
        <v>26761.200000000001</v>
      </c>
      <c r="I26" s="127">
        <f>_xlfn.XLOOKUP($C26,'Duomenys | Data'!$B$10:$B$69,'Duomenys | Data'!P$10:P$69)</f>
        <v>15234.8</v>
      </c>
      <c r="J26" s="110">
        <f t="shared" si="1"/>
        <v>5.108883282432612</v>
      </c>
      <c r="K26" s="111" t="str">
        <f t="shared" si="3"/>
        <v>Ne / No</v>
      </c>
      <c r="L26" s="170" t="s">
        <v>31</v>
      </c>
      <c r="M26" s="170" t="s">
        <v>31</v>
      </c>
      <c r="N26" s="112" t="str">
        <f t="shared" si="2"/>
        <v>Taip / Yes</v>
      </c>
    </row>
    <row r="27" spans="2:14" x14ac:dyDescent="0.3">
      <c r="B27" s="113" t="s">
        <v>68</v>
      </c>
      <c r="C27" s="108">
        <v>15</v>
      </c>
      <c r="D27" s="127">
        <f>_xlfn.XLOOKUP($C27,'Duomenys | Data'!$B$10:$B$69,'Duomenys | Data'!L$10:L$69)</f>
        <v>1024.5999999999999</v>
      </c>
      <c r="E27" s="127">
        <f>_xlfn.XLOOKUP($C27,'Duomenys | Data'!$B$10:$B$69,'Duomenys | Data'!M$10:M$69)</f>
        <v>29302</v>
      </c>
      <c r="F27" s="109">
        <f t="shared" si="0"/>
        <v>3687.5999999999949</v>
      </c>
      <c r="G27" s="127">
        <f>_xlfn.XLOOKUP($C27,'Duomenys | Data'!$B$10:$B$69,'Duomenys | Data'!N$10:N$69)</f>
        <v>50222.7</v>
      </c>
      <c r="H27" s="127">
        <f>_xlfn.XLOOKUP($C27,'Duomenys | Data'!$B$10:$B$69,'Duomenys | Data'!O$10:O$69)</f>
        <v>27993.9</v>
      </c>
      <c r="I27" s="127">
        <f>_xlfn.XLOOKUP($C27,'Duomenys | Data'!$B$10:$B$69,'Duomenys | Data'!P$10:P$69)</f>
        <v>18541.2</v>
      </c>
      <c r="J27" s="110">
        <f t="shared" si="1"/>
        <v>3.1058272910250508</v>
      </c>
      <c r="K27" s="111" t="str">
        <f t="shared" si="3"/>
        <v>Ne / No</v>
      </c>
      <c r="L27" s="170" t="s">
        <v>31</v>
      </c>
      <c r="M27" s="170" t="s">
        <v>31</v>
      </c>
      <c r="N27" s="112" t="str">
        <f t="shared" si="2"/>
        <v>Taip / Yes</v>
      </c>
    </row>
    <row r="28" spans="2:14" x14ac:dyDescent="0.3">
      <c r="B28" s="113" t="s">
        <v>69</v>
      </c>
      <c r="C28" s="108">
        <v>16</v>
      </c>
      <c r="D28" s="127">
        <f>_xlfn.XLOOKUP($C28,'Duomenys | Data'!$B$10:$B$69,'Duomenys | Data'!L$10:L$69)</f>
        <v>6641.8</v>
      </c>
      <c r="E28" s="127">
        <f>_xlfn.XLOOKUP($C28,'Duomenys | Data'!$B$10:$B$69,'Duomenys | Data'!M$10:M$69)</f>
        <v>26766</v>
      </c>
      <c r="F28" s="109">
        <f t="shared" si="0"/>
        <v>5253.5</v>
      </c>
      <c r="G28" s="127">
        <f>_xlfn.XLOOKUP($C28,'Duomenys | Data'!$B$10:$B$69,'Duomenys | Data'!N$10:N$69)</f>
        <v>55718.1</v>
      </c>
      <c r="H28" s="127">
        <f>_xlfn.XLOOKUP($C28,'Duomenys | Data'!$B$10:$B$69,'Duomenys | Data'!O$10:O$69)</f>
        <v>25248.3</v>
      </c>
      <c r="I28" s="127">
        <f>_xlfn.XLOOKUP($C28,'Duomenys | Data'!$B$10:$B$69,'Duomenys | Data'!P$10:P$69)</f>
        <v>25216.3</v>
      </c>
      <c r="J28" s="110">
        <f t="shared" si="1"/>
        <v>20.742984743671826</v>
      </c>
      <c r="K28" s="111" t="str">
        <f t="shared" si="3"/>
        <v>Ne / No</v>
      </c>
      <c r="L28" s="170" t="s">
        <v>31</v>
      </c>
      <c r="M28" s="170" t="s">
        <v>31</v>
      </c>
      <c r="N28" s="112" t="str">
        <f t="shared" si="2"/>
        <v>Taip / Yes</v>
      </c>
    </row>
    <row r="29" spans="2:14" x14ac:dyDescent="0.3">
      <c r="B29" s="113" t="s">
        <v>70</v>
      </c>
      <c r="C29" s="108">
        <v>17</v>
      </c>
      <c r="D29" s="127">
        <f>_xlfn.XLOOKUP($C29,'Duomenys | Data'!$B$10:$B$69,'Duomenys | Data'!L$10:L$69)</f>
        <v>3576.2</v>
      </c>
      <c r="E29" s="127">
        <f>_xlfn.XLOOKUP($C29,'Duomenys | Data'!$B$10:$B$69,'Duomenys | Data'!M$10:M$69)</f>
        <v>19073</v>
      </c>
      <c r="F29" s="109">
        <f t="shared" si="0"/>
        <v>2147</v>
      </c>
      <c r="G29" s="127">
        <f>_xlfn.XLOOKUP($C29,'Duomenys | Data'!$B$10:$B$69,'Duomenys | Data'!N$10:N$69)</f>
        <v>30141.200000000001</v>
      </c>
      <c r="H29" s="127">
        <f>_xlfn.XLOOKUP($C29,'Duomenys | Data'!$B$10:$B$69,'Duomenys | Data'!O$10:O$69)</f>
        <v>18409.400000000001</v>
      </c>
      <c r="I29" s="127">
        <f>_xlfn.XLOOKUP($C29,'Duomenys | Data'!$B$10:$B$69,'Duomenys | Data'!P$10:P$69)</f>
        <v>9584.7999999999993</v>
      </c>
      <c r="J29" s="110">
        <f t="shared" si="1"/>
        <v>16.852968897266727</v>
      </c>
      <c r="K29" s="111" t="str">
        <f t="shared" si="3"/>
        <v>Ne / No</v>
      </c>
      <c r="L29" s="170" t="s">
        <v>31</v>
      </c>
      <c r="M29" s="170" t="s">
        <v>31</v>
      </c>
      <c r="N29" s="112" t="str">
        <f t="shared" si="2"/>
        <v>Taip / Yes</v>
      </c>
    </row>
    <row r="30" spans="2:14" x14ac:dyDescent="0.3">
      <c r="B30" s="113" t="s">
        <v>71</v>
      </c>
      <c r="C30" s="108">
        <v>18</v>
      </c>
      <c r="D30" s="127">
        <f>_xlfn.XLOOKUP($C30,'Duomenys | Data'!$B$10:$B$69,'Duomenys | Data'!L$10:L$69)</f>
        <v>12664.9</v>
      </c>
      <c r="E30" s="127">
        <f>_xlfn.XLOOKUP($C30,'Duomenys | Data'!$B$10:$B$69,'Duomenys | Data'!M$10:M$69)</f>
        <v>49422</v>
      </c>
      <c r="F30" s="109">
        <f t="shared" si="0"/>
        <v>8551.6000000000058</v>
      </c>
      <c r="G30" s="127">
        <f>_xlfn.XLOOKUP($C30,'Duomenys | Data'!$B$10:$B$69,'Duomenys | Data'!N$10:N$69)</f>
        <v>92133.5</v>
      </c>
      <c r="H30" s="127">
        <f>_xlfn.XLOOKUP($C30,'Duomenys | Data'!$B$10:$B$69,'Duomenys | Data'!O$10:O$69)</f>
        <v>48509.2</v>
      </c>
      <c r="I30" s="127">
        <f>_xlfn.XLOOKUP($C30,'Duomenys | Data'!$B$10:$B$69,'Duomenys | Data'!P$10:P$69)</f>
        <v>35072.699999999997</v>
      </c>
      <c r="J30" s="110">
        <f t="shared" si="1"/>
        <v>21.845978169373641</v>
      </c>
      <c r="K30" s="111" t="str">
        <f t="shared" si="3"/>
        <v>Ne / No</v>
      </c>
      <c r="L30" s="170" t="s">
        <v>31</v>
      </c>
      <c r="M30" s="170" t="s">
        <v>31</v>
      </c>
      <c r="N30" s="112" t="str">
        <f t="shared" si="2"/>
        <v>Taip / Yes</v>
      </c>
    </row>
    <row r="31" spans="2:14" x14ac:dyDescent="0.3">
      <c r="B31" s="113" t="s">
        <v>72</v>
      </c>
      <c r="C31" s="108">
        <v>19</v>
      </c>
      <c r="D31" s="127">
        <f>_xlfn.XLOOKUP($C31,'Duomenys | Data'!$B$10:$B$69,'Duomenys | Data'!L$10:L$69)</f>
        <v>2515.4</v>
      </c>
      <c r="E31" s="127">
        <f>_xlfn.XLOOKUP($C31,'Duomenys | Data'!$B$10:$B$69,'Duomenys | Data'!M$10:M$69)</f>
        <v>24060</v>
      </c>
      <c r="F31" s="109">
        <f t="shared" si="0"/>
        <v>3973.4000000000015</v>
      </c>
      <c r="G31" s="127">
        <f>_xlfn.XLOOKUP($C31,'Duomenys | Data'!$B$10:$B$69,'Duomenys | Data'!N$10:N$69)</f>
        <v>45857.5</v>
      </c>
      <c r="H31" s="127">
        <f>_xlfn.XLOOKUP($C31,'Duomenys | Data'!$B$10:$B$69,'Duomenys | Data'!O$10:O$69)</f>
        <v>22894.799999999999</v>
      </c>
      <c r="I31" s="127">
        <f>_xlfn.XLOOKUP($C31,'Duomenys | Data'!$B$10:$B$69,'Duomenys | Data'!P$10:P$69)</f>
        <v>18989.3</v>
      </c>
      <c r="J31" s="110">
        <f t="shared" si="1"/>
        <v>8.972868078791727</v>
      </c>
      <c r="K31" s="111" t="str">
        <f t="shared" si="3"/>
        <v>Ne / No</v>
      </c>
      <c r="L31" s="170" t="s">
        <v>31</v>
      </c>
      <c r="M31" s="170" t="s">
        <v>31</v>
      </c>
      <c r="N31" s="112" t="str">
        <f t="shared" si="2"/>
        <v>Taip / Yes</v>
      </c>
    </row>
    <row r="32" spans="2:14" x14ac:dyDescent="0.3">
      <c r="B32" s="113" t="s">
        <v>73</v>
      </c>
      <c r="C32" s="108">
        <v>20</v>
      </c>
      <c r="D32" s="127">
        <f>_xlfn.XLOOKUP($C32,'Duomenys | Data'!$B$10:$B$69,'Duomenys | Data'!L$10:L$69)</f>
        <v>3232.4</v>
      </c>
      <c r="E32" s="127">
        <f>_xlfn.XLOOKUP($C32,'Duomenys | Data'!$B$10:$B$69,'Duomenys | Data'!M$10:M$69)</f>
        <v>30523</v>
      </c>
      <c r="F32" s="109">
        <f t="shared" si="0"/>
        <v>3511.5</v>
      </c>
      <c r="G32" s="127">
        <f>_xlfn.XLOOKUP($C32,'Duomenys | Data'!$B$10:$B$69,'Duomenys | Data'!N$10:N$69)</f>
        <v>52164.7</v>
      </c>
      <c r="H32" s="127">
        <f>_xlfn.XLOOKUP($C32,'Duomenys | Data'!$B$10:$B$69,'Duomenys | Data'!O$10:O$69)</f>
        <v>28021.1</v>
      </c>
      <c r="I32" s="127">
        <f>_xlfn.XLOOKUP($C32,'Duomenys | Data'!$B$10:$B$69,'Duomenys | Data'!P$10:P$69)</f>
        <v>20632.099999999999</v>
      </c>
      <c r="J32" s="110">
        <f t="shared" si="1"/>
        <v>9.4974217338289098</v>
      </c>
      <c r="K32" s="111" t="str">
        <f t="shared" si="3"/>
        <v>Ne / No</v>
      </c>
      <c r="L32" s="170" t="s">
        <v>31</v>
      </c>
      <c r="M32" s="170" t="s">
        <v>31</v>
      </c>
      <c r="N32" s="112" t="str">
        <f t="shared" si="2"/>
        <v>Taip / Yes</v>
      </c>
    </row>
    <row r="33" spans="2:14" x14ac:dyDescent="0.3">
      <c r="B33" s="113" t="s">
        <v>74</v>
      </c>
      <c r="C33" s="108">
        <v>21</v>
      </c>
      <c r="D33" s="127">
        <f>_xlfn.XLOOKUP($C33,'Duomenys | Data'!$B$10:$B$69,'Duomenys | Data'!L$10:L$69)</f>
        <v>4337.3999999999996</v>
      </c>
      <c r="E33" s="127">
        <f>_xlfn.XLOOKUP($C33,'Duomenys | Data'!$B$10:$B$69,'Duomenys | Data'!M$10:M$69)</f>
        <v>31858</v>
      </c>
      <c r="F33" s="109">
        <f t="shared" si="0"/>
        <v>6109</v>
      </c>
      <c r="G33" s="127">
        <f>_xlfn.XLOOKUP($C33,'Duomenys | Data'!$B$10:$B$69,'Duomenys | Data'!N$10:N$69)</f>
        <v>59636.800000000003</v>
      </c>
      <c r="H33" s="127">
        <f>_xlfn.XLOOKUP($C33,'Duomenys | Data'!$B$10:$B$69,'Duomenys | Data'!O$10:O$69)</f>
        <v>30015.4</v>
      </c>
      <c r="I33" s="127">
        <f>_xlfn.XLOOKUP($C33,'Duomenys | Data'!$B$10:$B$69,'Duomenys | Data'!P$10:P$69)</f>
        <v>23512.400000000001</v>
      </c>
      <c r="J33" s="110">
        <f t="shared" si="1"/>
        <v>11.424131482603313</v>
      </c>
      <c r="K33" s="111" t="str">
        <f t="shared" si="3"/>
        <v>Ne / No</v>
      </c>
      <c r="L33" s="170" t="s">
        <v>31</v>
      </c>
      <c r="M33" s="170" t="s">
        <v>31</v>
      </c>
      <c r="N33" s="112" t="str">
        <f t="shared" si="2"/>
        <v>Taip / Yes</v>
      </c>
    </row>
    <row r="34" spans="2:14" x14ac:dyDescent="0.3">
      <c r="B34" s="113" t="s">
        <v>75</v>
      </c>
      <c r="C34" s="108">
        <v>22</v>
      </c>
      <c r="D34" s="127">
        <f>_xlfn.XLOOKUP($C34,'Duomenys | Data'!$B$10:$B$69,'Duomenys | Data'!L$10:L$69)</f>
        <v>14668.1</v>
      </c>
      <c r="E34" s="127">
        <f>_xlfn.XLOOKUP($C34,'Duomenys | Data'!$B$10:$B$69,'Duomenys | Data'!M$10:M$69)</f>
        <v>132461</v>
      </c>
      <c r="F34" s="109">
        <f t="shared" si="0"/>
        <v>22333.100000000006</v>
      </c>
      <c r="G34" s="127">
        <f>_xlfn.XLOOKUP($C34,'Duomenys | Data'!$B$10:$B$69,'Duomenys | Data'!N$10:N$69)</f>
        <v>217299.6</v>
      </c>
      <c r="H34" s="127">
        <f>_xlfn.XLOOKUP($C34,'Duomenys | Data'!$B$10:$B$69,'Duomenys | Data'!O$10:O$69)</f>
        <v>119561.4</v>
      </c>
      <c r="I34" s="127">
        <f>_xlfn.XLOOKUP($C34,'Duomenys | Data'!$B$10:$B$69,'Duomenys | Data'!P$10:P$69)</f>
        <v>75405.100000000006</v>
      </c>
      <c r="J34" s="110">
        <f t="shared" si="1"/>
        <v>9.4758779565887856</v>
      </c>
      <c r="K34" s="111" t="str">
        <f t="shared" si="3"/>
        <v>Ne / No</v>
      </c>
      <c r="L34" s="170" t="s">
        <v>31</v>
      </c>
      <c r="M34" s="170" t="s">
        <v>31</v>
      </c>
      <c r="N34" s="112" t="str">
        <f t="shared" si="2"/>
        <v>Taip / Yes</v>
      </c>
    </row>
    <row r="35" spans="2:14" x14ac:dyDescent="0.3">
      <c r="B35" s="113" t="s">
        <v>76</v>
      </c>
      <c r="C35" s="108">
        <v>23</v>
      </c>
      <c r="D35" s="127">
        <f>_xlfn.XLOOKUP($C35,'Duomenys | Data'!$B$10:$B$69,'Duomenys | Data'!L$10:L$69)</f>
        <v>8442.1</v>
      </c>
      <c r="E35" s="127">
        <f>_xlfn.XLOOKUP($C35,'Duomenys | Data'!$B$10:$B$69,'Duomenys | Data'!M$10:M$69)</f>
        <v>52055</v>
      </c>
      <c r="F35" s="109">
        <f t="shared" si="0"/>
        <v>10412.600000000006</v>
      </c>
      <c r="G35" s="127">
        <f>_xlfn.XLOOKUP($C35,'Duomenys | Data'!$B$10:$B$69,'Duomenys | Data'!N$10:N$69)</f>
        <v>99238.6</v>
      </c>
      <c r="H35" s="127">
        <f>_xlfn.XLOOKUP($C35,'Duomenys | Data'!$B$10:$B$69,'Duomenys | Data'!O$10:O$69)</f>
        <v>49018.7</v>
      </c>
      <c r="I35" s="127">
        <f>_xlfn.XLOOKUP($C35,'Duomenys | Data'!$B$10:$B$69,'Duomenys | Data'!P$10:P$69)</f>
        <v>39807.300000000003</v>
      </c>
      <c r="J35" s="110">
        <f t="shared" si="1"/>
        <v>13.514365847255217</v>
      </c>
      <c r="K35" s="111" t="str">
        <f t="shared" si="3"/>
        <v>Ne / No</v>
      </c>
      <c r="L35" s="170" t="s">
        <v>31</v>
      </c>
      <c r="M35" s="170" t="s">
        <v>31</v>
      </c>
      <c r="N35" s="112" t="str">
        <f t="shared" si="2"/>
        <v>Taip / Yes</v>
      </c>
    </row>
    <row r="36" spans="2:14" x14ac:dyDescent="0.3">
      <c r="B36" s="113" t="s">
        <v>77</v>
      </c>
      <c r="C36" s="108">
        <v>24</v>
      </c>
      <c r="D36" s="127">
        <f>_xlfn.XLOOKUP($C36,'Duomenys | Data'!$B$10:$B$69,'Duomenys | Data'!L$10:L$69)</f>
        <v>6212.7</v>
      </c>
      <c r="E36" s="127">
        <f>_xlfn.XLOOKUP($C36,'Duomenys | Data'!$B$10:$B$69,'Duomenys | Data'!M$10:M$69)</f>
        <v>30478</v>
      </c>
      <c r="F36" s="109">
        <f t="shared" si="0"/>
        <v>5603</v>
      </c>
      <c r="G36" s="127">
        <f>_xlfn.XLOOKUP($C36,'Duomenys | Data'!$B$10:$B$69,'Duomenys | Data'!N$10:N$69)</f>
        <v>58480.1</v>
      </c>
      <c r="H36" s="127">
        <f>_xlfn.XLOOKUP($C36,'Duomenys | Data'!$B$10:$B$69,'Duomenys | Data'!O$10:O$69)</f>
        <v>29289.3</v>
      </c>
      <c r="I36" s="127">
        <f>_xlfn.XLOOKUP($C36,'Duomenys | Data'!$B$10:$B$69,'Duomenys | Data'!P$10:P$69)</f>
        <v>23587.8</v>
      </c>
      <c r="J36" s="110">
        <f t="shared" si="1"/>
        <v>17.218757794961338</v>
      </c>
      <c r="K36" s="111" t="str">
        <f t="shared" si="3"/>
        <v>Ne / No</v>
      </c>
      <c r="L36" s="170" t="s">
        <v>31</v>
      </c>
      <c r="M36" s="170" t="s">
        <v>31</v>
      </c>
      <c r="N36" s="112" t="str">
        <f t="shared" si="2"/>
        <v>Taip / Yes</v>
      </c>
    </row>
    <row r="37" spans="2:14" x14ac:dyDescent="0.3">
      <c r="B37" s="113" t="s">
        <v>78</v>
      </c>
      <c r="C37" s="108">
        <v>25</v>
      </c>
      <c r="D37" s="127">
        <f>_xlfn.XLOOKUP($C37,'Duomenys | Data'!$B$10:$B$69,'Duomenys | Data'!L$10:L$69)</f>
        <v>11675</v>
      </c>
      <c r="E37" s="127">
        <f>_xlfn.XLOOKUP($C37,'Duomenys | Data'!$B$10:$B$69,'Duomenys | Data'!M$10:M$69)</f>
        <v>88145</v>
      </c>
      <c r="F37" s="109">
        <f t="shared" si="0"/>
        <v>15214.600000000006</v>
      </c>
      <c r="G37" s="127">
        <f>_xlfn.XLOOKUP($C37,'Duomenys | Data'!$B$10:$B$69,'Duomenys | Data'!N$10:N$69)</f>
        <v>138119.6</v>
      </c>
      <c r="H37" s="127">
        <f>_xlfn.XLOOKUP($C37,'Duomenys | Data'!$B$10:$B$69,'Duomenys | Data'!O$10:O$69)</f>
        <v>79898.5</v>
      </c>
      <c r="I37" s="127">
        <f>_xlfn.XLOOKUP($C37,'Duomenys | Data'!$B$10:$B$69,'Duomenys | Data'!P$10:P$69)</f>
        <v>43006.5</v>
      </c>
      <c r="J37" s="110">
        <f t="shared" si="1"/>
        <v>11.295515849519541</v>
      </c>
      <c r="K37" s="111" t="str">
        <f t="shared" si="3"/>
        <v>Ne / No</v>
      </c>
      <c r="L37" s="170" t="s">
        <v>31</v>
      </c>
      <c r="M37" s="170" t="s">
        <v>31</v>
      </c>
      <c r="N37" s="112" t="str">
        <f t="shared" si="2"/>
        <v>Taip / Yes</v>
      </c>
    </row>
    <row r="38" spans="2:14" x14ac:dyDescent="0.3">
      <c r="B38" s="113" t="s">
        <v>79</v>
      </c>
      <c r="C38" s="108">
        <v>26</v>
      </c>
      <c r="D38" s="127">
        <f>_xlfn.XLOOKUP($C38,'Duomenys | Data'!$B$10:$B$69,'Duomenys | Data'!L$10:L$69)</f>
        <v>6614.3</v>
      </c>
      <c r="E38" s="127">
        <f>_xlfn.XLOOKUP($C38,'Duomenys | Data'!$B$10:$B$69,'Duomenys | Data'!M$10:M$69)</f>
        <v>41059</v>
      </c>
      <c r="F38" s="109">
        <f t="shared" si="0"/>
        <v>7781.7000000000007</v>
      </c>
      <c r="G38" s="127">
        <f>_xlfn.XLOOKUP($C38,'Duomenys | Data'!$B$10:$B$69,'Duomenys | Data'!N$10:N$69)</f>
        <v>75649.5</v>
      </c>
      <c r="H38" s="127">
        <f>_xlfn.XLOOKUP($C38,'Duomenys | Data'!$B$10:$B$69,'Duomenys | Data'!O$10:O$69)</f>
        <v>38532.6</v>
      </c>
      <c r="I38" s="127">
        <f>_xlfn.XLOOKUP($C38,'Duomenys | Data'!$B$10:$B$69,'Duomenys | Data'!P$10:P$69)</f>
        <v>29335.200000000001</v>
      </c>
      <c r="J38" s="110">
        <f t="shared" si="1"/>
        <v>13.542598693302924</v>
      </c>
      <c r="K38" s="111" t="str">
        <f t="shared" si="3"/>
        <v>Ne / No</v>
      </c>
      <c r="L38" s="170" t="s">
        <v>31</v>
      </c>
      <c r="M38" s="170" t="s">
        <v>31</v>
      </c>
      <c r="N38" s="112" t="str">
        <f t="shared" si="2"/>
        <v>Taip / Yes</v>
      </c>
    </row>
    <row r="39" spans="2:14" x14ac:dyDescent="0.3">
      <c r="B39" s="113" t="s">
        <v>80</v>
      </c>
      <c r="C39" s="108">
        <v>27</v>
      </c>
      <c r="D39" s="127">
        <f>_xlfn.XLOOKUP($C39,'Duomenys | Data'!$B$10:$B$69,'Duomenys | Data'!L$10:L$69)</f>
        <v>3696.1</v>
      </c>
      <c r="E39" s="127">
        <f>_xlfn.XLOOKUP($C39,'Duomenys | Data'!$B$10:$B$69,'Duomenys | Data'!M$10:M$69)</f>
        <v>19539</v>
      </c>
      <c r="F39" s="109">
        <f t="shared" si="0"/>
        <v>3405.3999999999996</v>
      </c>
      <c r="G39" s="127">
        <f>_xlfn.XLOOKUP($C39,'Duomenys | Data'!$B$10:$B$69,'Duomenys | Data'!N$10:N$69)</f>
        <v>35736.6</v>
      </c>
      <c r="H39" s="127">
        <f>_xlfn.XLOOKUP($C39,'Duomenys | Data'!$B$10:$B$69,'Duomenys | Data'!O$10:O$69)</f>
        <v>18657.3</v>
      </c>
      <c r="I39" s="127">
        <f>_xlfn.XLOOKUP($C39,'Duomenys | Data'!$B$10:$B$69,'Duomenys | Data'!P$10:P$69)</f>
        <v>13673.9</v>
      </c>
      <c r="J39" s="110">
        <f t="shared" si="1"/>
        <v>16.108941615383273</v>
      </c>
      <c r="K39" s="111" t="str">
        <f t="shared" si="3"/>
        <v>Ne / No</v>
      </c>
      <c r="L39" s="170" t="s">
        <v>31</v>
      </c>
      <c r="M39" s="170" t="s">
        <v>31</v>
      </c>
      <c r="N39" s="112" t="str">
        <f t="shared" si="2"/>
        <v>Taip / Yes</v>
      </c>
    </row>
    <row r="40" spans="2:14" x14ac:dyDescent="0.3">
      <c r="B40" s="113" t="s">
        <v>81</v>
      </c>
      <c r="C40" s="108">
        <v>28</v>
      </c>
      <c r="D40" s="127">
        <f>_xlfn.XLOOKUP($C40,'Duomenys | Data'!$B$10:$B$69,'Duomenys | Data'!L$10:L$69)</f>
        <v>9597</v>
      </c>
      <c r="E40" s="127">
        <f>_xlfn.XLOOKUP($C40,'Duomenys | Data'!$B$10:$B$69,'Duomenys | Data'!M$10:M$69)</f>
        <v>20975</v>
      </c>
      <c r="F40" s="109">
        <f t="shared" si="0"/>
        <v>2857.7999999999993</v>
      </c>
      <c r="G40" s="127">
        <f>_xlfn.XLOOKUP($C40,'Duomenys | Data'!$B$10:$B$69,'Duomenys | Data'!N$10:N$69)</f>
        <v>39311.4</v>
      </c>
      <c r="H40" s="127">
        <f>_xlfn.XLOOKUP($C40,'Duomenys | Data'!$B$10:$B$69,'Duomenys | Data'!O$10:O$69)</f>
        <v>20135.900000000001</v>
      </c>
      <c r="I40" s="127">
        <f>_xlfn.XLOOKUP($C40,'Duomenys | Data'!$B$10:$B$69,'Duomenys | Data'!P$10:P$69)</f>
        <v>16317.7</v>
      </c>
      <c r="J40" s="110">
        <f t="shared" si="1"/>
        <v>40.268033969990938</v>
      </c>
      <c r="K40" s="111" t="str">
        <f t="shared" si="3"/>
        <v>Ne / No</v>
      </c>
      <c r="L40" s="170" t="s">
        <v>31</v>
      </c>
      <c r="M40" s="170" t="s">
        <v>31</v>
      </c>
      <c r="N40" s="112" t="str">
        <f t="shared" si="2"/>
        <v>Taip / Yes</v>
      </c>
    </row>
    <row r="41" spans="2:14" x14ac:dyDescent="0.3">
      <c r="B41" s="113" t="s">
        <v>82</v>
      </c>
      <c r="C41" s="108">
        <v>30</v>
      </c>
      <c r="D41" s="127">
        <f>_xlfn.XLOOKUP($C41,'Duomenys | Data'!$B$10:$B$69,'Duomenys | Data'!L$10:L$69)</f>
        <v>3158.8</v>
      </c>
      <c r="E41" s="127">
        <f>_xlfn.XLOOKUP($C41,'Duomenys | Data'!$B$10:$B$69,'Duomenys | Data'!M$10:M$69)</f>
        <v>61090</v>
      </c>
      <c r="F41" s="109">
        <f t="shared" si="0"/>
        <v>11476.200000000004</v>
      </c>
      <c r="G41" s="127">
        <f>_xlfn.XLOOKUP($C41,'Duomenys | Data'!$B$10:$B$69,'Duomenys | Data'!N$10:N$69)</f>
        <v>110088.6</v>
      </c>
      <c r="H41" s="127">
        <f>_xlfn.XLOOKUP($C41,'Duomenys | Data'!$B$10:$B$69,'Duomenys | Data'!O$10:O$69)</f>
        <v>57645.5</v>
      </c>
      <c r="I41" s="127">
        <f>_xlfn.XLOOKUP($C41,'Duomenys | Data'!$B$10:$B$69,'Duomenys | Data'!P$10:P$69)</f>
        <v>40966.9</v>
      </c>
      <c r="J41" s="110">
        <f t="shared" si="1"/>
        <v>4.3529907863440549</v>
      </c>
      <c r="K41" s="111" t="str">
        <f t="shared" si="3"/>
        <v>Ne / No</v>
      </c>
      <c r="L41" s="170" t="s">
        <v>31</v>
      </c>
      <c r="M41" s="170" t="s">
        <v>31</v>
      </c>
      <c r="N41" s="112" t="str">
        <f t="shared" si="2"/>
        <v>Taip / Yes</v>
      </c>
    </row>
    <row r="42" spans="2:14" x14ac:dyDescent="0.3">
      <c r="B42" s="113" t="s">
        <v>83</v>
      </c>
      <c r="C42" s="108">
        <v>31</v>
      </c>
      <c r="D42" s="127">
        <f>_xlfn.XLOOKUP($C42,'Duomenys | Data'!$B$10:$B$69,'Duomenys | Data'!L$10:L$69)</f>
        <v>5640.3</v>
      </c>
      <c r="E42" s="127">
        <f>_xlfn.XLOOKUP($C42,'Duomenys | Data'!$B$10:$B$69,'Duomenys | Data'!M$10:M$69)</f>
        <v>20585</v>
      </c>
      <c r="F42" s="109">
        <f t="shared" si="0"/>
        <v>2226.4000000000033</v>
      </c>
      <c r="G42" s="127">
        <f>_xlfn.XLOOKUP($C42,'Duomenys | Data'!$B$10:$B$69,'Duomenys | Data'!N$10:N$69)</f>
        <v>37154.800000000003</v>
      </c>
      <c r="H42" s="127">
        <f>_xlfn.XLOOKUP($C42,'Duomenys | Data'!$B$10:$B$69,'Duomenys | Data'!O$10:O$69)</f>
        <v>19610.8</v>
      </c>
      <c r="I42" s="127">
        <f>_xlfn.XLOOKUP($C42,'Duomenys | Data'!$B$10:$B$69,'Duomenys | Data'!P$10:P$69)</f>
        <v>15317.6</v>
      </c>
      <c r="J42" s="110">
        <f t="shared" si="1"/>
        <v>24.725794997238225</v>
      </c>
      <c r="K42" s="111" t="str">
        <f t="shared" si="3"/>
        <v>Ne / No</v>
      </c>
      <c r="L42" s="170" t="s">
        <v>31</v>
      </c>
      <c r="M42" s="170" t="s">
        <v>31</v>
      </c>
      <c r="N42" s="112" t="str">
        <f t="shared" si="2"/>
        <v>Taip / Yes</v>
      </c>
    </row>
    <row r="43" spans="2:14" x14ac:dyDescent="0.3">
      <c r="B43" s="113" t="s">
        <v>84</v>
      </c>
      <c r="C43" s="108">
        <v>32</v>
      </c>
      <c r="D43" s="127">
        <f>_xlfn.XLOOKUP($C43,'Duomenys | Data'!$B$10:$B$69,'Duomenys | Data'!L$10:L$69)</f>
        <v>6067.5</v>
      </c>
      <c r="E43" s="127">
        <f>_xlfn.XLOOKUP($C43,'Duomenys | Data'!$B$10:$B$69,'Duomenys | Data'!M$10:M$69)</f>
        <v>22140</v>
      </c>
      <c r="F43" s="109">
        <f t="shared" si="0"/>
        <v>5974.1000000000022</v>
      </c>
      <c r="G43" s="127">
        <f>_xlfn.XLOOKUP($C43,'Duomenys | Data'!$B$10:$B$69,'Duomenys | Data'!N$10:N$69)</f>
        <v>42813.8</v>
      </c>
      <c r="H43" s="127">
        <f>_xlfn.XLOOKUP($C43,'Duomenys | Data'!$B$10:$B$69,'Duomenys | Data'!O$10:O$69)</f>
        <v>21001.7</v>
      </c>
      <c r="I43" s="127">
        <f>_xlfn.XLOOKUP($C43,'Duomenys | Data'!$B$10:$B$69,'Duomenys | Data'!P$10:P$69)</f>
        <v>15838</v>
      </c>
      <c r="J43" s="110">
        <f t="shared" si="1"/>
        <v>21.581697440074553</v>
      </c>
      <c r="K43" s="111" t="str">
        <f t="shared" si="3"/>
        <v>Ne / No</v>
      </c>
      <c r="L43" s="170" t="s">
        <v>31</v>
      </c>
      <c r="M43" s="170" t="s">
        <v>31</v>
      </c>
      <c r="N43" s="112" t="str">
        <f t="shared" si="2"/>
        <v>Taip / Yes</v>
      </c>
    </row>
    <row r="44" spans="2:14" x14ac:dyDescent="0.3">
      <c r="B44" s="113" t="s">
        <v>85</v>
      </c>
      <c r="C44" s="108">
        <v>33</v>
      </c>
      <c r="D44" s="127">
        <f>_xlfn.XLOOKUP($C44,'Duomenys | Data'!$B$10:$B$69,'Duomenys | Data'!L$10:L$69)</f>
        <v>1253.0999999999999</v>
      </c>
      <c r="E44" s="127">
        <f>_xlfn.XLOOKUP($C44,'Duomenys | Data'!$B$10:$B$69,'Duomenys | Data'!M$10:M$69)</f>
        <v>41423</v>
      </c>
      <c r="F44" s="109">
        <f t="shared" si="0"/>
        <v>5261.7000000000044</v>
      </c>
      <c r="G44" s="127">
        <f>_xlfn.XLOOKUP($C44,'Duomenys | Data'!$B$10:$B$69,'Duomenys | Data'!N$10:N$69)</f>
        <v>67850.8</v>
      </c>
      <c r="H44" s="127">
        <f>_xlfn.XLOOKUP($C44,'Duomenys | Data'!$B$10:$B$69,'Duomenys | Data'!O$10:O$69)</f>
        <v>38735.5</v>
      </c>
      <c r="I44" s="127">
        <f>_xlfn.XLOOKUP($C44,'Duomenys | Data'!$B$10:$B$69,'Duomenys | Data'!P$10:P$69)</f>
        <v>23853.599999999999</v>
      </c>
      <c r="J44" s="110">
        <f t="shared" si="1"/>
        <v>2.6841770430140919</v>
      </c>
      <c r="K44" s="111" t="str">
        <f t="shared" si="3"/>
        <v>Ne / No</v>
      </c>
      <c r="L44" s="170" t="s">
        <v>31</v>
      </c>
      <c r="M44" s="170" t="s">
        <v>31</v>
      </c>
      <c r="N44" s="112" t="str">
        <f t="shared" si="2"/>
        <v>Taip / Yes</v>
      </c>
    </row>
    <row r="45" spans="2:14" x14ac:dyDescent="0.3">
      <c r="B45" s="113" t="s">
        <v>86</v>
      </c>
      <c r="C45" s="108">
        <v>34</v>
      </c>
      <c r="D45" s="127">
        <f>_xlfn.XLOOKUP($C45,'Duomenys | Data'!$B$10:$B$69,'Duomenys | Data'!L$10:L$69)</f>
        <v>1698.6</v>
      </c>
      <c r="E45" s="127">
        <f>_xlfn.XLOOKUP($C45,'Duomenys | Data'!$B$10:$B$69,'Duomenys | Data'!M$10:M$69)</f>
        <v>27090</v>
      </c>
      <c r="F45" s="109">
        <f t="shared" si="0"/>
        <v>6189.7000000000007</v>
      </c>
      <c r="G45" s="127">
        <f>_xlfn.XLOOKUP($C45,'Duomenys | Data'!$B$10:$B$69,'Duomenys | Data'!N$10:N$69)</f>
        <v>52290.9</v>
      </c>
      <c r="H45" s="127">
        <f>_xlfn.XLOOKUP($C45,'Duomenys | Data'!$B$10:$B$69,'Duomenys | Data'!O$10:O$69)</f>
        <v>25698.400000000001</v>
      </c>
      <c r="I45" s="127">
        <f>_xlfn.XLOOKUP($C45,'Duomenys | Data'!$B$10:$B$69,'Duomenys | Data'!P$10:P$69)</f>
        <v>20402.8</v>
      </c>
      <c r="J45" s="110">
        <f t="shared" si="1"/>
        <v>5.1040123558806121</v>
      </c>
      <c r="K45" s="111" t="str">
        <f t="shared" si="3"/>
        <v>Ne / No</v>
      </c>
      <c r="L45" s="170" t="s">
        <v>31</v>
      </c>
      <c r="M45" s="170" t="s">
        <v>31</v>
      </c>
      <c r="N45" s="112" t="str">
        <f t="shared" si="2"/>
        <v>Taip / Yes</v>
      </c>
    </row>
    <row r="46" spans="2:14" x14ac:dyDescent="0.3">
      <c r="B46" s="113" t="s">
        <v>87</v>
      </c>
      <c r="C46" s="108">
        <v>35</v>
      </c>
      <c r="D46" s="127">
        <f>_xlfn.XLOOKUP($C46,'Duomenys | Data'!$B$10:$B$69,'Duomenys | Data'!L$10:L$69)</f>
        <v>8449.9</v>
      </c>
      <c r="E46" s="127">
        <f>_xlfn.XLOOKUP($C46,'Duomenys | Data'!$B$10:$B$69,'Duomenys | Data'!M$10:M$69)</f>
        <v>37545</v>
      </c>
      <c r="F46" s="109">
        <f t="shared" si="0"/>
        <v>5911.6999999999971</v>
      </c>
      <c r="G46" s="127">
        <f>_xlfn.XLOOKUP($C46,'Duomenys | Data'!$B$10:$B$69,'Duomenys | Data'!N$10:N$69)</f>
        <v>72154.399999999994</v>
      </c>
      <c r="H46" s="127">
        <f>_xlfn.XLOOKUP($C46,'Duomenys | Data'!$B$10:$B$69,'Duomenys | Data'!O$10:O$69)</f>
        <v>35312.699999999997</v>
      </c>
      <c r="I46" s="127">
        <f>_xlfn.XLOOKUP($C46,'Duomenys | Data'!$B$10:$B$69,'Duomenys | Data'!P$10:P$69)</f>
        <v>30930</v>
      </c>
      <c r="J46" s="110">
        <f t="shared" si="1"/>
        <v>19.444412484150892</v>
      </c>
      <c r="K46" s="111" t="str">
        <f t="shared" si="3"/>
        <v>Ne / No</v>
      </c>
      <c r="L46" s="170" t="s">
        <v>31</v>
      </c>
      <c r="M46" s="170" t="s">
        <v>31</v>
      </c>
      <c r="N46" s="112" t="str">
        <f t="shared" si="2"/>
        <v>Taip / Yes</v>
      </c>
    </row>
    <row r="47" spans="2:14" x14ac:dyDescent="0.3">
      <c r="B47" s="113" t="s">
        <v>88</v>
      </c>
      <c r="C47" s="108">
        <v>36</v>
      </c>
      <c r="D47" s="127">
        <f>_xlfn.XLOOKUP($C47,'Duomenys | Data'!$B$10:$B$69,'Duomenys | Data'!L$10:L$69)</f>
        <v>2672.6</v>
      </c>
      <c r="E47" s="127">
        <f>_xlfn.XLOOKUP($C47,'Duomenys | Data'!$B$10:$B$69,'Duomenys | Data'!M$10:M$69)</f>
        <v>28863</v>
      </c>
      <c r="F47" s="109">
        <f t="shared" si="0"/>
        <v>7304.8999999999978</v>
      </c>
      <c r="G47" s="127">
        <f>_xlfn.XLOOKUP($C47,'Duomenys | Data'!$B$10:$B$69,'Duomenys | Data'!N$10:N$69)</f>
        <v>55197.5</v>
      </c>
      <c r="H47" s="127">
        <f>_xlfn.XLOOKUP($C47,'Duomenys | Data'!$B$10:$B$69,'Duomenys | Data'!O$10:O$69)</f>
        <v>27401.200000000001</v>
      </c>
      <c r="I47" s="127">
        <f>_xlfn.XLOOKUP($C47,'Duomenys | Data'!$B$10:$B$69,'Duomenys | Data'!P$10:P$69)</f>
        <v>20491.400000000001</v>
      </c>
      <c r="J47" s="110">
        <f t="shared" si="1"/>
        <v>7.3894254297318902</v>
      </c>
      <c r="K47" s="111" t="str">
        <f t="shared" si="3"/>
        <v>Ne / No</v>
      </c>
      <c r="L47" s="170" t="s">
        <v>31</v>
      </c>
      <c r="M47" s="170" t="s">
        <v>31</v>
      </c>
      <c r="N47" s="112" t="str">
        <f t="shared" si="2"/>
        <v>Taip / Yes</v>
      </c>
    </row>
    <row r="48" spans="2:14" x14ac:dyDescent="0.3">
      <c r="B48" s="113" t="s">
        <v>89</v>
      </c>
      <c r="C48" s="108">
        <v>37</v>
      </c>
      <c r="D48" s="127">
        <f>_xlfn.XLOOKUP($C48,'Duomenys | Data'!$B$10:$B$69,'Duomenys | Data'!L$10:L$69)</f>
        <v>1722.3</v>
      </c>
      <c r="E48" s="127">
        <f>_xlfn.XLOOKUP($C48,'Duomenys | Data'!$B$10:$B$69,'Duomenys | Data'!M$10:M$69)</f>
        <v>41188</v>
      </c>
      <c r="F48" s="109">
        <f t="shared" si="0"/>
        <v>8131.8000000000029</v>
      </c>
      <c r="G48" s="127">
        <f>_xlfn.XLOOKUP($C48,'Duomenys | Data'!$B$10:$B$69,'Duomenys | Data'!N$10:N$69)</f>
        <v>74243.600000000006</v>
      </c>
      <c r="H48" s="127">
        <f>_xlfn.XLOOKUP($C48,'Duomenys | Data'!$B$10:$B$69,'Duomenys | Data'!O$10:O$69)</f>
        <v>38705.800000000003</v>
      </c>
      <c r="I48" s="127">
        <f>_xlfn.XLOOKUP($C48,'Duomenys | Data'!$B$10:$B$69,'Duomenys | Data'!P$10:P$69)</f>
        <v>27406</v>
      </c>
      <c r="J48" s="110">
        <f t="shared" si="1"/>
        <v>3.4921066184372198</v>
      </c>
      <c r="K48" s="111" t="str">
        <f t="shared" si="3"/>
        <v>Ne / No</v>
      </c>
      <c r="L48" s="170" t="s">
        <v>31</v>
      </c>
      <c r="M48" s="170" t="s">
        <v>31</v>
      </c>
      <c r="N48" s="112" t="str">
        <f t="shared" si="2"/>
        <v>Taip / Yes</v>
      </c>
    </row>
    <row r="49" spans="2:14" x14ac:dyDescent="0.3">
      <c r="B49" s="113" t="s">
        <v>90</v>
      </c>
      <c r="C49" s="108">
        <v>38</v>
      </c>
      <c r="D49" s="127">
        <f>_xlfn.XLOOKUP($C49,'Duomenys | Data'!$B$10:$B$69,'Duomenys | Data'!L$10:L$69)</f>
        <v>7492</v>
      </c>
      <c r="E49" s="127">
        <f>_xlfn.XLOOKUP($C49,'Duomenys | Data'!$B$10:$B$69,'Duomenys | Data'!M$10:M$69)</f>
        <v>33347</v>
      </c>
      <c r="F49" s="109">
        <f t="shared" si="0"/>
        <v>6285.5999999999949</v>
      </c>
      <c r="G49" s="127">
        <f>_xlfn.XLOOKUP($C49,'Duomenys | Data'!$B$10:$B$69,'Duomenys | Data'!N$10:N$69)</f>
        <v>65636.399999999994</v>
      </c>
      <c r="H49" s="127">
        <f>_xlfn.XLOOKUP($C49,'Duomenys | Data'!$B$10:$B$69,'Duomenys | Data'!O$10:O$69)</f>
        <v>31638</v>
      </c>
      <c r="I49" s="127">
        <f>_xlfn.XLOOKUP($C49,'Duomenys | Data'!$B$10:$B$69,'Duomenys | Data'!P$10:P$69)</f>
        <v>27712.799999999999</v>
      </c>
      <c r="J49" s="110">
        <f t="shared" si="1"/>
        <v>18.903629840081148</v>
      </c>
      <c r="K49" s="111" t="str">
        <f t="shared" si="3"/>
        <v>Ne / No</v>
      </c>
      <c r="L49" s="170" t="s">
        <v>31</v>
      </c>
      <c r="M49" s="170" t="s">
        <v>31</v>
      </c>
      <c r="N49" s="112" t="str">
        <f t="shared" si="2"/>
        <v>Taip / Yes</v>
      </c>
    </row>
    <row r="50" spans="2:14" x14ac:dyDescent="0.3">
      <c r="B50" s="113" t="s">
        <v>91</v>
      </c>
      <c r="C50" s="108">
        <v>39</v>
      </c>
      <c r="D50" s="127">
        <f>_xlfn.XLOOKUP($C50,'Duomenys | Data'!$B$10:$B$69,'Duomenys | Data'!L$10:L$69)</f>
        <v>9659.7000000000007</v>
      </c>
      <c r="E50" s="127">
        <f>_xlfn.XLOOKUP($C50,'Duomenys | Data'!$B$10:$B$69,'Duomenys | Data'!M$10:M$69)</f>
        <v>33774</v>
      </c>
      <c r="F50" s="109">
        <f t="shared" si="0"/>
        <v>5690.5999999999985</v>
      </c>
      <c r="G50" s="127">
        <f>_xlfn.XLOOKUP($C50,'Duomenys | Data'!$B$10:$B$69,'Duomenys | Data'!N$10:N$69)</f>
        <v>61533.1</v>
      </c>
      <c r="H50" s="127">
        <f>_xlfn.XLOOKUP($C50,'Duomenys | Data'!$B$10:$B$69,'Duomenys | Data'!O$10:O$69)</f>
        <v>32154.3</v>
      </c>
      <c r="I50" s="127">
        <f>_xlfn.XLOOKUP($C50,'Duomenys | Data'!$B$10:$B$69,'Duomenys | Data'!P$10:P$69)</f>
        <v>23688.2</v>
      </c>
      <c r="J50" s="110">
        <f t="shared" si="1"/>
        <v>24.476872944360263</v>
      </c>
      <c r="K50" s="111" t="str">
        <f t="shared" si="3"/>
        <v>Ne / No</v>
      </c>
      <c r="L50" s="170" t="s">
        <v>31</v>
      </c>
      <c r="M50" s="170" t="s">
        <v>31</v>
      </c>
      <c r="N50" s="112" t="str">
        <f t="shared" si="2"/>
        <v>Taip / Yes</v>
      </c>
    </row>
    <row r="51" spans="2:14" x14ac:dyDescent="0.3">
      <c r="B51" s="113" t="s">
        <v>92</v>
      </c>
      <c r="C51" s="108">
        <v>40</v>
      </c>
      <c r="D51" s="127">
        <f>_xlfn.XLOOKUP($C51,'Duomenys | Data'!$B$10:$B$69,'Duomenys | Data'!L$10:L$69)</f>
        <v>1737.2</v>
      </c>
      <c r="E51" s="127">
        <f>_xlfn.XLOOKUP($C51,'Duomenys | Data'!$B$10:$B$69,'Duomenys | Data'!M$10:M$69)</f>
        <v>18765</v>
      </c>
      <c r="F51" s="109">
        <f t="shared" si="0"/>
        <v>1958.2000000000007</v>
      </c>
      <c r="G51" s="127">
        <f>_xlfn.XLOOKUP($C51,'Duomenys | Data'!$B$10:$B$69,'Duomenys | Data'!N$10:N$69)</f>
        <v>31487.4</v>
      </c>
      <c r="H51" s="127">
        <f>_xlfn.XLOOKUP($C51,'Duomenys | Data'!$B$10:$B$69,'Duomenys | Data'!O$10:O$69)</f>
        <v>17973.400000000001</v>
      </c>
      <c r="I51" s="127">
        <f>_xlfn.XLOOKUP($C51,'Duomenys | Data'!$B$10:$B$69,'Duomenys | Data'!P$10:P$69)</f>
        <v>11555.8</v>
      </c>
      <c r="J51" s="110">
        <f t="shared" si="1"/>
        <v>8.3828752316244586</v>
      </c>
      <c r="K51" s="111" t="str">
        <f t="shared" si="3"/>
        <v>Ne / No</v>
      </c>
      <c r="L51" s="170" t="s">
        <v>31</v>
      </c>
      <c r="M51" s="170" t="s">
        <v>31</v>
      </c>
      <c r="N51" s="112" t="str">
        <f t="shared" si="2"/>
        <v>Taip / Yes</v>
      </c>
    </row>
    <row r="52" spans="2:14" x14ac:dyDescent="0.3">
      <c r="B52" s="113" t="s">
        <v>93</v>
      </c>
      <c r="C52" s="108">
        <v>41</v>
      </c>
      <c r="D52" s="127">
        <f>_xlfn.XLOOKUP($C52,'Duomenys | Data'!$B$10:$B$69,'Duomenys | Data'!L$10:L$69)</f>
        <v>1898.5</v>
      </c>
      <c r="E52" s="127">
        <f>_xlfn.XLOOKUP($C52,'Duomenys | Data'!$B$10:$B$69,'Duomenys | Data'!M$10:M$69)</f>
        <v>31415</v>
      </c>
      <c r="F52" s="109">
        <f t="shared" si="0"/>
        <v>5508.5000000000036</v>
      </c>
      <c r="G52" s="127">
        <f>_xlfn.XLOOKUP($C52,'Duomenys | Data'!$B$10:$B$69,'Duomenys | Data'!N$10:N$69)</f>
        <v>59875.3</v>
      </c>
      <c r="H52" s="127">
        <f>_xlfn.XLOOKUP($C52,'Duomenys | Data'!$B$10:$B$69,'Duomenys | Data'!O$10:O$69)</f>
        <v>29965.3</v>
      </c>
      <c r="I52" s="127">
        <f>_xlfn.XLOOKUP($C52,'Duomenys | Data'!$B$10:$B$69,'Duomenys | Data'!P$10:P$69)</f>
        <v>24401.5</v>
      </c>
      <c r="J52" s="110">
        <f t="shared" si="1"/>
        <v>5.1417119178842743</v>
      </c>
      <c r="K52" s="111" t="str">
        <f t="shared" si="3"/>
        <v>Ne / No</v>
      </c>
      <c r="L52" s="170" t="s">
        <v>31</v>
      </c>
      <c r="M52" s="170" t="s">
        <v>31</v>
      </c>
      <c r="N52" s="112" t="str">
        <f t="shared" si="2"/>
        <v>Taip / Yes</v>
      </c>
    </row>
    <row r="53" spans="2:14" x14ac:dyDescent="0.3">
      <c r="B53" s="113" t="s">
        <v>94</v>
      </c>
      <c r="C53" s="108">
        <v>42</v>
      </c>
      <c r="D53" s="127">
        <f>_xlfn.XLOOKUP($C53,'Duomenys | Data'!$B$10:$B$69,'Duomenys | Data'!L$10:L$69)</f>
        <v>704.7</v>
      </c>
      <c r="E53" s="127">
        <f>_xlfn.XLOOKUP($C53,'Duomenys | Data'!$B$10:$B$69,'Duomenys | Data'!M$10:M$69)</f>
        <v>36864</v>
      </c>
      <c r="F53" s="109">
        <f t="shared" si="0"/>
        <v>4086.3000000000029</v>
      </c>
      <c r="G53" s="127">
        <f>_xlfn.XLOOKUP($C53,'Duomenys | Data'!$B$10:$B$69,'Duomenys | Data'!N$10:N$69)</f>
        <v>70613.3</v>
      </c>
      <c r="H53" s="127">
        <f>_xlfn.XLOOKUP($C53,'Duomenys | Data'!$B$10:$B$69,'Duomenys | Data'!O$10:O$69)</f>
        <v>34491.599999999999</v>
      </c>
      <c r="I53" s="127">
        <f>_xlfn.XLOOKUP($C53,'Duomenys | Data'!$B$10:$B$69,'Duomenys | Data'!P$10:P$69)</f>
        <v>32035.4</v>
      </c>
      <c r="J53" s="110">
        <f t="shared" si="1"/>
        <v>1.7208665137984338</v>
      </c>
      <c r="K53" s="111" t="str">
        <f t="shared" si="3"/>
        <v>Ne / No</v>
      </c>
      <c r="L53" s="170" t="s">
        <v>31</v>
      </c>
      <c r="M53" s="170" t="s">
        <v>31</v>
      </c>
      <c r="N53" s="112" t="str">
        <f t="shared" si="2"/>
        <v>Taip / Yes</v>
      </c>
    </row>
    <row r="54" spans="2:14" x14ac:dyDescent="0.3">
      <c r="B54" s="113" t="s">
        <v>95</v>
      </c>
      <c r="C54" s="108">
        <v>43</v>
      </c>
      <c r="D54" s="127">
        <f>_xlfn.XLOOKUP($C54,'Duomenys | Data'!$B$10:$B$69,'Duomenys | Data'!L$10:L$69)</f>
        <v>3583.6</v>
      </c>
      <c r="E54" s="127">
        <f>_xlfn.XLOOKUP($C54,'Duomenys | Data'!$B$10:$B$69,'Duomenys | Data'!M$10:M$69)</f>
        <v>46234</v>
      </c>
      <c r="F54" s="109">
        <f t="shared" si="0"/>
        <v>8017.3000000000029</v>
      </c>
      <c r="G54" s="127">
        <f>_xlfn.XLOOKUP($C54,'Duomenys | Data'!$B$10:$B$69,'Duomenys | Data'!N$10:N$69)</f>
        <v>80043</v>
      </c>
      <c r="H54" s="127">
        <f>_xlfn.XLOOKUP($C54,'Duomenys | Data'!$B$10:$B$69,'Duomenys | Data'!O$10:O$69)</f>
        <v>43768.1</v>
      </c>
      <c r="I54" s="127">
        <f>_xlfn.XLOOKUP($C54,'Duomenys | Data'!$B$10:$B$69,'Duomenys | Data'!P$10:P$69)</f>
        <v>28257.599999999999</v>
      </c>
      <c r="J54" s="110">
        <f t="shared" si="1"/>
        <v>6.6055559958931847</v>
      </c>
      <c r="K54" s="111" t="str">
        <f t="shared" si="3"/>
        <v>Ne / No</v>
      </c>
      <c r="L54" s="170" t="s">
        <v>31</v>
      </c>
      <c r="M54" s="170" t="s">
        <v>31</v>
      </c>
      <c r="N54" s="112" t="str">
        <f t="shared" si="2"/>
        <v>Taip / Yes</v>
      </c>
    </row>
    <row r="55" spans="2:14" x14ac:dyDescent="0.3">
      <c r="B55" s="113" t="s">
        <v>96</v>
      </c>
      <c r="C55" s="108">
        <v>44</v>
      </c>
      <c r="D55" s="127">
        <f>_xlfn.XLOOKUP($C55,'Duomenys | Data'!$B$10:$B$69,'Duomenys | Data'!L$10:L$69)</f>
        <v>2123.4</v>
      </c>
      <c r="E55" s="127">
        <f>_xlfn.XLOOKUP($C55,'Duomenys | Data'!$B$10:$B$69,'Duomenys | Data'!M$10:M$69)</f>
        <v>25669</v>
      </c>
      <c r="F55" s="109">
        <f t="shared" si="0"/>
        <v>3469.4000000000015</v>
      </c>
      <c r="G55" s="127">
        <f>_xlfn.XLOOKUP($C55,'Duomenys | Data'!$B$10:$B$69,'Duomenys | Data'!N$10:N$69)</f>
        <v>48483.9</v>
      </c>
      <c r="H55" s="127">
        <f>_xlfn.XLOOKUP($C55,'Duomenys | Data'!$B$10:$B$69,'Duomenys | Data'!O$10:O$69)</f>
        <v>24554.3</v>
      </c>
      <c r="I55" s="127">
        <f>_xlfn.XLOOKUP($C55,'Duomenys | Data'!$B$10:$B$69,'Duomenys | Data'!P$10:P$69)</f>
        <v>20460.2</v>
      </c>
      <c r="J55" s="110">
        <f t="shared" si="1"/>
        <v>7.2872909974466689</v>
      </c>
      <c r="K55" s="111" t="str">
        <f t="shared" si="3"/>
        <v>Ne / No</v>
      </c>
      <c r="L55" s="170" t="s">
        <v>31</v>
      </c>
      <c r="M55" s="170" t="s">
        <v>31</v>
      </c>
      <c r="N55" s="112" t="str">
        <f t="shared" si="2"/>
        <v>Taip / Yes</v>
      </c>
    </row>
    <row r="56" spans="2:14" x14ac:dyDescent="0.3">
      <c r="B56" s="113" t="s">
        <v>97</v>
      </c>
      <c r="C56" s="108">
        <v>45</v>
      </c>
      <c r="D56" s="127">
        <f>_xlfn.XLOOKUP($C56,'Duomenys | Data'!$B$10:$B$69,'Duomenys | Data'!L$10:L$69)</f>
        <v>12318.9</v>
      </c>
      <c r="E56" s="127">
        <f>_xlfn.XLOOKUP($C56,'Duomenys | Data'!$B$10:$B$69,'Duomenys | Data'!M$10:M$69)</f>
        <v>43404</v>
      </c>
      <c r="F56" s="109">
        <f t="shared" si="0"/>
        <v>8638.9000000000087</v>
      </c>
      <c r="G56" s="127">
        <f>_xlfn.XLOOKUP($C56,'Duomenys | Data'!$B$10:$B$69,'Duomenys | Data'!N$10:N$69)</f>
        <v>85857.600000000006</v>
      </c>
      <c r="H56" s="127">
        <f>_xlfn.XLOOKUP($C56,'Duomenys | Data'!$B$10:$B$69,'Duomenys | Data'!O$10:O$69)</f>
        <v>41117</v>
      </c>
      <c r="I56" s="127">
        <f>_xlfn.XLOOKUP($C56,'Duomenys | Data'!$B$10:$B$69,'Duomenys | Data'!P$10:P$69)</f>
        <v>36101.699999999997</v>
      </c>
      <c r="J56" s="110">
        <f t="shared" si="1"/>
        <v>23.670664009884149</v>
      </c>
      <c r="K56" s="111" t="str">
        <f t="shared" si="3"/>
        <v>Ne / No</v>
      </c>
      <c r="L56" s="170" t="s">
        <v>31</v>
      </c>
      <c r="M56" s="170" t="s">
        <v>31</v>
      </c>
      <c r="N56" s="112" t="str">
        <f t="shared" si="2"/>
        <v>Taip / Yes</v>
      </c>
    </row>
    <row r="57" spans="2:14" x14ac:dyDescent="0.3">
      <c r="B57" s="113" t="s">
        <v>98</v>
      </c>
      <c r="C57" s="108">
        <v>46</v>
      </c>
      <c r="D57" s="127">
        <f>_xlfn.XLOOKUP($C57,'Duomenys | Data'!$B$10:$B$69,'Duomenys | Data'!L$10:L$69)</f>
        <v>6283</v>
      </c>
      <c r="E57" s="127">
        <f>_xlfn.XLOOKUP($C57,'Duomenys | Data'!$B$10:$B$69,'Duomenys | Data'!M$10:M$69)</f>
        <v>17777</v>
      </c>
      <c r="F57" s="109">
        <f t="shared" si="0"/>
        <v>4052.2999999999975</v>
      </c>
      <c r="G57" s="127">
        <f>_xlfn.XLOOKUP($C57,'Duomenys | Data'!$B$10:$B$69,'Duomenys | Data'!N$10:N$69)</f>
        <v>32785.699999999997</v>
      </c>
      <c r="H57" s="127">
        <f>_xlfn.XLOOKUP($C57,'Duomenys | Data'!$B$10:$B$69,'Duomenys | Data'!O$10:O$69)</f>
        <v>16849.8</v>
      </c>
      <c r="I57" s="127">
        <f>_xlfn.XLOOKUP($C57,'Duomenys | Data'!$B$10:$B$69,'Duomenys | Data'!P$10:P$69)</f>
        <v>11883.6</v>
      </c>
      <c r="J57" s="110">
        <f t="shared" si="1"/>
        <v>28.782416293697011</v>
      </c>
      <c r="K57" s="111" t="str">
        <f t="shared" si="3"/>
        <v>Ne / No</v>
      </c>
      <c r="L57" s="170" t="s">
        <v>31</v>
      </c>
      <c r="M57" s="170" t="s">
        <v>31</v>
      </c>
      <c r="N57" s="112" t="str">
        <f t="shared" si="2"/>
        <v>Taip / Yes</v>
      </c>
    </row>
    <row r="58" spans="2:14" x14ac:dyDescent="0.3">
      <c r="B58" s="113" t="s">
        <v>99</v>
      </c>
      <c r="C58" s="108">
        <v>47</v>
      </c>
      <c r="D58" s="127">
        <f>_xlfn.XLOOKUP($C58,'Duomenys | Data'!$B$10:$B$69,'Duomenys | Data'!L$10:L$69)</f>
        <v>7521.7</v>
      </c>
      <c r="E58" s="127">
        <f>_xlfn.XLOOKUP($C58,'Duomenys | Data'!$B$10:$B$69,'Duomenys | Data'!M$10:M$69)</f>
        <v>26723</v>
      </c>
      <c r="F58" s="109">
        <f t="shared" si="0"/>
        <v>5592.4000000000015</v>
      </c>
      <c r="G58" s="127">
        <f>_xlfn.XLOOKUP($C58,'Duomenys | Data'!$B$10:$B$69,'Duomenys | Data'!N$10:N$69)</f>
        <v>53830.400000000001</v>
      </c>
      <c r="H58" s="127">
        <f>_xlfn.XLOOKUP($C58,'Duomenys | Data'!$B$10:$B$69,'Duomenys | Data'!O$10:O$69)</f>
        <v>25545.3</v>
      </c>
      <c r="I58" s="127">
        <f>_xlfn.XLOOKUP($C58,'Duomenys | Data'!$B$10:$B$69,'Duomenys | Data'!P$10:P$69)</f>
        <v>22692.7</v>
      </c>
      <c r="J58" s="110">
        <f t="shared" si="1"/>
        <v>23.275899416377328</v>
      </c>
      <c r="K58" s="111" t="str">
        <f t="shared" si="3"/>
        <v>Ne / No</v>
      </c>
      <c r="L58" s="170" t="s">
        <v>31</v>
      </c>
      <c r="M58" s="170" t="s">
        <v>31</v>
      </c>
      <c r="N58" s="112" t="str">
        <f t="shared" si="2"/>
        <v>Taip / Yes</v>
      </c>
    </row>
    <row r="59" spans="2:14" x14ac:dyDescent="0.3">
      <c r="B59" s="113" t="s">
        <v>100</v>
      </c>
      <c r="C59" s="108">
        <v>48</v>
      </c>
      <c r="D59" s="127">
        <f>_xlfn.XLOOKUP($C59,'Duomenys | Data'!$B$10:$B$69,'Duomenys | Data'!L$10:L$69)</f>
        <v>9180.2000000000007</v>
      </c>
      <c r="E59" s="127">
        <f>_xlfn.XLOOKUP($C59,'Duomenys | Data'!$B$10:$B$69,'Duomenys | Data'!M$10:M$69)</f>
        <v>41823</v>
      </c>
      <c r="F59" s="109">
        <f t="shared" si="0"/>
        <v>7248.2999999999956</v>
      </c>
      <c r="G59" s="127">
        <f>_xlfn.XLOOKUP($C59,'Duomenys | Data'!$B$10:$B$69,'Duomenys | Data'!N$10:N$69)</f>
        <v>88719.7</v>
      </c>
      <c r="H59" s="127">
        <f>_xlfn.XLOOKUP($C59,'Duomenys | Data'!$B$10:$B$69,'Duomenys | Data'!O$10:O$69)</f>
        <v>39237.9</v>
      </c>
      <c r="I59" s="127">
        <f>_xlfn.XLOOKUP($C59,'Duomenys | Data'!$B$10:$B$69,'Duomenys | Data'!P$10:P$69)</f>
        <v>42233.5</v>
      </c>
      <c r="J59" s="110">
        <f t="shared" si="1"/>
        <v>18.707880166207133</v>
      </c>
      <c r="K59" s="111" t="str">
        <f t="shared" si="3"/>
        <v>Ne / No</v>
      </c>
      <c r="L59" s="170" t="s">
        <v>31</v>
      </c>
      <c r="M59" s="170" t="s">
        <v>31</v>
      </c>
      <c r="N59" s="112" t="str">
        <f t="shared" si="2"/>
        <v>Taip / Yes</v>
      </c>
    </row>
    <row r="60" spans="2:14" x14ac:dyDescent="0.3">
      <c r="B60" s="113" t="s">
        <v>101</v>
      </c>
      <c r="C60" s="108">
        <v>49</v>
      </c>
      <c r="D60" s="127">
        <f>_xlfn.XLOOKUP($C60,'Duomenys | Data'!$B$10:$B$69,'Duomenys | Data'!L$10:L$69)</f>
        <v>9491.2999999999993</v>
      </c>
      <c r="E60" s="127">
        <f>_xlfn.XLOOKUP($C60,'Duomenys | Data'!$B$10:$B$69,'Duomenys | Data'!M$10:M$69)</f>
        <v>44830</v>
      </c>
      <c r="F60" s="109">
        <f t="shared" si="0"/>
        <v>7320.4999999999927</v>
      </c>
      <c r="G60" s="127">
        <f>_xlfn.XLOOKUP($C60,'Duomenys | Data'!$B$10:$B$69,'Duomenys | Data'!N$10:N$69)</f>
        <v>80275.7</v>
      </c>
      <c r="H60" s="127">
        <f>_xlfn.XLOOKUP($C60,'Duomenys | Data'!$B$10:$B$69,'Duomenys | Data'!O$10:O$69)</f>
        <v>42491.8</v>
      </c>
      <c r="I60" s="127">
        <f>_xlfn.XLOOKUP($C60,'Duomenys | Data'!$B$10:$B$69,'Duomenys | Data'!P$10:P$69)</f>
        <v>30463.4</v>
      </c>
      <c r="J60" s="110">
        <f t="shared" si="1"/>
        <v>18.199825505028716</v>
      </c>
      <c r="K60" s="111" t="str">
        <f t="shared" si="3"/>
        <v>Ne / No</v>
      </c>
      <c r="L60" s="170" t="s">
        <v>31</v>
      </c>
      <c r="M60" s="170" t="s">
        <v>31</v>
      </c>
      <c r="N60" s="112" t="str">
        <f t="shared" si="2"/>
        <v>Taip / Yes</v>
      </c>
    </row>
    <row r="61" spans="2:14" x14ac:dyDescent="0.3">
      <c r="B61" s="113" t="s">
        <v>102</v>
      </c>
      <c r="C61" s="108">
        <v>50</v>
      </c>
      <c r="D61" s="127">
        <f>_xlfn.XLOOKUP($C61,'Duomenys | Data'!$B$10:$B$69,'Duomenys | Data'!L$10:L$69)</f>
        <v>6293.4</v>
      </c>
      <c r="E61" s="127">
        <f>_xlfn.XLOOKUP($C61,'Duomenys | Data'!$B$10:$B$69,'Duomenys | Data'!M$10:M$69)</f>
        <v>46174</v>
      </c>
      <c r="F61" s="109">
        <f t="shared" si="0"/>
        <v>8968.8999999999942</v>
      </c>
      <c r="G61" s="127">
        <f>_xlfn.XLOOKUP($C61,'Duomenys | Data'!$B$10:$B$69,'Duomenys | Data'!N$10:N$69)</f>
        <v>84221.4</v>
      </c>
      <c r="H61" s="127">
        <f>_xlfn.XLOOKUP($C61,'Duomenys | Data'!$B$10:$B$69,'Duomenys | Data'!O$10:O$69)</f>
        <v>42349.5</v>
      </c>
      <c r="I61" s="127">
        <f>_xlfn.XLOOKUP($C61,'Duomenys | Data'!$B$10:$B$69,'Duomenys | Data'!P$10:P$69)</f>
        <v>32903</v>
      </c>
      <c r="J61" s="110">
        <f t="shared" si="1"/>
        <v>11.412892684280298</v>
      </c>
      <c r="K61" s="111" t="str">
        <f t="shared" si="3"/>
        <v>Ne / No</v>
      </c>
      <c r="L61" s="170" t="s">
        <v>31</v>
      </c>
      <c r="M61" s="170" t="s">
        <v>31</v>
      </c>
      <c r="N61" s="112" t="str">
        <f t="shared" si="2"/>
        <v>Taip / Yes</v>
      </c>
    </row>
    <row r="62" spans="2:14" x14ac:dyDescent="0.3">
      <c r="B62" s="113" t="s">
        <v>103</v>
      </c>
      <c r="C62" s="108">
        <v>51</v>
      </c>
      <c r="D62" s="127">
        <f>_xlfn.XLOOKUP($C62,'Duomenys | Data'!$B$10:$B$69,'Duomenys | Data'!L$10:L$69)</f>
        <v>10363.4</v>
      </c>
      <c r="E62" s="127">
        <f>_xlfn.XLOOKUP($C62,'Duomenys | Data'!$B$10:$B$69,'Duomenys | Data'!M$10:M$69)</f>
        <v>39094</v>
      </c>
      <c r="F62" s="109">
        <f t="shared" si="0"/>
        <v>8096.6999999999971</v>
      </c>
      <c r="G62" s="127">
        <f>_xlfn.XLOOKUP($C62,'Duomenys | Data'!$B$10:$B$69,'Duomenys | Data'!N$10:N$69)</f>
        <v>79574.2</v>
      </c>
      <c r="H62" s="127">
        <f>_xlfn.XLOOKUP($C62,'Duomenys | Data'!$B$10:$B$69,'Duomenys | Data'!O$10:O$69)</f>
        <v>36782.300000000003</v>
      </c>
      <c r="I62" s="127">
        <f>_xlfn.XLOOKUP($C62,'Duomenys | Data'!$B$10:$B$69,'Duomenys | Data'!P$10:P$69)</f>
        <v>34695.199999999997</v>
      </c>
      <c r="J62" s="110">
        <f t="shared" si="1"/>
        <v>21.960682931170762</v>
      </c>
      <c r="K62" s="111" t="str">
        <f t="shared" si="3"/>
        <v>Ne / No</v>
      </c>
      <c r="L62" s="170" t="s">
        <v>31</v>
      </c>
      <c r="M62" s="170" t="s">
        <v>31</v>
      </c>
      <c r="N62" s="112" t="str">
        <f t="shared" si="2"/>
        <v>Taip / Yes</v>
      </c>
    </row>
    <row r="63" spans="2:14" x14ac:dyDescent="0.3">
      <c r="B63" s="113" t="s">
        <v>104</v>
      </c>
      <c r="C63" s="108">
        <v>52</v>
      </c>
      <c r="D63" s="127">
        <f>_xlfn.XLOOKUP($C63,'Duomenys | Data'!$B$10:$B$69,'Duomenys | Data'!L$10:L$69)</f>
        <v>8737.6</v>
      </c>
      <c r="E63" s="127">
        <f>_xlfn.XLOOKUP($C63,'Duomenys | Data'!$B$10:$B$69,'Duomenys | Data'!M$10:M$69)</f>
        <v>44440</v>
      </c>
      <c r="F63" s="109">
        <f t="shared" si="0"/>
        <v>6024.2000000000007</v>
      </c>
      <c r="G63" s="127">
        <f>_xlfn.XLOOKUP($C63,'Duomenys | Data'!$B$10:$B$69,'Duomenys | Data'!N$10:N$69)</f>
        <v>74480</v>
      </c>
      <c r="H63" s="127">
        <f>_xlfn.XLOOKUP($C63,'Duomenys | Data'!$B$10:$B$69,'Duomenys | Data'!O$10:O$69)</f>
        <v>39955.599999999999</v>
      </c>
      <c r="I63" s="127">
        <f>_xlfn.XLOOKUP($C63,'Duomenys | Data'!$B$10:$B$69,'Duomenys | Data'!P$10:P$69)</f>
        <v>28500.2</v>
      </c>
      <c r="J63" s="110">
        <f t="shared" si="1"/>
        <v>17.314452621858667</v>
      </c>
      <c r="K63" s="111" t="str">
        <f t="shared" si="3"/>
        <v>Ne / No</v>
      </c>
      <c r="L63" s="170" t="s">
        <v>31</v>
      </c>
      <c r="M63" s="170" t="s">
        <v>31</v>
      </c>
      <c r="N63" s="112" t="str">
        <f t="shared" si="2"/>
        <v>Taip / Yes</v>
      </c>
    </row>
    <row r="64" spans="2:14" x14ac:dyDescent="0.3">
      <c r="B64" s="113" t="s">
        <v>105</v>
      </c>
      <c r="C64" s="108">
        <v>53</v>
      </c>
      <c r="D64" s="127">
        <f>_xlfn.XLOOKUP($C64,'Duomenys | Data'!$B$10:$B$69,'Duomenys | Data'!L$10:L$69)</f>
        <v>4368.1000000000004</v>
      </c>
      <c r="E64" s="127">
        <f>_xlfn.XLOOKUP($C64,'Duomenys | Data'!$B$10:$B$69,'Duomenys | Data'!M$10:M$69)</f>
        <v>26377</v>
      </c>
      <c r="F64" s="109">
        <f t="shared" si="0"/>
        <v>5714.5</v>
      </c>
      <c r="G64" s="127">
        <f>_xlfn.XLOOKUP($C64,'Duomenys | Data'!$B$10:$B$69,'Duomenys | Data'!N$10:N$69)</f>
        <v>49121.5</v>
      </c>
      <c r="H64" s="127">
        <f>_xlfn.XLOOKUP($C64,'Duomenys | Data'!$B$10:$B$69,'Duomenys | Data'!O$10:O$69)</f>
        <v>25181.8</v>
      </c>
      <c r="I64" s="127">
        <f>_xlfn.XLOOKUP($C64,'Duomenys | Data'!$B$10:$B$69,'Duomenys | Data'!P$10:P$69)</f>
        <v>18225.2</v>
      </c>
      <c r="J64" s="110">
        <f t="shared" si="1"/>
        <v>13.611392424785382</v>
      </c>
      <c r="K64" s="111" t="str">
        <f t="shared" si="3"/>
        <v>Ne / No</v>
      </c>
      <c r="L64" s="170" t="s">
        <v>31</v>
      </c>
      <c r="M64" s="170" t="s">
        <v>31</v>
      </c>
      <c r="N64" s="112" t="str">
        <f t="shared" si="2"/>
        <v>Taip / Yes</v>
      </c>
    </row>
    <row r="65" spans="2:14" x14ac:dyDescent="0.3">
      <c r="B65" s="113" t="s">
        <v>106</v>
      </c>
      <c r="C65" s="108">
        <v>54</v>
      </c>
      <c r="D65" s="127">
        <f>_xlfn.XLOOKUP($C65,'Duomenys | Data'!$B$10:$B$69,'Duomenys | Data'!L$10:L$69)</f>
        <v>3445.1</v>
      </c>
      <c r="E65" s="127">
        <f>_xlfn.XLOOKUP($C65,'Duomenys | Data'!$B$10:$B$69,'Duomenys | Data'!M$10:M$69)</f>
        <v>39933</v>
      </c>
      <c r="F65" s="109">
        <f t="shared" si="0"/>
        <v>4904.7000000000044</v>
      </c>
      <c r="G65" s="127">
        <f>_xlfn.XLOOKUP($C65,'Duomenys | Data'!$B$10:$B$69,'Duomenys | Data'!N$10:N$69)</f>
        <v>71616.600000000006</v>
      </c>
      <c r="H65" s="127">
        <f>_xlfn.XLOOKUP($C65,'Duomenys | Data'!$B$10:$B$69,'Duomenys | Data'!O$10:O$69)</f>
        <v>37930</v>
      </c>
      <c r="I65" s="127">
        <f>_xlfn.XLOOKUP($C65,'Duomenys | Data'!$B$10:$B$69,'Duomenys | Data'!P$10:P$69)</f>
        <v>28781.9</v>
      </c>
      <c r="J65" s="110">
        <f t="shared" si="1"/>
        <v>7.6834895634700251</v>
      </c>
      <c r="K65" s="111" t="str">
        <f t="shared" si="3"/>
        <v>Ne / No</v>
      </c>
      <c r="L65" s="170" t="s">
        <v>31</v>
      </c>
      <c r="M65" s="170" t="s">
        <v>31</v>
      </c>
      <c r="N65" s="112" t="str">
        <f t="shared" si="2"/>
        <v>Taip / Yes</v>
      </c>
    </row>
    <row r="66" spans="2:14" x14ac:dyDescent="0.3">
      <c r="B66" s="113" t="s">
        <v>107</v>
      </c>
      <c r="C66" s="108">
        <v>55</v>
      </c>
      <c r="D66" s="127">
        <f>_xlfn.XLOOKUP($C66,'Duomenys | Data'!$B$10:$B$69,'Duomenys | Data'!L$10:L$69)</f>
        <v>172.1</v>
      </c>
      <c r="E66" s="127">
        <f>_xlfn.XLOOKUP($C66,'Duomenys | Data'!$B$10:$B$69,'Duomenys | Data'!M$10:M$69)</f>
        <v>136176</v>
      </c>
      <c r="F66" s="109">
        <f t="shared" si="0"/>
        <v>22150.900000000009</v>
      </c>
      <c r="G66" s="127">
        <f>_xlfn.XLOOKUP($C66,'Duomenys | Data'!$B$10:$B$69,'Duomenys | Data'!N$10:N$69)</f>
        <v>221199.6</v>
      </c>
      <c r="H66" s="127">
        <f>_xlfn.XLOOKUP($C66,'Duomenys | Data'!$B$10:$B$69,'Duomenys | Data'!O$10:O$69)</f>
        <v>124384</v>
      </c>
      <c r="I66" s="127">
        <f>_xlfn.XLOOKUP($C66,'Duomenys | Data'!$B$10:$B$69,'Duomenys | Data'!P$10:P$69)</f>
        <v>74664.7</v>
      </c>
      <c r="J66" s="110">
        <f t="shared" si="1"/>
        <v>0.10869915346034059</v>
      </c>
      <c r="K66" s="111" t="str">
        <f t="shared" si="3"/>
        <v>Ne / No</v>
      </c>
      <c r="L66" s="170" t="s">
        <v>31</v>
      </c>
      <c r="M66" s="170" t="s">
        <v>31</v>
      </c>
      <c r="N66" s="112" t="str">
        <f t="shared" si="2"/>
        <v>Taip / Yes</v>
      </c>
    </row>
    <row r="67" spans="2:14" x14ac:dyDescent="0.3">
      <c r="B67" s="113" t="s">
        <v>108</v>
      </c>
      <c r="C67" s="108">
        <v>56</v>
      </c>
      <c r="D67" s="127">
        <f>_xlfn.XLOOKUP($C67,'Duomenys | Data'!$B$10:$B$69,'Duomenys | Data'!L$10:L$69)</f>
        <v>3630.9</v>
      </c>
      <c r="E67" s="127">
        <f>_xlfn.XLOOKUP($C67,'Duomenys | Data'!$B$10:$B$69,'Duomenys | Data'!M$10:M$69)</f>
        <v>19922</v>
      </c>
      <c r="F67" s="109">
        <f t="shared" si="0"/>
        <v>2757.7000000000025</v>
      </c>
      <c r="G67" s="127">
        <f>_xlfn.XLOOKUP($C67,'Duomenys | Data'!$B$10:$B$69,'Duomenys | Data'!N$10:N$69)</f>
        <v>34350.300000000003</v>
      </c>
      <c r="H67" s="127">
        <f>_xlfn.XLOOKUP($C67,'Duomenys | Data'!$B$10:$B$69,'Duomenys | Data'!O$10:O$69)</f>
        <v>19033.5</v>
      </c>
      <c r="I67" s="127">
        <f>_xlfn.XLOOKUP($C67,'Duomenys | Data'!$B$10:$B$69,'Duomenys | Data'!P$10:P$69)</f>
        <v>12559.1</v>
      </c>
      <c r="J67" s="110">
        <f t="shared" si="1"/>
        <v>16.009471024749004</v>
      </c>
      <c r="K67" s="111" t="str">
        <f t="shared" si="3"/>
        <v>Ne / No</v>
      </c>
      <c r="L67" s="170" t="s">
        <v>31</v>
      </c>
      <c r="M67" s="170" t="s">
        <v>31</v>
      </c>
      <c r="N67" s="112" t="str">
        <f t="shared" si="2"/>
        <v>Taip / Yes</v>
      </c>
    </row>
    <row r="68" spans="2:14" x14ac:dyDescent="0.3">
      <c r="B68" s="113" t="s">
        <v>109</v>
      </c>
      <c r="C68" s="108">
        <v>57</v>
      </c>
      <c r="D68" s="127">
        <f>_xlfn.XLOOKUP($C68,'Duomenys | Data'!$B$10:$B$69,'Duomenys | Data'!L$10:L$69)</f>
        <v>5264.9</v>
      </c>
      <c r="E68" s="127">
        <f>_xlfn.XLOOKUP($C68,'Duomenys | Data'!$B$10:$B$69,'Duomenys | Data'!M$10:M$69)</f>
        <v>31332</v>
      </c>
      <c r="F68" s="109">
        <f t="shared" si="0"/>
        <v>5045.7000000000044</v>
      </c>
      <c r="G68" s="127">
        <f>_xlfn.XLOOKUP($C68,'Duomenys | Data'!$B$10:$B$69,'Duomenys | Data'!N$10:N$69)</f>
        <v>55582.3</v>
      </c>
      <c r="H68" s="127">
        <f>_xlfn.XLOOKUP($C68,'Duomenys | Data'!$B$10:$B$69,'Duomenys | Data'!O$10:O$69)</f>
        <v>30361</v>
      </c>
      <c r="I68" s="127">
        <f>_xlfn.XLOOKUP($C68,'Duomenys | Data'!$B$10:$B$69,'Duomenys | Data'!P$10:P$69)</f>
        <v>20175.599999999999</v>
      </c>
      <c r="J68" s="110">
        <f t="shared" si="1"/>
        <v>14.472877614582558</v>
      </c>
      <c r="K68" s="111" t="str">
        <f t="shared" si="3"/>
        <v>Ne / No</v>
      </c>
      <c r="L68" s="170" t="s">
        <v>31</v>
      </c>
      <c r="M68" s="170" t="s">
        <v>31</v>
      </c>
      <c r="N68" s="112" t="str">
        <f t="shared" si="2"/>
        <v>Taip / Yes</v>
      </c>
    </row>
    <row r="69" spans="2:14" x14ac:dyDescent="0.3">
      <c r="B69" s="113" t="s">
        <v>110</v>
      </c>
      <c r="C69" s="108">
        <v>58</v>
      </c>
      <c r="D69" s="127">
        <f>_xlfn.XLOOKUP($C69,'Duomenys | Data'!$B$10:$B$69,'Duomenys | Data'!L$10:L$69)</f>
        <v>1705</v>
      </c>
      <c r="E69" s="127">
        <f>_xlfn.XLOOKUP($C69,'Duomenys | Data'!$B$10:$B$69,'Duomenys | Data'!M$10:M$69)</f>
        <v>11718</v>
      </c>
      <c r="F69" s="109">
        <f t="shared" si="0"/>
        <v>1118.5</v>
      </c>
      <c r="G69" s="127">
        <f>_xlfn.XLOOKUP($C69,'Duomenys | Data'!$B$10:$B$69,'Duomenys | Data'!N$10:N$69)</f>
        <v>21962</v>
      </c>
      <c r="H69" s="127">
        <f>_xlfn.XLOOKUP($C69,'Duomenys | Data'!$B$10:$B$69,'Duomenys | Data'!O$10:O$69)</f>
        <v>11232.1</v>
      </c>
      <c r="I69" s="127">
        <f>_xlfn.XLOOKUP($C69,'Duomenys | Data'!$B$10:$B$69,'Duomenys | Data'!P$10:P$69)</f>
        <v>9611.4</v>
      </c>
      <c r="J69" s="110">
        <f t="shared" si="1"/>
        <v>13.282436801308767</v>
      </c>
      <c r="K69" s="111" t="str">
        <f t="shared" si="3"/>
        <v>Ne / No</v>
      </c>
      <c r="L69" s="170" t="s">
        <v>31</v>
      </c>
      <c r="M69" s="170" t="s">
        <v>31</v>
      </c>
      <c r="N69" s="112" t="str">
        <f t="shared" si="2"/>
        <v>Taip / Yes</v>
      </c>
    </row>
    <row r="70" spans="2:14" x14ac:dyDescent="0.3">
      <c r="B70" s="113" t="s">
        <v>111</v>
      </c>
      <c r="C70" s="108">
        <v>59</v>
      </c>
      <c r="D70" s="127">
        <f>_xlfn.XLOOKUP($C70,'Duomenys | Data'!$B$10:$B$69,'Duomenys | Data'!L$10:L$69)</f>
        <v>2614.5</v>
      </c>
      <c r="E70" s="127">
        <f>_xlfn.XLOOKUP($C70,'Duomenys | Data'!$B$10:$B$69,'Duomenys | Data'!M$10:M$69)</f>
        <v>12245</v>
      </c>
      <c r="F70" s="109">
        <f t="shared" si="0"/>
        <v>1666.5</v>
      </c>
      <c r="G70" s="127">
        <f>_xlfn.XLOOKUP($C70,'Duomenys | Data'!$B$10:$B$69,'Duomenys | Data'!N$10:N$69)</f>
        <v>24293.5</v>
      </c>
      <c r="H70" s="127">
        <f>_xlfn.XLOOKUP($C70,'Duomenys | Data'!$B$10:$B$69,'Duomenys | Data'!O$10:O$69)</f>
        <v>11546.2</v>
      </c>
      <c r="I70" s="127">
        <f>_xlfn.XLOOKUP($C70,'Duomenys | Data'!$B$10:$B$69,'Duomenys | Data'!P$10:P$69)</f>
        <v>11080.8</v>
      </c>
      <c r="J70" s="110">
        <f t="shared" si="1"/>
        <v>18.79380368759659</v>
      </c>
      <c r="K70" s="111" t="str">
        <f t="shared" si="3"/>
        <v>Ne / No</v>
      </c>
      <c r="L70" s="170" t="s">
        <v>31</v>
      </c>
      <c r="M70" s="170" t="s">
        <v>31</v>
      </c>
      <c r="N70" s="112" t="str">
        <f t="shared" si="2"/>
        <v>Taip / Yes</v>
      </c>
    </row>
    <row r="71" spans="2:14" x14ac:dyDescent="0.3">
      <c r="B71" s="113" t="s">
        <v>112</v>
      </c>
      <c r="C71" s="108">
        <v>60</v>
      </c>
      <c r="D71" s="127">
        <f>_xlfn.XLOOKUP($C71,'Duomenys | Data'!$B$10:$B$69,'Duomenys | Data'!L$10:L$69)</f>
        <v>3508.5</v>
      </c>
      <c r="E71" s="127">
        <f>_xlfn.XLOOKUP($C71,'Duomenys | Data'!$B$10:$B$69,'Duomenys | Data'!M$10:M$69)</f>
        <v>9210</v>
      </c>
      <c r="F71" s="109">
        <f t="shared" si="0"/>
        <v>2310.1000000000004</v>
      </c>
      <c r="G71" s="127">
        <f>_xlfn.XLOOKUP($C71,'Duomenys | Data'!$B$10:$B$69,'Duomenys | Data'!N$10:N$69)</f>
        <v>21240.7</v>
      </c>
      <c r="H71" s="127">
        <f>_xlfn.XLOOKUP($C71,'Duomenys | Data'!$B$10:$B$69,'Duomenys | Data'!O$10:O$69)</f>
        <v>8705.1</v>
      </c>
      <c r="I71" s="127">
        <f>_xlfn.XLOOKUP($C71,'Duomenys | Data'!$B$10:$B$69,'Duomenys | Data'!P$10:P$69)</f>
        <v>10225.5</v>
      </c>
      <c r="J71" s="110">
        <f t="shared" si="1"/>
        <v>30.45546479631253</v>
      </c>
      <c r="K71" s="111" t="str">
        <f t="shared" si="3"/>
        <v>Ne / No</v>
      </c>
      <c r="L71" s="170" t="s">
        <v>31</v>
      </c>
      <c r="M71" s="170" t="s">
        <v>31</v>
      </c>
      <c r="N71" s="112" t="str">
        <f t="shared" si="2"/>
        <v>Taip / Yes</v>
      </c>
    </row>
    <row r="72" spans="2:14" x14ac:dyDescent="0.3">
      <c r="B72" s="114" t="s">
        <v>113</v>
      </c>
      <c r="C72" s="115">
        <v>61</v>
      </c>
      <c r="D72" s="135">
        <f>_xlfn.XLOOKUP($C72,'Duomenys | Data'!$B$10:$B$69,'Duomenys | Data'!L$10:L$69)</f>
        <v>916.8</v>
      </c>
      <c r="E72" s="127">
        <f>_xlfn.XLOOKUP($C72,'Duomenys | Data'!$B$10:$B$69,'Duomenys | Data'!M$10:M$69)</f>
        <v>8920</v>
      </c>
      <c r="F72" s="109">
        <f t="shared" si="0"/>
        <v>1498.0999999999995</v>
      </c>
      <c r="G72" s="135">
        <f>_xlfn.XLOOKUP($C72,'Duomenys | Data'!$B$10:$B$69,'Duomenys | Data'!N$10:N$69)</f>
        <v>16578.8</v>
      </c>
      <c r="H72" s="135">
        <f>_xlfn.XLOOKUP($C72,'Duomenys | Data'!$B$10:$B$69,'Duomenys | Data'!O$10:O$69)</f>
        <v>8434.4</v>
      </c>
      <c r="I72" s="135">
        <f>_xlfn.XLOOKUP($C72,'Duomenys | Data'!$B$10:$B$69,'Duomenys | Data'!P$10:P$69)</f>
        <v>6646.3</v>
      </c>
      <c r="J72" s="110">
        <f t="shared" si="1"/>
        <v>8.8000691104903961</v>
      </c>
      <c r="K72" s="117" t="str">
        <f t="shared" si="3"/>
        <v>Ne / No</v>
      </c>
      <c r="L72" s="171" t="s">
        <v>31</v>
      </c>
      <c r="M72" s="171" t="s">
        <v>31</v>
      </c>
      <c r="N72" s="118" t="str">
        <f t="shared" si="2"/>
        <v>Taip / Yes</v>
      </c>
    </row>
    <row r="74" spans="2:14" ht="24" customHeight="1" x14ac:dyDescent="0.3">
      <c r="D74" s="148" t="s">
        <v>228</v>
      </c>
      <c r="E74" s="140"/>
      <c r="F74" s="145" t="s">
        <v>120</v>
      </c>
    </row>
    <row r="75" spans="2:14" x14ac:dyDescent="0.3">
      <c r="D75" s="144" t="s">
        <v>121</v>
      </c>
      <c r="E75" s="211"/>
      <c r="F75" s="145" t="s">
        <v>122</v>
      </c>
    </row>
    <row r="76" spans="2:14" x14ac:dyDescent="0.3">
      <c r="D76" s="144" t="s">
        <v>123</v>
      </c>
      <c r="E76" s="212"/>
      <c r="F76" s="145" t="s">
        <v>124</v>
      </c>
    </row>
    <row r="77" spans="2:14" x14ac:dyDescent="0.3">
      <c r="D77" s="144" t="s">
        <v>227</v>
      </c>
      <c r="E77" s="245"/>
      <c r="F77" s="147" t="s">
        <v>155</v>
      </c>
    </row>
    <row r="79" spans="2:14" ht="15" thickBot="1" x14ac:dyDescent="0.35">
      <c r="B79" s="119" t="s">
        <v>188</v>
      </c>
      <c r="C79" s="99"/>
      <c r="D79" s="99"/>
      <c r="E79" s="99"/>
      <c r="F79" s="99"/>
      <c r="G79" s="99"/>
      <c r="H79" s="99"/>
      <c r="I79" s="99"/>
      <c r="J79" s="100"/>
      <c r="K79" s="100"/>
      <c r="L79" s="99"/>
      <c r="M79" s="99"/>
      <c r="N79" s="100"/>
    </row>
  </sheetData>
  <mergeCells count="16">
    <mergeCell ref="B6:N6"/>
    <mergeCell ref="B7:N7"/>
    <mergeCell ref="W7:AJ7"/>
    <mergeCell ref="L9:L10"/>
    <mergeCell ref="M9:M10"/>
    <mergeCell ref="N9:N10"/>
    <mergeCell ref="F9:F10"/>
    <mergeCell ref="J9:J10"/>
    <mergeCell ref="K9:K10"/>
    <mergeCell ref="I9:I10"/>
    <mergeCell ref="B9:B10"/>
    <mergeCell ref="C9:C10"/>
    <mergeCell ref="D9:D10"/>
    <mergeCell ref="G9:G10"/>
    <mergeCell ref="H9:H10"/>
    <mergeCell ref="E9:E10"/>
  </mergeCells>
  <hyperlinks>
    <hyperlink ref="B1" location="'Turinys | Content'!A1" display="↖ atgal į turinį / back to content" xr:uid="{2A69EC2E-8ED3-4D1D-9D90-690B957BB5BC}"/>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B1F4-C8AF-4485-99B8-F39BE58294EF}">
  <sheetPr>
    <tabColor theme="7" tint="0.59999389629810485"/>
  </sheetPr>
  <dimension ref="B1:AG83"/>
  <sheetViews>
    <sheetView showGridLines="0" showRowColHeaders="0" zoomScaleNormal="100" workbookViewId="0"/>
  </sheetViews>
  <sheetFormatPr defaultRowHeight="14.4" x14ac:dyDescent="0.3"/>
  <cols>
    <col min="2" max="2" width="18.88671875" customWidth="1"/>
    <col min="4" max="4" width="22" customWidth="1"/>
    <col min="5" max="5" width="30.33203125" customWidth="1"/>
    <col min="6" max="6" width="22" customWidth="1"/>
    <col min="7" max="9" width="23.6640625" customWidth="1"/>
    <col min="10" max="10" width="15.33203125" style="47" customWidth="1"/>
    <col min="11" max="11" width="12.33203125" style="47" customWidth="1"/>
    <col min="19" max="19" width="9.5546875" customWidth="1"/>
  </cols>
  <sheetData>
    <row r="1" spans="2:33" x14ac:dyDescent="0.3">
      <c r="B1" s="82" t="s">
        <v>19</v>
      </c>
    </row>
    <row r="3" spans="2:33" ht="15" thickBot="1" x14ac:dyDescent="0.35"/>
    <row r="4" spans="2:33" s="8" customFormat="1" ht="15.75" customHeight="1" x14ac:dyDescent="0.3">
      <c r="B4" s="101" t="s">
        <v>189</v>
      </c>
      <c r="C4" s="102"/>
      <c r="D4" s="102"/>
      <c r="E4" s="102"/>
      <c r="F4" s="102"/>
      <c r="G4" s="102"/>
      <c r="H4" s="102"/>
      <c r="I4" s="102"/>
      <c r="J4" s="103"/>
      <c r="K4" s="103"/>
      <c r="L4" s="24"/>
      <c r="M4" s="24"/>
      <c r="N4" s="24"/>
      <c r="O4" s="24"/>
      <c r="P4" s="24"/>
      <c r="Q4" s="24"/>
      <c r="R4" s="24"/>
      <c r="S4" s="24"/>
      <c r="T4"/>
      <c r="U4"/>
      <c r="V4"/>
      <c r="W4"/>
      <c r="X4"/>
      <c r="Y4"/>
      <c r="Z4"/>
      <c r="AA4"/>
      <c r="AB4"/>
    </row>
    <row r="5" spans="2:33" s="8" customFormat="1" ht="15.75" customHeight="1" x14ac:dyDescent="0.3">
      <c r="B5" s="33" t="s">
        <v>190</v>
      </c>
      <c r="C5" s="24"/>
      <c r="D5" s="24"/>
      <c r="E5" s="24"/>
      <c r="F5" s="24"/>
      <c r="G5" s="24"/>
      <c r="H5" s="24"/>
      <c r="I5" s="24"/>
      <c r="J5" s="48"/>
      <c r="K5" s="48"/>
      <c r="L5" s="24"/>
      <c r="M5" s="24"/>
      <c r="N5" s="24"/>
      <c r="O5" s="24"/>
      <c r="P5" s="24"/>
      <c r="Q5" s="24"/>
      <c r="R5" s="24"/>
      <c r="S5" s="24"/>
      <c r="T5"/>
      <c r="U5"/>
      <c r="V5"/>
      <c r="W5"/>
      <c r="X5"/>
      <c r="Y5"/>
      <c r="Z5"/>
      <c r="AA5"/>
      <c r="AB5"/>
    </row>
    <row r="6" spans="2:33" s="8" customFormat="1" ht="58.95" customHeight="1" x14ac:dyDescent="0.3">
      <c r="B6" s="323" t="s">
        <v>191</v>
      </c>
      <c r="C6" s="323"/>
      <c r="D6" s="323"/>
      <c r="E6" s="323"/>
      <c r="F6" s="323"/>
      <c r="G6" s="323"/>
      <c r="H6" s="323"/>
      <c r="I6" s="323"/>
      <c r="J6" s="323"/>
      <c r="K6" s="323"/>
      <c r="L6" s="57"/>
      <c r="M6" s="57"/>
      <c r="N6" s="57"/>
      <c r="O6" s="57"/>
      <c r="P6" s="57"/>
      <c r="Q6" s="57"/>
      <c r="R6" s="57"/>
      <c r="S6" s="57"/>
      <c r="T6"/>
      <c r="U6"/>
      <c r="V6"/>
      <c r="W6"/>
      <c r="X6"/>
      <c r="Y6"/>
      <c r="Z6"/>
      <c r="AA6"/>
      <c r="AB6"/>
    </row>
    <row r="7" spans="2:33" s="8" customFormat="1" ht="70.5" customHeight="1" x14ac:dyDescent="0.25">
      <c r="B7" s="324" t="s">
        <v>192</v>
      </c>
      <c r="C7" s="324"/>
      <c r="D7" s="324"/>
      <c r="E7" s="324"/>
      <c r="F7" s="324"/>
      <c r="G7" s="324"/>
      <c r="H7" s="324"/>
      <c r="I7" s="324"/>
      <c r="J7" s="324"/>
      <c r="K7" s="324"/>
      <c r="L7" s="97"/>
      <c r="M7" s="97"/>
      <c r="N7" s="97"/>
      <c r="O7" s="97"/>
      <c r="P7" s="97"/>
      <c r="Q7" s="97"/>
      <c r="R7" s="97"/>
      <c r="S7" s="97"/>
      <c r="T7" s="337"/>
      <c r="U7" s="337"/>
      <c r="V7" s="337"/>
      <c r="W7" s="337"/>
      <c r="X7" s="337"/>
      <c r="Y7" s="337"/>
      <c r="Z7" s="337"/>
      <c r="AA7" s="337"/>
      <c r="AB7" s="337"/>
      <c r="AC7" s="337"/>
      <c r="AD7" s="337"/>
      <c r="AE7" s="337"/>
      <c r="AF7" s="337"/>
      <c r="AG7" s="337"/>
    </row>
    <row r="8" spans="2:33" s="8" customFormat="1" ht="33.75" customHeight="1" x14ac:dyDescent="0.3">
      <c r="B8" s="50"/>
      <c r="C8" s="50"/>
      <c r="D8" s="50"/>
      <c r="E8" s="50"/>
      <c r="F8" s="50"/>
      <c r="G8" s="51"/>
      <c r="H8" s="51"/>
      <c r="I8" s="50"/>
      <c r="J8" s="50"/>
      <c r="K8" s="50"/>
      <c r="L8" s="50"/>
      <c r="M8" s="50"/>
      <c r="N8" s="50"/>
      <c r="O8" s="50"/>
      <c r="P8" s="50"/>
      <c r="Q8" s="50"/>
      <c r="R8" s="50"/>
      <c r="S8" s="50"/>
      <c r="T8"/>
      <c r="U8"/>
      <c r="V8"/>
      <c r="W8"/>
      <c r="X8"/>
      <c r="Y8"/>
      <c r="Z8"/>
      <c r="AA8"/>
      <c r="AB8"/>
    </row>
    <row r="9" spans="2:33" ht="44.25" customHeight="1" x14ac:dyDescent="0.3">
      <c r="B9" s="335" t="s">
        <v>171</v>
      </c>
      <c r="C9" s="327" t="s">
        <v>38</v>
      </c>
      <c r="D9" s="315" t="s">
        <v>193</v>
      </c>
      <c r="E9" s="327" t="s">
        <v>173</v>
      </c>
      <c r="F9" s="342" t="s">
        <v>174</v>
      </c>
      <c r="G9" s="327" t="s">
        <v>175</v>
      </c>
      <c r="H9" s="327" t="s">
        <v>176</v>
      </c>
      <c r="I9" s="327" t="s">
        <v>177</v>
      </c>
      <c r="J9" s="327" t="s">
        <v>194</v>
      </c>
      <c r="K9" s="338" t="s">
        <v>195</v>
      </c>
    </row>
    <row r="10" spans="2:33" ht="105" customHeight="1" x14ac:dyDescent="0.3">
      <c r="B10" s="336"/>
      <c r="C10" s="334"/>
      <c r="D10" s="340"/>
      <c r="E10" s="328"/>
      <c r="F10" s="343"/>
      <c r="G10" s="328"/>
      <c r="H10" s="328"/>
      <c r="I10" s="328"/>
      <c r="J10" s="328"/>
      <c r="K10" s="341"/>
    </row>
    <row r="11" spans="2:33" ht="39" customHeight="1" x14ac:dyDescent="0.3">
      <c r="B11" s="104"/>
      <c r="C11" s="105"/>
      <c r="D11" s="200">
        <v>1</v>
      </c>
      <c r="E11" s="200">
        <f>'Lankstumas | Flexibility'!E11</f>
        <v>2</v>
      </c>
      <c r="F11" s="200" t="str">
        <f>'Lankstumas | Flexibility'!F11</f>
        <v>3=3.1-3.2-3.3</v>
      </c>
      <c r="G11" s="200" t="str">
        <f>'Lankstumas | Flexibility'!G11</f>
        <v>3.1</v>
      </c>
      <c r="H11" s="200" t="str">
        <f>'Lankstumas | Flexibility'!H11</f>
        <v>3.2</v>
      </c>
      <c r="I11" s="200" t="str">
        <f>'Lankstumas | Flexibility'!I11</f>
        <v>3.3</v>
      </c>
      <c r="J11" s="106" t="s">
        <v>196</v>
      </c>
      <c r="K11" s="123"/>
    </row>
    <row r="12" spans="2:33" ht="96" customHeight="1" x14ac:dyDescent="0.3">
      <c r="B12" s="104"/>
      <c r="C12" s="105"/>
      <c r="D12" s="106" t="str">
        <f>'Duomenys | Data'!Q9</f>
        <v>FM įsakymo 1K-8 priedas Nr. 10 (83 eilutė)
Order MoF No. 1K-8 annex No. 10 (row 83)</v>
      </c>
      <c r="E12" s="106" t="str">
        <f>'Lankstumas | Flexibility'!E12</f>
        <v>Valstybės biudžeto ir savivaldybių biudžetų finansinių rodiklių patvirtinimo įstatymas, 5 priedas
Budget Law on the Approval of the Financial Indicators of the State Budget and the Municipal Budgets, annex 5</v>
      </c>
      <c r="F12" s="106" t="str">
        <f>'Lankstumas | Flexibility'!F12</f>
        <v>-</v>
      </c>
      <c r="G12" s="106" t="str">
        <f>'Duomenys | Data'!N9</f>
        <v>FM įsakymo Nr. 1K-361 forma Nr. 1-SAV (89 eilutė)
Order MoF No. 1K-361 form No. 1-SAV (row 89)</v>
      </c>
      <c r="H12" s="106" t="str">
        <f>'Duomenys | Data'!O9</f>
        <v>FM įsakymo Nr. 1K-361 forma Nr. 1-SAV (3 eilutė)
Order MoF No. 1K-361 form No. 1-SAV (row 3)</v>
      </c>
      <c r="I12" s="106" t="str">
        <f>'Duomenys | Data'!P9</f>
        <v>FM įsakymo Nr. 1K-361 forma Nr. 1-SAV (15 eilutė)
Order MoF No. 1K-361 form No. 1-SAV (row 15)</v>
      </c>
      <c r="J12" s="106" t="s">
        <v>31</v>
      </c>
      <c r="K12" s="123" t="s">
        <v>31</v>
      </c>
    </row>
    <row r="13" spans="2:33" x14ac:dyDescent="0.3">
      <c r="B13" s="107" t="s">
        <v>54</v>
      </c>
      <c r="C13" s="108">
        <v>1</v>
      </c>
      <c r="D13" s="127">
        <f>_xlfn.XLOOKUP($C13,'Duomenys | Data'!$B$10:$B$69,'Duomenys | Data'!Q$10:Q$69)</f>
        <v>10858.3</v>
      </c>
      <c r="E13" s="127">
        <f>_xlfn.XLOOKUP($C13,'Duomenys | Data'!$B$10:$B$69,'Duomenys | Data'!M$10:M$69)</f>
        <v>726134</v>
      </c>
      <c r="F13" s="110">
        <f>G13-H13-I13</f>
        <v>213201.5</v>
      </c>
      <c r="G13" s="127">
        <f>_xlfn.XLOOKUP($C13,'Duomenys | Data'!$B$10:$B$69,'Duomenys | Data'!N$10:N$69)</f>
        <v>1383512.5</v>
      </c>
      <c r="H13" s="127">
        <f>_xlfn.XLOOKUP($C13,'Duomenys | Data'!$B$10:$B$69,'Duomenys | Data'!O$10:O$69)</f>
        <v>677133.4</v>
      </c>
      <c r="I13" s="127">
        <f>_xlfn.XLOOKUP($C13,'Duomenys | Data'!$B$10:$B$69,'Duomenys | Data'!P$10:P$69)</f>
        <v>493177.59999999998</v>
      </c>
      <c r="J13" s="110">
        <f>(D13/(E13+F13))*100</f>
        <v>1.1559554600033746</v>
      </c>
      <c r="K13" s="112" t="str">
        <f>IF(J13&gt;10, "Taip / Yes", "Ne / No")</f>
        <v>Ne / No</v>
      </c>
    </row>
    <row r="14" spans="2:33" x14ac:dyDescent="0.3">
      <c r="B14" s="113" t="s">
        <v>55</v>
      </c>
      <c r="C14" s="108">
        <v>2</v>
      </c>
      <c r="D14" s="127">
        <f>_xlfn.XLOOKUP($C14,'Duomenys | Data'!$B$10:$B$69,'Duomenys | Data'!Q$10:Q$69)</f>
        <v>790.3</v>
      </c>
      <c r="E14" s="127">
        <f>_xlfn.XLOOKUP($C14,'Duomenys | Data'!$B$10:$B$69,'Duomenys | Data'!M$10:M$69)</f>
        <v>56815</v>
      </c>
      <c r="F14" s="110">
        <f t="shared" ref="F14:F72" si="0">G14-H14-I14</f>
        <v>10615.099999999999</v>
      </c>
      <c r="G14" s="127">
        <f>_xlfn.XLOOKUP($C14,'Duomenys | Data'!$B$10:$B$69,'Duomenys | Data'!N$10:N$69)</f>
        <v>113365.2</v>
      </c>
      <c r="H14" s="127">
        <f>_xlfn.XLOOKUP($C14,'Duomenys | Data'!$B$10:$B$69,'Duomenys | Data'!O$10:O$69)</f>
        <v>54265.2</v>
      </c>
      <c r="I14" s="127">
        <f>_xlfn.XLOOKUP($C14,'Duomenys | Data'!$B$10:$B$69,'Duomenys | Data'!P$10:P$69)</f>
        <v>48484.9</v>
      </c>
      <c r="J14" s="110">
        <f t="shared" ref="J14:J72" si="1">(D14/(E14+F14))*100</f>
        <v>1.1720285154552639</v>
      </c>
      <c r="K14" s="112" t="str">
        <f t="shared" ref="K14:K72" si="2">IF(J14&gt;10, "Taip / Yes", "Ne / No")</f>
        <v>Ne / No</v>
      </c>
    </row>
    <row r="15" spans="2:33" x14ac:dyDescent="0.3">
      <c r="B15" s="113" t="s">
        <v>56</v>
      </c>
      <c r="C15" s="108">
        <v>3</v>
      </c>
      <c r="D15" s="127">
        <f>_xlfn.XLOOKUP($C15,'Duomenys | Data'!$B$10:$B$69,'Duomenys | Data'!Q$10:Q$69)</f>
        <v>174.7</v>
      </c>
      <c r="E15" s="127">
        <f>_xlfn.XLOOKUP($C15,'Duomenys | Data'!$B$10:$B$69,'Duomenys | Data'!M$10:M$69)</f>
        <v>9835</v>
      </c>
      <c r="F15" s="110">
        <f t="shared" si="0"/>
        <v>2489.8000000000002</v>
      </c>
      <c r="G15" s="127">
        <f>_xlfn.XLOOKUP($C15,'Duomenys | Data'!$B$10:$B$69,'Duomenys | Data'!N$10:N$69)</f>
        <v>16289.5</v>
      </c>
      <c r="H15" s="127">
        <f>_xlfn.XLOOKUP($C15,'Duomenys | Data'!$B$10:$B$69,'Duomenys | Data'!O$10:O$69)</f>
        <v>9620.4</v>
      </c>
      <c r="I15" s="127">
        <f>_xlfn.XLOOKUP($C15,'Duomenys | Data'!$B$10:$B$69,'Duomenys | Data'!P$10:P$69)</f>
        <v>4179.3</v>
      </c>
      <c r="J15" s="110">
        <f t="shared" si="1"/>
        <v>1.4174672205634169</v>
      </c>
      <c r="K15" s="112" t="str">
        <f t="shared" si="2"/>
        <v>Ne / No</v>
      </c>
    </row>
    <row r="16" spans="2:33" x14ac:dyDescent="0.3">
      <c r="B16" s="113" t="s">
        <v>57</v>
      </c>
      <c r="C16" s="108">
        <v>4</v>
      </c>
      <c r="D16" s="127">
        <f>_xlfn.XLOOKUP($C16,'Duomenys | Data'!$B$10:$B$69,'Duomenys | Data'!Q$10:Q$69)</f>
        <v>0</v>
      </c>
      <c r="E16" s="127">
        <f>_xlfn.XLOOKUP($C16,'Duomenys | Data'!$B$10:$B$69,'Duomenys | Data'!M$10:M$69)</f>
        <v>24913</v>
      </c>
      <c r="F16" s="110">
        <f t="shared" si="0"/>
        <v>7580.5</v>
      </c>
      <c r="G16" s="127">
        <f>_xlfn.XLOOKUP($C16,'Duomenys | Data'!$B$10:$B$69,'Duomenys | Data'!N$10:N$69)</f>
        <v>47308.4</v>
      </c>
      <c r="H16" s="127">
        <f>_xlfn.XLOOKUP($C16,'Duomenys | Data'!$B$10:$B$69,'Duomenys | Data'!O$10:O$69)</f>
        <v>23686.7</v>
      </c>
      <c r="I16" s="127">
        <f>_xlfn.XLOOKUP($C16,'Duomenys | Data'!$B$10:$B$69,'Duomenys | Data'!P$10:P$69)</f>
        <v>16041.2</v>
      </c>
      <c r="J16" s="110">
        <f t="shared" si="1"/>
        <v>0</v>
      </c>
      <c r="K16" s="112" t="str">
        <f t="shared" si="2"/>
        <v>Ne / No</v>
      </c>
    </row>
    <row r="17" spans="2:11" x14ac:dyDescent="0.3">
      <c r="B17" s="107" t="s">
        <v>58</v>
      </c>
      <c r="C17" s="108">
        <v>5</v>
      </c>
      <c r="D17" s="127">
        <f>_xlfn.XLOOKUP($C17,'Duomenys | Data'!$B$10:$B$69,'Duomenys | Data'!Q$10:Q$69)</f>
        <v>2003</v>
      </c>
      <c r="E17" s="127">
        <f>_xlfn.XLOOKUP($C17,'Duomenys | Data'!$B$10:$B$69,'Duomenys | Data'!M$10:M$69)</f>
        <v>365822</v>
      </c>
      <c r="F17" s="110">
        <f t="shared" si="0"/>
        <v>83710.500000000058</v>
      </c>
      <c r="G17" s="127">
        <f>_xlfn.XLOOKUP($C17,'Duomenys | Data'!$B$10:$B$69,'Duomenys | Data'!N$10:N$69)</f>
        <v>679358.8</v>
      </c>
      <c r="H17" s="127">
        <f>_xlfn.XLOOKUP($C17,'Duomenys | Data'!$B$10:$B$69,'Duomenys | Data'!O$10:O$69)</f>
        <v>346587.5</v>
      </c>
      <c r="I17" s="127">
        <f>_xlfn.XLOOKUP($C17,'Duomenys | Data'!$B$10:$B$69,'Duomenys | Data'!P$10:P$69)</f>
        <v>249060.8</v>
      </c>
      <c r="J17" s="110">
        <f t="shared" si="1"/>
        <v>0.44557401300239685</v>
      </c>
      <c r="K17" s="112" t="str">
        <f t="shared" si="2"/>
        <v>Ne / No</v>
      </c>
    </row>
    <row r="18" spans="2:11" x14ac:dyDescent="0.3">
      <c r="B18" s="107" t="s">
        <v>59</v>
      </c>
      <c r="C18" s="108">
        <v>6</v>
      </c>
      <c r="D18" s="127">
        <f>_xlfn.XLOOKUP($C18,'Duomenys | Data'!$B$10:$B$69,'Duomenys | Data'!Q$10:Q$69)</f>
        <v>0</v>
      </c>
      <c r="E18" s="127">
        <f>_xlfn.XLOOKUP($C18,'Duomenys | Data'!$B$10:$B$69,'Duomenys | Data'!M$10:M$69)</f>
        <v>195697</v>
      </c>
      <c r="F18" s="110">
        <f t="shared" si="0"/>
        <v>50115.700000000041</v>
      </c>
      <c r="G18" s="127">
        <f>_xlfn.XLOOKUP($C18,'Duomenys | Data'!$B$10:$B$69,'Duomenys | Data'!N$10:N$69)</f>
        <v>369601.4</v>
      </c>
      <c r="H18" s="127">
        <f>_xlfn.XLOOKUP($C18,'Duomenys | Data'!$B$10:$B$69,'Duomenys | Data'!O$10:O$69)</f>
        <v>185313.8</v>
      </c>
      <c r="I18" s="127">
        <f>_xlfn.XLOOKUP($C18,'Duomenys | Data'!$B$10:$B$69,'Duomenys | Data'!P$10:P$69)</f>
        <v>134171.9</v>
      </c>
      <c r="J18" s="110">
        <f t="shared" si="1"/>
        <v>0</v>
      </c>
      <c r="K18" s="112" t="str">
        <f t="shared" si="2"/>
        <v>Ne / No</v>
      </c>
    </row>
    <row r="19" spans="2:11" x14ac:dyDescent="0.3">
      <c r="B19" s="113" t="s">
        <v>60</v>
      </c>
      <c r="C19" s="108">
        <v>7</v>
      </c>
      <c r="D19" s="127">
        <f>_xlfn.XLOOKUP($C19,'Duomenys | Data'!$B$10:$B$69,'Duomenys | Data'!Q$10:Q$69)</f>
        <v>1827.9</v>
      </c>
      <c r="E19" s="127">
        <f>_xlfn.XLOOKUP($C19,'Duomenys | Data'!$B$10:$B$69,'Duomenys | Data'!M$10:M$69)</f>
        <v>59420</v>
      </c>
      <c r="F19" s="110">
        <f t="shared" si="0"/>
        <v>9583.7000000000044</v>
      </c>
      <c r="G19" s="127">
        <f>_xlfn.XLOOKUP($C19,'Duomenys | Data'!$B$10:$B$69,'Duomenys | Data'!N$10:N$69)</f>
        <v>110382.1</v>
      </c>
      <c r="H19" s="127">
        <f>_xlfn.XLOOKUP($C19,'Duomenys | Data'!$B$10:$B$69,'Duomenys | Data'!O$10:O$69)</f>
        <v>56087.5</v>
      </c>
      <c r="I19" s="127">
        <f>_xlfn.XLOOKUP($C19,'Duomenys | Data'!$B$10:$B$69,'Duomenys | Data'!P$10:P$69)</f>
        <v>44710.9</v>
      </c>
      <c r="J19" s="110">
        <f t="shared" si="1"/>
        <v>2.6489883875792164</v>
      </c>
      <c r="K19" s="112" t="str">
        <f t="shared" si="2"/>
        <v>Ne / No</v>
      </c>
    </row>
    <row r="20" spans="2:11" x14ac:dyDescent="0.3">
      <c r="B20" s="113" t="s">
        <v>61</v>
      </c>
      <c r="C20" s="108">
        <v>8</v>
      </c>
      <c r="D20" s="127">
        <f>_xlfn.XLOOKUP($C20,'Duomenys | Data'!$B$10:$B$69,'Duomenys | Data'!Q$10:Q$69)</f>
        <v>0</v>
      </c>
      <c r="E20" s="127">
        <f>_xlfn.XLOOKUP($C20,'Duomenys | Data'!$B$10:$B$69,'Duomenys | Data'!M$10:M$69)</f>
        <v>12584</v>
      </c>
      <c r="F20" s="110">
        <f t="shared" si="0"/>
        <v>6727.800000000002</v>
      </c>
      <c r="G20" s="127">
        <f>_xlfn.XLOOKUP($C20,'Duomenys | Data'!$B$10:$B$69,'Duomenys | Data'!N$10:N$69)</f>
        <v>21118.400000000001</v>
      </c>
      <c r="H20" s="127">
        <f>_xlfn.XLOOKUP($C20,'Duomenys | Data'!$B$10:$B$69,'Duomenys | Data'!O$10:O$69)</f>
        <v>11974.3</v>
      </c>
      <c r="I20" s="127">
        <f>_xlfn.XLOOKUP($C20,'Duomenys | Data'!$B$10:$B$69,'Duomenys | Data'!P$10:P$69)</f>
        <v>2416.3000000000002</v>
      </c>
      <c r="J20" s="110">
        <f t="shared" si="1"/>
        <v>0</v>
      </c>
      <c r="K20" s="112" t="str">
        <f t="shared" si="2"/>
        <v>Ne / No</v>
      </c>
    </row>
    <row r="21" spans="2:11" x14ac:dyDescent="0.3">
      <c r="B21" s="113" t="s">
        <v>62</v>
      </c>
      <c r="C21" s="108">
        <v>9</v>
      </c>
      <c r="D21" s="127">
        <f>_xlfn.XLOOKUP($C21,'Duomenys | Data'!$B$10:$B$69,'Duomenys | Data'!Q$10:Q$69)</f>
        <v>1617.9</v>
      </c>
      <c r="E21" s="127">
        <f>_xlfn.XLOOKUP($C21,'Duomenys | Data'!$B$10:$B$69,'Duomenys | Data'!M$10:M$69)</f>
        <v>29526</v>
      </c>
      <c r="F21" s="110">
        <f t="shared" si="0"/>
        <v>19068.2</v>
      </c>
      <c r="G21" s="127">
        <f>_xlfn.XLOOKUP($C21,'Duomenys | Data'!$B$10:$B$69,'Duomenys | Data'!N$10:N$69)</f>
        <v>64847.9</v>
      </c>
      <c r="H21" s="127">
        <f>_xlfn.XLOOKUP($C21,'Duomenys | Data'!$B$10:$B$69,'Duomenys | Data'!O$10:O$69)</f>
        <v>28305.4</v>
      </c>
      <c r="I21" s="127">
        <f>_xlfn.XLOOKUP($C21,'Duomenys | Data'!$B$10:$B$69,'Duomenys | Data'!P$10:P$69)</f>
        <v>17474.3</v>
      </c>
      <c r="J21" s="110">
        <f t="shared" si="1"/>
        <v>3.329409682637023</v>
      </c>
      <c r="K21" s="112" t="str">
        <f t="shared" si="2"/>
        <v>Ne / No</v>
      </c>
    </row>
    <row r="22" spans="2:11" x14ac:dyDescent="0.3">
      <c r="B22" s="113" t="s">
        <v>63</v>
      </c>
      <c r="C22" s="108">
        <v>10</v>
      </c>
      <c r="D22" s="127">
        <f>_xlfn.XLOOKUP($C22,'Duomenys | Data'!$B$10:$B$69,'Duomenys | Data'!Q$10:Q$69)</f>
        <v>0</v>
      </c>
      <c r="E22" s="127">
        <f>_xlfn.XLOOKUP($C22,'Duomenys | Data'!$B$10:$B$69,'Duomenys | Data'!M$10:M$69)</f>
        <v>93677</v>
      </c>
      <c r="F22" s="110">
        <f t="shared" si="0"/>
        <v>13614.499999999985</v>
      </c>
      <c r="G22" s="127">
        <f>_xlfn.XLOOKUP($C22,'Duomenys | Data'!$B$10:$B$69,'Duomenys | Data'!N$10:N$69)</f>
        <v>185872.4</v>
      </c>
      <c r="H22" s="127">
        <f>_xlfn.XLOOKUP($C22,'Duomenys | Data'!$B$10:$B$69,'Duomenys | Data'!O$10:O$69)</f>
        <v>88449.3</v>
      </c>
      <c r="I22" s="127">
        <f>_xlfn.XLOOKUP($C22,'Duomenys | Data'!$B$10:$B$69,'Duomenys | Data'!P$10:P$69)</f>
        <v>83808.600000000006</v>
      </c>
      <c r="J22" s="110">
        <f t="shared" si="1"/>
        <v>0</v>
      </c>
      <c r="K22" s="112" t="str">
        <f t="shared" si="2"/>
        <v>Ne / No</v>
      </c>
    </row>
    <row r="23" spans="2:11" x14ac:dyDescent="0.3">
      <c r="B23" s="107" t="s">
        <v>64</v>
      </c>
      <c r="C23" s="108">
        <v>11</v>
      </c>
      <c r="D23" s="127">
        <f>_xlfn.XLOOKUP($C23,'Duomenys | Data'!$B$10:$B$69,'Duomenys | Data'!Q$10:Q$69)</f>
        <v>0</v>
      </c>
      <c r="E23" s="127">
        <f>_xlfn.XLOOKUP($C23,'Duomenys | Data'!$B$10:$B$69,'Duomenys | Data'!M$10:M$69)</f>
        <v>121131</v>
      </c>
      <c r="F23" s="110">
        <f t="shared" si="0"/>
        <v>24556.300000000003</v>
      </c>
      <c r="G23" s="127">
        <f>_xlfn.XLOOKUP($C23,'Duomenys | Data'!$B$10:$B$69,'Duomenys | Data'!N$10:N$69)</f>
        <v>247255.6</v>
      </c>
      <c r="H23" s="127">
        <f>_xlfn.XLOOKUP($C23,'Duomenys | Data'!$B$10:$B$69,'Duomenys | Data'!O$10:O$69)</f>
        <v>111297.5</v>
      </c>
      <c r="I23" s="127">
        <f>_xlfn.XLOOKUP($C23,'Duomenys | Data'!$B$10:$B$69,'Duomenys | Data'!P$10:P$69)</f>
        <v>111401.8</v>
      </c>
      <c r="J23" s="110">
        <f t="shared" si="1"/>
        <v>0</v>
      </c>
      <c r="K23" s="112" t="str">
        <f t="shared" si="2"/>
        <v>Ne / No</v>
      </c>
    </row>
    <row r="24" spans="2:11" x14ac:dyDescent="0.3">
      <c r="B24" s="113" t="s">
        <v>65</v>
      </c>
      <c r="C24" s="108">
        <v>12</v>
      </c>
      <c r="D24" s="127">
        <f>_xlfn.XLOOKUP($C24,'Duomenys | Data'!$B$10:$B$69,'Duomenys | Data'!Q$10:Q$69)</f>
        <v>97.7</v>
      </c>
      <c r="E24" s="127">
        <f>_xlfn.XLOOKUP($C24,'Duomenys | Data'!$B$10:$B$69,'Duomenys | Data'!M$10:M$69)</f>
        <v>27126</v>
      </c>
      <c r="F24" s="110">
        <f t="shared" si="0"/>
        <v>4023.8999999999978</v>
      </c>
      <c r="G24" s="127">
        <f>_xlfn.XLOOKUP($C24,'Duomenys | Data'!$B$10:$B$69,'Duomenys | Data'!N$10:N$69)</f>
        <v>47298.5</v>
      </c>
      <c r="H24" s="127">
        <f>_xlfn.XLOOKUP($C24,'Duomenys | Data'!$B$10:$B$69,'Duomenys | Data'!O$10:O$69)</f>
        <v>26321.7</v>
      </c>
      <c r="I24" s="127">
        <f>_xlfn.XLOOKUP($C24,'Duomenys | Data'!$B$10:$B$69,'Duomenys | Data'!P$10:P$69)</f>
        <v>16952.900000000001</v>
      </c>
      <c r="J24" s="110">
        <f t="shared" si="1"/>
        <v>0.31364466659604046</v>
      </c>
      <c r="K24" s="112" t="str">
        <f t="shared" si="2"/>
        <v>Ne / No</v>
      </c>
    </row>
    <row r="25" spans="2:11" x14ac:dyDescent="0.3">
      <c r="B25" s="113" t="s">
        <v>66</v>
      </c>
      <c r="C25" s="108">
        <v>13</v>
      </c>
      <c r="D25" s="127">
        <f>_xlfn.XLOOKUP($C25,'Duomenys | Data'!$B$10:$B$69,'Duomenys | Data'!Q$10:Q$69)</f>
        <v>103.6</v>
      </c>
      <c r="E25" s="127">
        <f>_xlfn.XLOOKUP($C25,'Duomenys | Data'!$B$10:$B$69,'Duomenys | Data'!M$10:M$69)</f>
        <v>24664</v>
      </c>
      <c r="F25" s="110">
        <f t="shared" si="0"/>
        <v>6087.8999999999978</v>
      </c>
      <c r="G25" s="127">
        <f>_xlfn.XLOOKUP($C25,'Duomenys | Data'!$B$10:$B$69,'Duomenys | Data'!N$10:N$69)</f>
        <v>47630.2</v>
      </c>
      <c r="H25" s="127">
        <f>_xlfn.XLOOKUP($C25,'Duomenys | Data'!$B$10:$B$69,'Duomenys | Data'!O$10:O$69)</f>
        <v>23609</v>
      </c>
      <c r="I25" s="127">
        <f>_xlfn.XLOOKUP($C25,'Duomenys | Data'!$B$10:$B$69,'Duomenys | Data'!P$10:P$69)</f>
        <v>17933.3</v>
      </c>
      <c r="J25" s="110">
        <f t="shared" si="1"/>
        <v>0.3368897531534637</v>
      </c>
      <c r="K25" s="112" t="str">
        <f t="shared" si="2"/>
        <v>Ne / No</v>
      </c>
    </row>
    <row r="26" spans="2:11" x14ac:dyDescent="0.3">
      <c r="B26" s="113" t="s">
        <v>67</v>
      </c>
      <c r="C26" s="108">
        <v>14</v>
      </c>
      <c r="D26" s="127">
        <f>_xlfn.XLOOKUP($C26,'Duomenys | Data'!$B$10:$B$69,'Duomenys | Data'!Q$10:Q$69)</f>
        <v>669.5</v>
      </c>
      <c r="E26" s="127">
        <f>_xlfn.XLOOKUP($C26,'Duomenys | Data'!$B$10:$B$69,'Duomenys | Data'!M$10:M$69)</f>
        <v>28429</v>
      </c>
      <c r="F26" s="110">
        <f t="shared" si="0"/>
        <v>4707.4000000000015</v>
      </c>
      <c r="G26" s="127">
        <f>_xlfn.XLOOKUP($C26,'Duomenys | Data'!$B$10:$B$69,'Duomenys | Data'!N$10:N$69)</f>
        <v>46703.4</v>
      </c>
      <c r="H26" s="127">
        <f>_xlfn.XLOOKUP($C26,'Duomenys | Data'!$B$10:$B$69,'Duomenys | Data'!O$10:O$69)</f>
        <v>26761.200000000001</v>
      </c>
      <c r="I26" s="127">
        <f>_xlfn.XLOOKUP($C26,'Duomenys | Data'!$B$10:$B$69,'Duomenys | Data'!P$10:P$69)</f>
        <v>15234.8</v>
      </c>
      <c r="J26" s="110">
        <f t="shared" si="1"/>
        <v>2.0204367402614647</v>
      </c>
      <c r="K26" s="112" t="str">
        <f t="shared" si="2"/>
        <v>Ne / No</v>
      </c>
    </row>
    <row r="27" spans="2:11" x14ac:dyDescent="0.3">
      <c r="B27" s="113" t="s">
        <v>68</v>
      </c>
      <c r="C27" s="108">
        <v>15</v>
      </c>
      <c r="D27" s="127">
        <f>_xlfn.XLOOKUP($C27,'Duomenys | Data'!$B$10:$B$69,'Duomenys | Data'!Q$10:Q$69)</f>
        <v>1926.6</v>
      </c>
      <c r="E27" s="127">
        <f>_xlfn.XLOOKUP($C27,'Duomenys | Data'!$B$10:$B$69,'Duomenys | Data'!M$10:M$69)</f>
        <v>29302</v>
      </c>
      <c r="F27" s="110">
        <f t="shared" si="0"/>
        <v>3687.5999999999949</v>
      </c>
      <c r="G27" s="127">
        <f>_xlfn.XLOOKUP($C27,'Duomenys | Data'!$B$10:$B$69,'Duomenys | Data'!N$10:N$69)</f>
        <v>50222.7</v>
      </c>
      <c r="H27" s="127">
        <f>_xlfn.XLOOKUP($C27,'Duomenys | Data'!$B$10:$B$69,'Duomenys | Data'!O$10:O$69)</f>
        <v>27993.9</v>
      </c>
      <c r="I27" s="127">
        <f>_xlfn.XLOOKUP($C27,'Duomenys | Data'!$B$10:$B$69,'Duomenys | Data'!P$10:P$69)</f>
        <v>18541.2</v>
      </c>
      <c r="J27" s="110">
        <f t="shared" si="1"/>
        <v>5.8400223100613537</v>
      </c>
      <c r="K27" s="112" t="str">
        <f t="shared" si="2"/>
        <v>Ne / No</v>
      </c>
    </row>
    <row r="28" spans="2:11" x14ac:dyDescent="0.3">
      <c r="B28" s="113" t="s">
        <v>69</v>
      </c>
      <c r="C28" s="108">
        <v>16</v>
      </c>
      <c r="D28" s="127">
        <f>_xlfn.XLOOKUP($C28,'Duomenys | Data'!$B$10:$B$69,'Duomenys | Data'!Q$10:Q$69)</f>
        <v>971.2</v>
      </c>
      <c r="E28" s="127">
        <f>_xlfn.XLOOKUP($C28,'Duomenys | Data'!$B$10:$B$69,'Duomenys | Data'!M$10:M$69)</f>
        <v>26766</v>
      </c>
      <c r="F28" s="110">
        <f t="shared" si="0"/>
        <v>5253.5</v>
      </c>
      <c r="G28" s="127">
        <f>_xlfn.XLOOKUP($C28,'Duomenys | Data'!$B$10:$B$69,'Duomenys | Data'!N$10:N$69)</f>
        <v>55718.1</v>
      </c>
      <c r="H28" s="127">
        <f>_xlfn.XLOOKUP($C28,'Duomenys | Data'!$B$10:$B$69,'Duomenys | Data'!O$10:O$69)</f>
        <v>25248.3</v>
      </c>
      <c r="I28" s="127">
        <f>_xlfn.XLOOKUP($C28,'Duomenys | Data'!$B$10:$B$69,'Duomenys | Data'!P$10:P$69)</f>
        <v>25216.3</v>
      </c>
      <c r="J28" s="110">
        <f t="shared" si="1"/>
        <v>3.0331516731991441</v>
      </c>
      <c r="K28" s="112" t="str">
        <f t="shared" si="2"/>
        <v>Ne / No</v>
      </c>
    </row>
    <row r="29" spans="2:11" x14ac:dyDescent="0.3">
      <c r="B29" s="113" t="s">
        <v>70</v>
      </c>
      <c r="C29" s="108">
        <v>17</v>
      </c>
      <c r="D29" s="127">
        <f>_xlfn.XLOOKUP($C29,'Duomenys | Data'!$B$10:$B$69,'Duomenys | Data'!Q$10:Q$69)</f>
        <v>1192.3</v>
      </c>
      <c r="E29" s="127">
        <f>_xlfn.XLOOKUP($C29,'Duomenys | Data'!$B$10:$B$69,'Duomenys | Data'!M$10:M$69)</f>
        <v>19073</v>
      </c>
      <c r="F29" s="110">
        <f t="shared" si="0"/>
        <v>2147</v>
      </c>
      <c r="G29" s="127">
        <f>_xlfn.XLOOKUP($C29,'Duomenys | Data'!$B$10:$B$69,'Duomenys | Data'!N$10:N$69)</f>
        <v>30141.200000000001</v>
      </c>
      <c r="H29" s="127">
        <f>_xlfn.XLOOKUP($C29,'Duomenys | Data'!$B$10:$B$69,'Duomenys | Data'!O$10:O$69)</f>
        <v>18409.400000000001</v>
      </c>
      <c r="I29" s="127">
        <f>_xlfn.XLOOKUP($C29,'Duomenys | Data'!$B$10:$B$69,'Duomenys | Data'!P$10:P$69)</f>
        <v>9584.7999999999993</v>
      </c>
      <c r="J29" s="110">
        <f t="shared" si="1"/>
        <v>5.6187558906691795</v>
      </c>
      <c r="K29" s="112" t="str">
        <f t="shared" si="2"/>
        <v>Ne / No</v>
      </c>
    </row>
    <row r="30" spans="2:11" x14ac:dyDescent="0.3">
      <c r="B30" s="113" t="s">
        <v>71</v>
      </c>
      <c r="C30" s="108">
        <v>18</v>
      </c>
      <c r="D30" s="127">
        <f>_xlfn.XLOOKUP($C30,'Duomenys | Data'!$B$10:$B$69,'Duomenys | Data'!Q$10:Q$69)</f>
        <v>1994.6</v>
      </c>
      <c r="E30" s="127">
        <f>_xlfn.XLOOKUP($C30,'Duomenys | Data'!$B$10:$B$69,'Duomenys | Data'!M$10:M$69)</f>
        <v>49422</v>
      </c>
      <c r="F30" s="110">
        <f t="shared" si="0"/>
        <v>8551.6000000000058</v>
      </c>
      <c r="G30" s="127">
        <f>_xlfn.XLOOKUP($C30,'Duomenys | Data'!$B$10:$B$69,'Duomenys | Data'!N$10:N$69)</f>
        <v>92133.5</v>
      </c>
      <c r="H30" s="127">
        <f>_xlfn.XLOOKUP($C30,'Duomenys | Data'!$B$10:$B$69,'Duomenys | Data'!O$10:O$69)</f>
        <v>48509.2</v>
      </c>
      <c r="I30" s="127">
        <f>_xlfn.XLOOKUP($C30,'Duomenys | Data'!$B$10:$B$69,'Duomenys | Data'!P$10:P$69)</f>
        <v>35072.699999999997</v>
      </c>
      <c r="J30" s="110">
        <f t="shared" si="1"/>
        <v>3.4405315522927671</v>
      </c>
      <c r="K30" s="112" t="str">
        <f t="shared" si="2"/>
        <v>Ne / No</v>
      </c>
    </row>
    <row r="31" spans="2:11" x14ac:dyDescent="0.3">
      <c r="B31" s="113" t="s">
        <v>72</v>
      </c>
      <c r="C31" s="108">
        <v>19</v>
      </c>
      <c r="D31" s="127">
        <f>_xlfn.XLOOKUP($C31,'Duomenys | Data'!$B$10:$B$69,'Duomenys | Data'!Q$10:Q$69)</f>
        <v>1068.4000000000001</v>
      </c>
      <c r="E31" s="127">
        <f>_xlfn.XLOOKUP($C31,'Duomenys | Data'!$B$10:$B$69,'Duomenys | Data'!M$10:M$69)</f>
        <v>24060</v>
      </c>
      <c r="F31" s="110">
        <f t="shared" si="0"/>
        <v>3973.4000000000015</v>
      </c>
      <c r="G31" s="127">
        <f>_xlfn.XLOOKUP($C31,'Duomenys | Data'!$B$10:$B$69,'Duomenys | Data'!N$10:N$69)</f>
        <v>45857.5</v>
      </c>
      <c r="H31" s="127">
        <f>_xlfn.XLOOKUP($C31,'Duomenys | Data'!$B$10:$B$69,'Duomenys | Data'!O$10:O$69)</f>
        <v>22894.799999999999</v>
      </c>
      <c r="I31" s="127">
        <f>_xlfn.XLOOKUP($C31,'Duomenys | Data'!$B$10:$B$69,'Duomenys | Data'!P$10:P$69)</f>
        <v>18989.3</v>
      </c>
      <c r="J31" s="110">
        <f t="shared" si="1"/>
        <v>3.8111681066156797</v>
      </c>
      <c r="K31" s="112" t="str">
        <f t="shared" si="2"/>
        <v>Ne / No</v>
      </c>
    </row>
    <row r="32" spans="2:11" x14ac:dyDescent="0.3">
      <c r="B32" s="113" t="s">
        <v>73</v>
      </c>
      <c r="C32" s="108">
        <v>20</v>
      </c>
      <c r="D32" s="127">
        <f>_xlfn.XLOOKUP($C32,'Duomenys | Data'!$B$10:$B$69,'Duomenys | Data'!Q$10:Q$69)</f>
        <v>0</v>
      </c>
      <c r="E32" s="127">
        <f>_xlfn.XLOOKUP($C32,'Duomenys | Data'!$B$10:$B$69,'Duomenys | Data'!M$10:M$69)</f>
        <v>30523</v>
      </c>
      <c r="F32" s="110">
        <f t="shared" si="0"/>
        <v>3511.5</v>
      </c>
      <c r="G32" s="127">
        <f>_xlfn.XLOOKUP($C32,'Duomenys | Data'!$B$10:$B$69,'Duomenys | Data'!N$10:N$69)</f>
        <v>52164.7</v>
      </c>
      <c r="H32" s="127">
        <f>_xlfn.XLOOKUP($C32,'Duomenys | Data'!$B$10:$B$69,'Duomenys | Data'!O$10:O$69)</f>
        <v>28021.1</v>
      </c>
      <c r="I32" s="127">
        <f>_xlfn.XLOOKUP($C32,'Duomenys | Data'!$B$10:$B$69,'Duomenys | Data'!P$10:P$69)</f>
        <v>20632.099999999999</v>
      </c>
      <c r="J32" s="110">
        <f t="shared" si="1"/>
        <v>0</v>
      </c>
      <c r="K32" s="112" t="str">
        <f t="shared" si="2"/>
        <v>Ne / No</v>
      </c>
    </row>
    <row r="33" spans="2:11" x14ac:dyDescent="0.3">
      <c r="B33" s="113" t="s">
        <v>74</v>
      </c>
      <c r="C33" s="108">
        <v>21</v>
      </c>
      <c r="D33" s="127">
        <f>_xlfn.XLOOKUP($C33,'Duomenys | Data'!$B$10:$B$69,'Duomenys | Data'!Q$10:Q$69)</f>
        <v>2280</v>
      </c>
      <c r="E33" s="127">
        <f>_xlfn.XLOOKUP($C33,'Duomenys | Data'!$B$10:$B$69,'Duomenys | Data'!M$10:M$69)</f>
        <v>31858</v>
      </c>
      <c r="F33" s="110">
        <f t="shared" si="0"/>
        <v>6109</v>
      </c>
      <c r="G33" s="127">
        <f>_xlfn.XLOOKUP($C33,'Duomenys | Data'!$B$10:$B$69,'Duomenys | Data'!N$10:N$69)</f>
        <v>59636.800000000003</v>
      </c>
      <c r="H33" s="127">
        <f>_xlfn.XLOOKUP($C33,'Duomenys | Data'!$B$10:$B$69,'Duomenys | Data'!O$10:O$69)</f>
        <v>30015.4</v>
      </c>
      <c r="I33" s="127">
        <f>_xlfn.XLOOKUP($C33,'Duomenys | Data'!$B$10:$B$69,'Duomenys | Data'!P$10:P$69)</f>
        <v>23512.400000000001</v>
      </c>
      <c r="J33" s="110">
        <f t="shared" si="1"/>
        <v>6.0052150551794981</v>
      </c>
      <c r="K33" s="112" t="str">
        <f t="shared" si="2"/>
        <v>Ne / No</v>
      </c>
    </row>
    <row r="34" spans="2:11" x14ac:dyDescent="0.3">
      <c r="B34" s="113" t="s">
        <v>75</v>
      </c>
      <c r="C34" s="108">
        <v>22</v>
      </c>
      <c r="D34" s="127">
        <f>_xlfn.XLOOKUP($C34,'Duomenys | Data'!$B$10:$B$69,'Duomenys | Data'!Q$10:Q$69)</f>
        <v>0</v>
      </c>
      <c r="E34" s="127">
        <f>_xlfn.XLOOKUP($C34,'Duomenys | Data'!$B$10:$B$69,'Duomenys | Data'!M$10:M$69)</f>
        <v>132461</v>
      </c>
      <c r="F34" s="110">
        <f t="shared" si="0"/>
        <v>22333.100000000006</v>
      </c>
      <c r="G34" s="127">
        <f>_xlfn.XLOOKUP($C34,'Duomenys | Data'!$B$10:$B$69,'Duomenys | Data'!N$10:N$69)</f>
        <v>217299.6</v>
      </c>
      <c r="H34" s="127">
        <f>_xlfn.XLOOKUP($C34,'Duomenys | Data'!$B$10:$B$69,'Duomenys | Data'!O$10:O$69)</f>
        <v>119561.4</v>
      </c>
      <c r="I34" s="127">
        <f>_xlfn.XLOOKUP($C34,'Duomenys | Data'!$B$10:$B$69,'Duomenys | Data'!P$10:P$69)</f>
        <v>75405.100000000006</v>
      </c>
      <c r="J34" s="110">
        <f t="shared" si="1"/>
        <v>0</v>
      </c>
      <c r="K34" s="112" t="str">
        <f t="shared" si="2"/>
        <v>Ne / No</v>
      </c>
    </row>
    <row r="35" spans="2:11" x14ac:dyDescent="0.3">
      <c r="B35" s="113" t="s">
        <v>76</v>
      </c>
      <c r="C35" s="108">
        <v>23</v>
      </c>
      <c r="D35" s="127">
        <f>_xlfn.XLOOKUP($C35,'Duomenys | Data'!$B$10:$B$69,'Duomenys | Data'!Q$10:Q$69)</f>
        <v>0</v>
      </c>
      <c r="E35" s="127">
        <f>_xlfn.XLOOKUP($C35,'Duomenys | Data'!$B$10:$B$69,'Duomenys | Data'!M$10:M$69)</f>
        <v>52055</v>
      </c>
      <c r="F35" s="110">
        <f t="shared" si="0"/>
        <v>10412.600000000006</v>
      </c>
      <c r="G35" s="127">
        <f>_xlfn.XLOOKUP($C35,'Duomenys | Data'!$B$10:$B$69,'Duomenys | Data'!N$10:N$69)</f>
        <v>99238.6</v>
      </c>
      <c r="H35" s="127">
        <f>_xlfn.XLOOKUP($C35,'Duomenys | Data'!$B$10:$B$69,'Duomenys | Data'!O$10:O$69)</f>
        <v>49018.7</v>
      </c>
      <c r="I35" s="127">
        <f>_xlfn.XLOOKUP($C35,'Duomenys | Data'!$B$10:$B$69,'Duomenys | Data'!P$10:P$69)</f>
        <v>39807.300000000003</v>
      </c>
      <c r="J35" s="110">
        <f t="shared" si="1"/>
        <v>0</v>
      </c>
      <c r="K35" s="112" t="str">
        <f t="shared" si="2"/>
        <v>Ne / No</v>
      </c>
    </row>
    <row r="36" spans="2:11" x14ac:dyDescent="0.3">
      <c r="B36" s="113" t="s">
        <v>77</v>
      </c>
      <c r="C36" s="108">
        <v>24</v>
      </c>
      <c r="D36" s="127">
        <f>_xlfn.XLOOKUP($C36,'Duomenys | Data'!$B$10:$B$69,'Duomenys | Data'!Q$10:Q$69)</f>
        <v>874.5</v>
      </c>
      <c r="E36" s="127">
        <f>_xlfn.XLOOKUP($C36,'Duomenys | Data'!$B$10:$B$69,'Duomenys | Data'!M$10:M$69)</f>
        <v>30478</v>
      </c>
      <c r="F36" s="110">
        <f t="shared" si="0"/>
        <v>5603</v>
      </c>
      <c r="G36" s="127">
        <f>_xlfn.XLOOKUP($C36,'Duomenys | Data'!$B$10:$B$69,'Duomenys | Data'!N$10:N$69)</f>
        <v>58480.1</v>
      </c>
      <c r="H36" s="127">
        <f>_xlfn.XLOOKUP($C36,'Duomenys | Data'!$B$10:$B$69,'Duomenys | Data'!O$10:O$69)</f>
        <v>29289.3</v>
      </c>
      <c r="I36" s="127">
        <f>_xlfn.XLOOKUP($C36,'Duomenys | Data'!$B$10:$B$69,'Duomenys | Data'!P$10:P$69)</f>
        <v>23587.8</v>
      </c>
      <c r="J36" s="110">
        <f t="shared" si="1"/>
        <v>2.4237133117153071</v>
      </c>
      <c r="K36" s="112" t="str">
        <f t="shared" si="2"/>
        <v>Ne / No</v>
      </c>
    </row>
    <row r="37" spans="2:11" x14ac:dyDescent="0.3">
      <c r="B37" s="113" t="s">
        <v>78</v>
      </c>
      <c r="C37" s="108">
        <v>25</v>
      </c>
      <c r="D37" s="127">
        <f>_xlfn.XLOOKUP($C37,'Duomenys | Data'!$B$10:$B$69,'Duomenys | Data'!Q$10:Q$69)</f>
        <v>0</v>
      </c>
      <c r="E37" s="127">
        <f>_xlfn.XLOOKUP($C37,'Duomenys | Data'!$B$10:$B$69,'Duomenys | Data'!M$10:M$69)</f>
        <v>88145</v>
      </c>
      <c r="F37" s="110">
        <f t="shared" si="0"/>
        <v>15214.600000000006</v>
      </c>
      <c r="G37" s="127">
        <f>_xlfn.XLOOKUP($C37,'Duomenys | Data'!$B$10:$B$69,'Duomenys | Data'!N$10:N$69)</f>
        <v>138119.6</v>
      </c>
      <c r="H37" s="127">
        <f>_xlfn.XLOOKUP($C37,'Duomenys | Data'!$B$10:$B$69,'Duomenys | Data'!O$10:O$69)</f>
        <v>79898.5</v>
      </c>
      <c r="I37" s="127">
        <f>_xlfn.XLOOKUP($C37,'Duomenys | Data'!$B$10:$B$69,'Duomenys | Data'!P$10:P$69)</f>
        <v>43006.5</v>
      </c>
      <c r="J37" s="110">
        <f t="shared" si="1"/>
        <v>0</v>
      </c>
      <c r="K37" s="112" t="str">
        <f t="shared" si="2"/>
        <v>Ne / No</v>
      </c>
    </row>
    <row r="38" spans="2:11" x14ac:dyDescent="0.3">
      <c r="B38" s="113" t="s">
        <v>79</v>
      </c>
      <c r="C38" s="108">
        <v>26</v>
      </c>
      <c r="D38" s="127">
        <f>_xlfn.XLOOKUP($C38,'Duomenys | Data'!$B$10:$B$69,'Duomenys | Data'!Q$10:Q$69)</f>
        <v>359.9</v>
      </c>
      <c r="E38" s="127">
        <f>_xlfn.XLOOKUP($C38,'Duomenys | Data'!$B$10:$B$69,'Duomenys | Data'!M$10:M$69)</f>
        <v>41059</v>
      </c>
      <c r="F38" s="110">
        <f t="shared" si="0"/>
        <v>7781.7000000000007</v>
      </c>
      <c r="G38" s="127">
        <f>_xlfn.XLOOKUP($C38,'Duomenys | Data'!$B$10:$B$69,'Duomenys | Data'!N$10:N$69)</f>
        <v>75649.5</v>
      </c>
      <c r="H38" s="127">
        <f>_xlfn.XLOOKUP($C38,'Duomenys | Data'!$B$10:$B$69,'Duomenys | Data'!O$10:O$69)</f>
        <v>38532.6</v>
      </c>
      <c r="I38" s="127">
        <f>_xlfn.XLOOKUP($C38,'Duomenys | Data'!$B$10:$B$69,'Duomenys | Data'!P$10:P$69)</f>
        <v>29335.200000000001</v>
      </c>
      <c r="J38" s="110">
        <f t="shared" si="1"/>
        <v>0.73688542547506486</v>
      </c>
      <c r="K38" s="112" t="str">
        <f t="shared" si="2"/>
        <v>Ne / No</v>
      </c>
    </row>
    <row r="39" spans="2:11" x14ac:dyDescent="0.3">
      <c r="B39" s="113" t="s">
        <v>80</v>
      </c>
      <c r="C39" s="108">
        <v>27</v>
      </c>
      <c r="D39" s="127">
        <f>_xlfn.XLOOKUP($C39,'Duomenys | Data'!$B$10:$B$69,'Duomenys | Data'!Q$10:Q$69)</f>
        <v>488.4</v>
      </c>
      <c r="E39" s="127">
        <f>_xlfn.XLOOKUP($C39,'Duomenys | Data'!$B$10:$B$69,'Duomenys | Data'!M$10:M$69)</f>
        <v>19539</v>
      </c>
      <c r="F39" s="110">
        <f t="shared" si="0"/>
        <v>3405.3999999999996</v>
      </c>
      <c r="G39" s="127">
        <f>_xlfn.XLOOKUP($C39,'Duomenys | Data'!$B$10:$B$69,'Duomenys | Data'!N$10:N$69)</f>
        <v>35736.6</v>
      </c>
      <c r="H39" s="127">
        <f>_xlfn.XLOOKUP($C39,'Duomenys | Data'!$B$10:$B$69,'Duomenys | Data'!O$10:O$69)</f>
        <v>18657.3</v>
      </c>
      <c r="I39" s="127">
        <f>_xlfn.XLOOKUP($C39,'Duomenys | Data'!$B$10:$B$69,'Duomenys | Data'!P$10:P$69)</f>
        <v>13673.9</v>
      </c>
      <c r="J39" s="110">
        <f t="shared" si="1"/>
        <v>2.1286239779641218</v>
      </c>
      <c r="K39" s="112" t="str">
        <f t="shared" si="2"/>
        <v>Ne / No</v>
      </c>
    </row>
    <row r="40" spans="2:11" x14ac:dyDescent="0.3">
      <c r="B40" s="113" t="s">
        <v>81</v>
      </c>
      <c r="C40" s="108">
        <v>28</v>
      </c>
      <c r="D40" s="127">
        <f>_xlfn.XLOOKUP($C40,'Duomenys | Data'!$B$10:$B$69,'Duomenys | Data'!Q$10:Q$69)</f>
        <v>428.4</v>
      </c>
      <c r="E40" s="127">
        <f>_xlfn.XLOOKUP($C40,'Duomenys | Data'!$B$10:$B$69,'Duomenys | Data'!M$10:M$69)</f>
        <v>20975</v>
      </c>
      <c r="F40" s="110">
        <f t="shared" si="0"/>
        <v>2857.7999999999993</v>
      </c>
      <c r="G40" s="127">
        <f>_xlfn.XLOOKUP($C40,'Duomenys | Data'!$B$10:$B$69,'Duomenys | Data'!N$10:N$69)</f>
        <v>39311.4</v>
      </c>
      <c r="H40" s="127">
        <f>_xlfn.XLOOKUP($C40,'Duomenys | Data'!$B$10:$B$69,'Duomenys | Data'!O$10:O$69)</f>
        <v>20135.900000000001</v>
      </c>
      <c r="I40" s="127">
        <f>_xlfn.XLOOKUP($C40,'Duomenys | Data'!$B$10:$B$69,'Duomenys | Data'!P$10:P$69)</f>
        <v>16317.7</v>
      </c>
      <c r="J40" s="110">
        <f t="shared" si="1"/>
        <v>1.797522741767648</v>
      </c>
      <c r="K40" s="112" t="str">
        <f t="shared" si="2"/>
        <v>Ne / No</v>
      </c>
    </row>
    <row r="41" spans="2:11" x14ac:dyDescent="0.3">
      <c r="B41" s="113" t="s">
        <v>82</v>
      </c>
      <c r="C41" s="108">
        <v>30</v>
      </c>
      <c r="D41" s="127">
        <f>_xlfn.XLOOKUP($C41,'Duomenys | Data'!$B$10:$B$69,'Duomenys | Data'!Q$10:Q$69)</f>
        <v>2075.5</v>
      </c>
      <c r="E41" s="127">
        <f>_xlfn.XLOOKUP($C41,'Duomenys | Data'!$B$10:$B$69,'Duomenys | Data'!M$10:M$69)</f>
        <v>61090</v>
      </c>
      <c r="F41" s="110">
        <f t="shared" si="0"/>
        <v>11476.200000000004</v>
      </c>
      <c r="G41" s="127">
        <f>_xlfn.XLOOKUP($C41,'Duomenys | Data'!$B$10:$B$69,'Duomenys | Data'!N$10:N$69)</f>
        <v>110088.6</v>
      </c>
      <c r="H41" s="127">
        <f>_xlfn.XLOOKUP($C41,'Duomenys | Data'!$B$10:$B$69,'Duomenys | Data'!O$10:O$69)</f>
        <v>57645.5</v>
      </c>
      <c r="I41" s="127">
        <f>_xlfn.XLOOKUP($C41,'Duomenys | Data'!$B$10:$B$69,'Duomenys | Data'!P$10:P$69)</f>
        <v>40966.9</v>
      </c>
      <c r="J41" s="110">
        <f t="shared" si="1"/>
        <v>2.8601470105917075</v>
      </c>
      <c r="K41" s="112" t="str">
        <f t="shared" si="2"/>
        <v>Ne / No</v>
      </c>
    </row>
    <row r="42" spans="2:11" x14ac:dyDescent="0.3">
      <c r="B42" s="113" t="s">
        <v>83</v>
      </c>
      <c r="C42" s="108">
        <v>31</v>
      </c>
      <c r="D42" s="127">
        <f>_xlfn.XLOOKUP($C42,'Duomenys | Data'!$B$10:$B$69,'Duomenys | Data'!Q$10:Q$69)</f>
        <v>450.1</v>
      </c>
      <c r="E42" s="127">
        <f>_xlfn.XLOOKUP($C42,'Duomenys | Data'!$B$10:$B$69,'Duomenys | Data'!M$10:M$69)</f>
        <v>20585</v>
      </c>
      <c r="F42" s="110">
        <f t="shared" si="0"/>
        <v>2226.4000000000033</v>
      </c>
      <c r="G42" s="127">
        <f>_xlfn.XLOOKUP($C42,'Duomenys | Data'!$B$10:$B$69,'Duomenys | Data'!N$10:N$69)</f>
        <v>37154.800000000003</v>
      </c>
      <c r="H42" s="127">
        <f>_xlfn.XLOOKUP($C42,'Duomenys | Data'!$B$10:$B$69,'Duomenys | Data'!O$10:O$69)</f>
        <v>19610.8</v>
      </c>
      <c r="I42" s="127">
        <f>_xlfn.XLOOKUP($C42,'Duomenys | Data'!$B$10:$B$69,'Duomenys | Data'!P$10:P$69)</f>
        <v>15317.6</v>
      </c>
      <c r="J42" s="110">
        <f t="shared" si="1"/>
        <v>1.9731362388980946</v>
      </c>
      <c r="K42" s="112" t="str">
        <f t="shared" si="2"/>
        <v>Ne / No</v>
      </c>
    </row>
    <row r="43" spans="2:11" x14ac:dyDescent="0.3">
      <c r="B43" s="113" t="s">
        <v>84</v>
      </c>
      <c r="C43" s="108">
        <v>32</v>
      </c>
      <c r="D43" s="127">
        <f>_xlfn.XLOOKUP($C43,'Duomenys | Data'!$B$10:$B$69,'Duomenys | Data'!Q$10:Q$69)</f>
        <v>576.29999999999995</v>
      </c>
      <c r="E43" s="127">
        <f>_xlfn.XLOOKUP($C43,'Duomenys | Data'!$B$10:$B$69,'Duomenys | Data'!M$10:M$69)</f>
        <v>22140</v>
      </c>
      <c r="F43" s="110">
        <f t="shared" si="0"/>
        <v>5974.1000000000022</v>
      </c>
      <c r="G43" s="127">
        <f>_xlfn.XLOOKUP($C43,'Duomenys | Data'!$B$10:$B$69,'Duomenys | Data'!N$10:N$69)</f>
        <v>42813.8</v>
      </c>
      <c r="H43" s="127">
        <f>_xlfn.XLOOKUP($C43,'Duomenys | Data'!$B$10:$B$69,'Duomenys | Data'!O$10:O$69)</f>
        <v>21001.7</v>
      </c>
      <c r="I43" s="127">
        <f>_xlfn.XLOOKUP($C43,'Duomenys | Data'!$B$10:$B$69,'Duomenys | Data'!P$10:P$69)</f>
        <v>15838</v>
      </c>
      <c r="J43" s="110">
        <f t="shared" si="1"/>
        <v>2.049861101724757</v>
      </c>
      <c r="K43" s="112" t="str">
        <f t="shared" si="2"/>
        <v>Ne / No</v>
      </c>
    </row>
    <row r="44" spans="2:11" x14ac:dyDescent="0.3">
      <c r="B44" s="113" t="s">
        <v>85</v>
      </c>
      <c r="C44" s="108">
        <v>33</v>
      </c>
      <c r="D44" s="127">
        <f>_xlfn.XLOOKUP($C44,'Duomenys | Data'!$B$10:$B$69,'Duomenys | Data'!Q$10:Q$69)</f>
        <v>959.9</v>
      </c>
      <c r="E44" s="127">
        <f>_xlfn.XLOOKUP($C44,'Duomenys | Data'!$B$10:$B$69,'Duomenys | Data'!M$10:M$69)</f>
        <v>41423</v>
      </c>
      <c r="F44" s="110">
        <f t="shared" si="0"/>
        <v>5261.7000000000044</v>
      </c>
      <c r="G44" s="127">
        <f>_xlfn.XLOOKUP($C44,'Duomenys | Data'!$B$10:$B$69,'Duomenys | Data'!N$10:N$69)</f>
        <v>67850.8</v>
      </c>
      <c r="H44" s="127">
        <f>_xlfn.XLOOKUP($C44,'Duomenys | Data'!$B$10:$B$69,'Duomenys | Data'!O$10:O$69)</f>
        <v>38735.5</v>
      </c>
      <c r="I44" s="127">
        <f>_xlfn.XLOOKUP($C44,'Duomenys | Data'!$B$10:$B$69,'Duomenys | Data'!P$10:P$69)</f>
        <v>23853.599999999999</v>
      </c>
      <c r="J44" s="110">
        <f t="shared" si="1"/>
        <v>2.0561340224955926</v>
      </c>
      <c r="K44" s="112" t="str">
        <f t="shared" si="2"/>
        <v>Ne / No</v>
      </c>
    </row>
    <row r="45" spans="2:11" x14ac:dyDescent="0.3">
      <c r="B45" s="113" t="s">
        <v>86</v>
      </c>
      <c r="C45" s="108">
        <v>34</v>
      </c>
      <c r="D45" s="127">
        <f>_xlfn.XLOOKUP($C45,'Duomenys | Data'!$B$10:$B$69,'Duomenys | Data'!Q$10:Q$69)</f>
        <v>1390.2</v>
      </c>
      <c r="E45" s="127">
        <f>_xlfn.XLOOKUP($C45,'Duomenys | Data'!$B$10:$B$69,'Duomenys | Data'!M$10:M$69)</f>
        <v>27090</v>
      </c>
      <c r="F45" s="110">
        <f t="shared" si="0"/>
        <v>6189.7000000000007</v>
      </c>
      <c r="G45" s="127">
        <f>_xlfn.XLOOKUP($C45,'Duomenys | Data'!$B$10:$B$69,'Duomenys | Data'!N$10:N$69)</f>
        <v>52290.9</v>
      </c>
      <c r="H45" s="127">
        <f>_xlfn.XLOOKUP($C45,'Duomenys | Data'!$B$10:$B$69,'Duomenys | Data'!O$10:O$69)</f>
        <v>25698.400000000001</v>
      </c>
      <c r="I45" s="127">
        <f>_xlfn.XLOOKUP($C45,'Duomenys | Data'!$B$10:$B$69,'Duomenys | Data'!P$10:P$69)</f>
        <v>20402.8</v>
      </c>
      <c r="J45" s="110">
        <f t="shared" si="1"/>
        <v>4.1773213099877706</v>
      </c>
      <c r="K45" s="112" t="str">
        <f t="shared" si="2"/>
        <v>Ne / No</v>
      </c>
    </row>
    <row r="46" spans="2:11" x14ac:dyDescent="0.3">
      <c r="B46" s="113" t="s">
        <v>87</v>
      </c>
      <c r="C46" s="108">
        <v>35</v>
      </c>
      <c r="D46" s="127">
        <f>_xlfn.XLOOKUP($C46,'Duomenys | Data'!$B$10:$B$69,'Duomenys | Data'!Q$10:Q$69)</f>
        <v>1341</v>
      </c>
      <c r="E46" s="127">
        <f>_xlfn.XLOOKUP($C46,'Duomenys | Data'!$B$10:$B$69,'Duomenys | Data'!M$10:M$69)</f>
        <v>37545</v>
      </c>
      <c r="F46" s="110">
        <f t="shared" si="0"/>
        <v>5911.6999999999971</v>
      </c>
      <c r="G46" s="127">
        <f>_xlfn.XLOOKUP($C46,'Duomenys | Data'!$B$10:$B$69,'Duomenys | Data'!N$10:N$69)</f>
        <v>72154.399999999994</v>
      </c>
      <c r="H46" s="127">
        <f>_xlfn.XLOOKUP($C46,'Duomenys | Data'!$B$10:$B$69,'Duomenys | Data'!O$10:O$69)</f>
        <v>35312.699999999997</v>
      </c>
      <c r="I46" s="127">
        <f>_xlfn.XLOOKUP($C46,'Duomenys | Data'!$B$10:$B$69,'Duomenys | Data'!P$10:P$69)</f>
        <v>30930</v>
      </c>
      <c r="J46" s="110">
        <f t="shared" si="1"/>
        <v>3.0858302632275345</v>
      </c>
      <c r="K46" s="112" t="str">
        <f t="shared" si="2"/>
        <v>Ne / No</v>
      </c>
    </row>
    <row r="47" spans="2:11" x14ac:dyDescent="0.3">
      <c r="B47" s="113" t="s">
        <v>88</v>
      </c>
      <c r="C47" s="108">
        <v>36</v>
      </c>
      <c r="D47" s="127">
        <f>_xlfn.XLOOKUP($C47,'Duomenys | Data'!$B$10:$B$69,'Duomenys | Data'!Q$10:Q$69)</f>
        <v>718.1</v>
      </c>
      <c r="E47" s="127">
        <f>_xlfn.XLOOKUP($C47,'Duomenys | Data'!$B$10:$B$69,'Duomenys | Data'!M$10:M$69)</f>
        <v>28863</v>
      </c>
      <c r="F47" s="110">
        <f t="shared" si="0"/>
        <v>7304.8999999999978</v>
      </c>
      <c r="G47" s="127">
        <f>_xlfn.XLOOKUP($C47,'Duomenys | Data'!$B$10:$B$69,'Duomenys | Data'!N$10:N$69)</f>
        <v>55197.5</v>
      </c>
      <c r="H47" s="127">
        <f>_xlfn.XLOOKUP($C47,'Duomenys | Data'!$B$10:$B$69,'Duomenys | Data'!O$10:O$69)</f>
        <v>27401.200000000001</v>
      </c>
      <c r="I47" s="127">
        <f>_xlfn.XLOOKUP($C47,'Duomenys | Data'!$B$10:$B$69,'Duomenys | Data'!P$10:P$69)</f>
        <v>20491.400000000001</v>
      </c>
      <c r="J47" s="110">
        <f t="shared" si="1"/>
        <v>1.9854622469095529</v>
      </c>
      <c r="K47" s="112" t="str">
        <f t="shared" si="2"/>
        <v>Ne / No</v>
      </c>
    </row>
    <row r="48" spans="2:11" x14ac:dyDescent="0.3">
      <c r="B48" s="113" t="s">
        <v>89</v>
      </c>
      <c r="C48" s="108">
        <v>37</v>
      </c>
      <c r="D48" s="127">
        <f>_xlfn.XLOOKUP($C48,'Duomenys | Data'!$B$10:$B$69,'Duomenys | Data'!Q$10:Q$69)</f>
        <v>403.2</v>
      </c>
      <c r="E48" s="127">
        <f>_xlfn.XLOOKUP($C48,'Duomenys | Data'!$B$10:$B$69,'Duomenys | Data'!M$10:M$69)</f>
        <v>41188</v>
      </c>
      <c r="F48" s="110">
        <f t="shared" si="0"/>
        <v>8131.8000000000029</v>
      </c>
      <c r="G48" s="127">
        <f>_xlfn.XLOOKUP($C48,'Duomenys | Data'!$B$10:$B$69,'Duomenys | Data'!N$10:N$69)</f>
        <v>74243.600000000006</v>
      </c>
      <c r="H48" s="127">
        <f>_xlfn.XLOOKUP($C48,'Duomenys | Data'!$B$10:$B$69,'Duomenys | Data'!O$10:O$69)</f>
        <v>38705.800000000003</v>
      </c>
      <c r="I48" s="127">
        <f>_xlfn.XLOOKUP($C48,'Duomenys | Data'!$B$10:$B$69,'Duomenys | Data'!P$10:P$69)</f>
        <v>27406</v>
      </c>
      <c r="J48" s="110">
        <f t="shared" si="1"/>
        <v>0.81752156334778325</v>
      </c>
      <c r="K48" s="112" t="str">
        <f t="shared" si="2"/>
        <v>Ne / No</v>
      </c>
    </row>
    <row r="49" spans="2:11" x14ac:dyDescent="0.3">
      <c r="B49" s="113" t="s">
        <v>90</v>
      </c>
      <c r="C49" s="108">
        <v>38</v>
      </c>
      <c r="D49" s="127">
        <f>_xlfn.XLOOKUP($C49,'Duomenys | Data'!$B$10:$B$69,'Duomenys | Data'!Q$10:Q$69)</f>
        <v>282.8</v>
      </c>
      <c r="E49" s="127">
        <f>_xlfn.XLOOKUP($C49,'Duomenys | Data'!$B$10:$B$69,'Duomenys | Data'!M$10:M$69)</f>
        <v>33347</v>
      </c>
      <c r="F49" s="110">
        <f t="shared" si="0"/>
        <v>6285.5999999999949</v>
      </c>
      <c r="G49" s="127">
        <f>_xlfn.XLOOKUP($C49,'Duomenys | Data'!$B$10:$B$69,'Duomenys | Data'!N$10:N$69)</f>
        <v>65636.399999999994</v>
      </c>
      <c r="H49" s="127">
        <f>_xlfn.XLOOKUP($C49,'Duomenys | Data'!$B$10:$B$69,'Duomenys | Data'!O$10:O$69)</f>
        <v>31638</v>
      </c>
      <c r="I49" s="127">
        <f>_xlfn.XLOOKUP($C49,'Duomenys | Data'!$B$10:$B$69,'Duomenys | Data'!P$10:P$69)</f>
        <v>27712.799999999999</v>
      </c>
      <c r="J49" s="110">
        <f t="shared" si="1"/>
        <v>0.71355399342965153</v>
      </c>
      <c r="K49" s="112" t="str">
        <f t="shared" si="2"/>
        <v>Ne / No</v>
      </c>
    </row>
    <row r="50" spans="2:11" x14ac:dyDescent="0.3">
      <c r="B50" s="113" t="s">
        <v>91</v>
      </c>
      <c r="C50" s="108">
        <v>39</v>
      </c>
      <c r="D50" s="127">
        <f>_xlfn.XLOOKUP($C50,'Duomenys | Data'!$B$10:$B$69,'Duomenys | Data'!Q$10:Q$69)</f>
        <v>350</v>
      </c>
      <c r="E50" s="127">
        <f>_xlfn.XLOOKUP($C50,'Duomenys | Data'!$B$10:$B$69,'Duomenys | Data'!M$10:M$69)</f>
        <v>33774</v>
      </c>
      <c r="F50" s="110">
        <f t="shared" si="0"/>
        <v>5690.5999999999985</v>
      </c>
      <c r="G50" s="127">
        <f>_xlfn.XLOOKUP($C50,'Duomenys | Data'!$B$10:$B$69,'Duomenys | Data'!N$10:N$69)</f>
        <v>61533.1</v>
      </c>
      <c r="H50" s="127">
        <f>_xlfn.XLOOKUP($C50,'Duomenys | Data'!$B$10:$B$69,'Duomenys | Data'!O$10:O$69)</f>
        <v>32154.3</v>
      </c>
      <c r="I50" s="127">
        <f>_xlfn.XLOOKUP($C50,'Duomenys | Data'!$B$10:$B$69,'Duomenys | Data'!P$10:P$69)</f>
        <v>23688.2</v>
      </c>
      <c r="J50" s="110">
        <f t="shared" si="1"/>
        <v>0.88687076519209618</v>
      </c>
      <c r="K50" s="112" t="str">
        <f t="shared" si="2"/>
        <v>Ne / No</v>
      </c>
    </row>
    <row r="51" spans="2:11" x14ac:dyDescent="0.3">
      <c r="B51" s="113" t="s">
        <v>92</v>
      </c>
      <c r="C51" s="108">
        <v>40</v>
      </c>
      <c r="D51" s="127">
        <f>_xlfn.XLOOKUP($C51,'Duomenys | Data'!$B$10:$B$69,'Duomenys | Data'!Q$10:Q$69)</f>
        <v>176.4</v>
      </c>
      <c r="E51" s="127">
        <f>_xlfn.XLOOKUP($C51,'Duomenys | Data'!$B$10:$B$69,'Duomenys | Data'!M$10:M$69)</f>
        <v>18765</v>
      </c>
      <c r="F51" s="110">
        <f t="shared" si="0"/>
        <v>1958.2000000000007</v>
      </c>
      <c r="G51" s="127">
        <f>_xlfn.XLOOKUP($C51,'Duomenys | Data'!$B$10:$B$69,'Duomenys | Data'!N$10:N$69)</f>
        <v>31487.4</v>
      </c>
      <c r="H51" s="127">
        <f>_xlfn.XLOOKUP($C51,'Duomenys | Data'!$B$10:$B$69,'Duomenys | Data'!O$10:O$69)</f>
        <v>17973.400000000001</v>
      </c>
      <c r="I51" s="127">
        <f>_xlfn.XLOOKUP($C51,'Duomenys | Data'!$B$10:$B$69,'Duomenys | Data'!P$10:P$69)</f>
        <v>11555.8</v>
      </c>
      <c r="J51" s="110">
        <f t="shared" si="1"/>
        <v>0.85121988882025934</v>
      </c>
      <c r="K51" s="112" t="str">
        <f t="shared" si="2"/>
        <v>Ne / No</v>
      </c>
    </row>
    <row r="52" spans="2:11" x14ac:dyDescent="0.3">
      <c r="B52" s="113" t="s">
        <v>93</v>
      </c>
      <c r="C52" s="108">
        <v>41</v>
      </c>
      <c r="D52" s="127">
        <f>_xlfn.XLOOKUP($C52,'Duomenys | Data'!$B$10:$B$69,'Duomenys | Data'!Q$10:Q$69)</f>
        <v>1888.2</v>
      </c>
      <c r="E52" s="127">
        <f>_xlfn.XLOOKUP($C52,'Duomenys | Data'!$B$10:$B$69,'Duomenys | Data'!M$10:M$69)</f>
        <v>31415</v>
      </c>
      <c r="F52" s="110">
        <f t="shared" si="0"/>
        <v>5508.5000000000036</v>
      </c>
      <c r="G52" s="127">
        <f>_xlfn.XLOOKUP($C52,'Duomenys | Data'!$B$10:$B$69,'Duomenys | Data'!N$10:N$69)</f>
        <v>59875.3</v>
      </c>
      <c r="H52" s="127">
        <f>_xlfn.XLOOKUP($C52,'Duomenys | Data'!$B$10:$B$69,'Duomenys | Data'!O$10:O$69)</f>
        <v>29965.3</v>
      </c>
      <c r="I52" s="127">
        <f>_xlfn.XLOOKUP($C52,'Duomenys | Data'!$B$10:$B$69,'Duomenys | Data'!P$10:P$69)</f>
        <v>24401.5</v>
      </c>
      <c r="J52" s="110">
        <f t="shared" si="1"/>
        <v>5.1138164041870358</v>
      </c>
      <c r="K52" s="112" t="str">
        <f t="shared" si="2"/>
        <v>Ne / No</v>
      </c>
    </row>
    <row r="53" spans="2:11" x14ac:dyDescent="0.3">
      <c r="B53" s="113" t="s">
        <v>94</v>
      </c>
      <c r="C53" s="108">
        <v>42</v>
      </c>
      <c r="D53" s="127">
        <f>_xlfn.XLOOKUP($C53,'Duomenys | Data'!$B$10:$B$69,'Duomenys | Data'!Q$10:Q$69)</f>
        <v>0</v>
      </c>
      <c r="E53" s="127">
        <f>_xlfn.XLOOKUP($C53,'Duomenys | Data'!$B$10:$B$69,'Duomenys | Data'!M$10:M$69)</f>
        <v>36864</v>
      </c>
      <c r="F53" s="110">
        <f t="shared" si="0"/>
        <v>4086.3000000000029</v>
      </c>
      <c r="G53" s="127">
        <f>_xlfn.XLOOKUP($C53,'Duomenys | Data'!$B$10:$B$69,'Duomenys | Data'!N$10:N$69)</f>
        <v>70613.3</v>
      </c>
      <c r="H53" s="127">
        <f>_xlfn.XLOOKUP($C53,'Duomenys | Data'!$B$10:$B$69,'Duomenys | Data'!O$10:O$69)</f>
        <v>34491.599999999999</v>
      </c>
      <c r="I53" s="127">
        <f>_xlfn.XLOOKUP($C53,'Duomenys | Data'!$B$10:$B$69,'Duomenys | Data'!P$10:P$69)</f>
        <v>32035.4</v>
      </c>
      <c r="J53" s="110">
        <f t="shared" si="1"/>
        <v>0</v>
      </c>
      <c r="K53" s="112" t="str">
        <f t="shared" si="2"/>
        <v>Ne / No</v>
      </c>
    </row>
    <row r="54" spans="2:11" x14ac:dyDescent="0.3">
      <c r="B54" s="113" t="s">
        <v>95</v>
      </c>
      <c r="C54" s="108">
        <v>43</v>
      </c>
      <c r="D54" s="127">
        <f>_xlfn.XLOOKUP($C54,'Duomenys | Data'!$B$10:$B$69,'Duomenys | Data'!Q$10:Q$69)</f>
        <v>2658.2</v>
      </c>
      <c r="E54" s="127">
        <f>_xlfn.XLOOKUP($C54,'Duomenys | Data'!$B$10:$B$69,'Duomenys | Data'!M$10:M$69)</f>
        <v>46234</v>
      </c>
      <c r="F54" s="110">
        <f t="shared" si="0"/>
        <v>8017.3000000000029</v>
      </c>
      <c r="G54" s="127">
        <f>_xlfn.XLOOKUP($C54,'Duomenys | Data'!$B$10:$B$69,'Duomenys | Data'!N$10:N$69)</f>
        <v>80043</v>
      </c>
      <c r="H54" s="127">
        <f>_xlfn.XLOOKUP($C54,'Duomenys | Data'!$B$10:$B$69,'Duomenys | Data'!O$10:O$69)</f>
        <v>43768.1</v>
      </c>
      <c r="I54" s="127">
        <f>_xlfn.XLOOKUP($C54,'Duomenys | Data'!$B$10:$B$69,'Duomenys | Data'!P$10:P$69)</f>
        <v>28257.599999999999</v>
      </c>
      <c r="J54" s="110">
        <f t="shared" si="1"/>
        <v>4.8997904197687427</v>
      </c>
      <c r="K54" s="112" t="str">
        <f t="shared" si="2"/>
        <v>Ne / No</v>
      </c>
    </row>
    <row r="55" spans="2:11" x14ac:dyDescent="0.3">
      <c r="B55" s="113" t="s">
        <v>96</v>
      </c>
      <c r="C55" s="108">
        <v>44</v>
      </c>
      <c r="D55" s="127">
        <f>_xlfn.XLOOKUP($C55,'Duomenys | Data'!$B$10:$B$69,'Duomenys | Data'!Q$10:Q$69)</f>
        <v>261.39999999999998</v>
      </c>
      <c r="E55" s="127">
        <f>_xlfn.XLOOKUP($C55,'Duomenys | Data'!$B$10:$B$69,'Duomenys | Data'!M$10:M$69)</f>
        <v>25669</v>
      </c>
      <c r="F55" s="110">
        <f t="shared" si="0"/>
        <v>3469.4000000000015</v>
      </c>
      <c r="G55" s="127">
        <f>_xlfn.XLOOKUP($C55,'Duomenys | Data'!$B$10:$B$69,'Duomenys | Data'!N$10:N$69)</f>
        <v>48483.9</v>
      </c>
      <c r="H55" s="127">
        <f>_xlfn.XLOOKUP($C55,'Duomenys | Data'!$B$10:$B$69,'Duomenys | Data'!O$10:O$69)</f>
        <v>24554.3</v>
      </c>
      <c r="I55" s="127">
        <f>_xlfn.XLOOKUP($C55,'Duomenys | Data'!$B$10:$B$69,'Duomenys | Data'!P$10:P$69)</f>
        <v>20460.2</v>
      </c>
      <c r="J55" s="110">
        <f t="shared" si="1"/>
        <v>0.89709798753534842</v>
      </c>
      <c r="K55" s="112" t="str">
        <f t="shared" si="2"/>
        <v>Ne / No</v>
      </c>
    </row>
    <row r="56" spans="2:11" x14ac:dyDescent="0.3">
      <c r="B56" s="113" t="s">
        <v>97</v>
      </c>
      <c r="C56" s="108">
        <v>45</v>
      </c>
      <c r="D56" s="252">
        <f>_xlfn.XLOOKUP($C56,'Duomenys | Data'!$B$10:$B$69,'Duomenys | Data'!Q$10:Q$69)</f>
        <v>2205</v>
      </c>
      <c r="E56" s="127">
        <f>_xlfn.XLOOKUP($C56,'Duomenys | Data'!$B$10:$B$69,'Duomenys | Data'!M$10:M$69)</f>
        <v>43404</v>
      </c>
      <c r="F56" s="110">
        <f t="shared" si="0"/>
        <v>8638.9000000000087</v>
      </c>
      <c r="G56" s="127">
        <f>_xlfn.XLOOKUP($C56,'Duomenys | Data'!$B$10:$B$69,'Duomenys | Data'!N$10:N$69)</f>
        <v>85857.600000000006</v>
      </c>
      <c r="H56" s="127">
        <f>_xlfn.XLOOKUP($C56,'Duomenys | Data'!$B$10:$B$69,'Duomenys | Data'!O$10:O$69)</f>
        <v>41117</v>
      </c>
      <c r="I56" s="127">
        <f>_xlfn.XLOOKUP($C56,'Duomenys | Data'!$B$10:$B$69,'Duomenys | Data'!P$10:P$69)</f>
        <v>36101.699999999997</v>
      </c>
      <c r="J56" s="110">
        <f t="shared" si="1"/>
        <v>4.2368891818096213</v>
      </c>
      <c r="K56" s="112" t="str">
        <f t="shared" si="2"/>
        <v>Ne / No</v>
      </c>
    </row>
    <row r="57" spans="2:11" x14ac:dyDescent="0.3">
      <c r="B57" s="113" t="s">
        <v>98</v>
      </c>
      <c r="C57" s="108">
        <v>46</v>
      </c>
      <c r="D57" s="127">
        <f>_xlfn.XLOOKUP($C57,'Duomenys | Data'!$B$10:$B$69,'Duomenys | Data'!Q$10:Q$69)</f>
        <v>260.89999999999998</v>
      </c>
      <c r="E57" s="127">
        <f>_xlfn.XLOOKUP($C57,'Duomenys | Data'!$B$10:$B$69,'Duomenys | Data'!M$10:M$69)</f>
        <v>17777</v>
      </c>
      <c r="F57" s="110">
        <f t="shared" si="0"/>
        <v>4052.2999999999975</v>
      </c>
      <c r="G57" s="127">
        <f>_xlfn.XLOOKUP($C57,'Duomenys | Data'!$B$10:$B$69,'Duomenys | Data'!N$10:N$69)</f>
        <v>32785.699999999997</v>
      </c>
      <c r="H57" s="127">
        <f>_xlfn.XLOOKUP($C57,'Duomenys | Data'!$B$10:$B$69,'Duomenys | Data'!O$10:O$69)</f>
        <v>16849.8</v>
      </c>
      <c r="I57" s="127">
        <f>_xlfn.XLOOKUP($C57,'Duomenys | Data'!$B$10:$B$69,'Duomenys | Data'!P$10:P$69)</f>
        <v>11883.6</v>
      </c>
      <c r="J57" s="110">
        <f t="shared" si="1"/>
        <v>1.1951826215224493</v>
      </c>
      <c r="K57" s="112" t="str">
        <f t="shared" si="2"/>
        <v>Ne / No</v>
      </c>
    </row>
    <row r="58" spans="2:11" x14ac:dyDescent="0.3">
      <c r="B58" s="113" t="s">
        <v>99</v>
      </c>
      <c r="C58" s="108">
        <v>47</v>
      </c>
      <c r="D58" s="127">
        <f>_xlfn.XLOOKUP($C58,'Duomenys | Data'!$B$10:$B$69,'Duomenys | Data'!Q$10:Q$69)</f>
        <v>2304.1</v>
      </c>
      <c r="E58" s="127">
        <f>_xlfn.XLOOKUP($C58,'Duomenys | Data'!$B$10:$B$69,'Duomenys | Data'!M$10:M$69)</f>
        <v>26723</v>
      </c>
      <c r="F58" s="110">
        <f t="shared" si="0"/>
        <v>5592.4000000000015</v>
      </c>
      <c r="G58" s="127">
        <f>_xlfn.XLOOKUP($C58,'Duomenys | Data'!$B$10:$B$69,'Duomenys | Data'!N$10:N$69)</f>
        <v>53830.400000000001</v>
      </c>
      <c r="H58" s="127">
        <f>_xlfn.XLOOKUP($C58,'Duomenys | Data'!$B$10:$B$69,'Duomenys | Data'!O$10:O$69)</f>
        <v>25545.3</v>
      </c>
      <c r="I58" s="127">
        <f>_xlfn.XLOOKUP($C58,'Duomenys | Data'!$B$10:$B$69,'Duomenys | Data'!P$10:P$69)</f>
        <v>22692.7</v>
      </c>
      <c r="J58" s="110">
        <f t="shared" si="1"/>
        <v>7.1300370721080348</v>
      </c>
      <c r="K58" s="112" t="str">
        <f t="shared" si="2"/>
        <v>Ne / No</v>
      </c>
    </row>
    <row r="59" spans="2:11" x14ac:dyDescent="0.3">
      <c r="B59" s="113" t="s">
        <v>100</v>
      </c>
      <c r="C59" s="108">
        <v>48</v>
      </c>
      <c r="D59" s="127">
        <f>_xlfn.XLOOKUP($C59,'Duomenys | Data'!$B$10:$B$69,'Duomenys | Data'!Q$10:Q$69)</f>
        <v>426.9</v>
      </c>
      <c r="E59" s="127">
        <f>_xlfn.XLOOKUP($C59,'Duomenys | Data'!$B$10:$B$69,'Duomenys | Data'!M$10:M$69)</f>
        <v>41823</v>
      </c>
      <c r="F59" s="110">
        <f t="shared" si="0"/>
        <v>7248.2999999999956</v>
      </c>
      <c r="G59" s="127">
        <f>_xlfn.XLOOKUP($C59,'Duomenys | Data'!$B$10:$B$69,'Duomenys | Data'!N$10:N$69)</f>
        <v>88719.7</v>
      </c>
      <c r="H59" s="127">
        <f>_xlfn.XLOOKUP($C59,'Duomenys | Data'!$B$10:$B$69,'Duomenys | Data'!O$10:O$69)</f>
        <v>39237.9</v>
      </c>
      <c r="I59" s="127">
        <f>_xlfn.XLOOKUP($C59,'Duomenys | Data'!$B$10:$B$69,'Duomenys | Data'!P$10:P$69)</f>
        <v>42233.5</v>
      </c>
      <c r="J59" s="110">
        <f t="shared" si="1"/>
        <v>0.86995861124526974</v>
      </c>
      <c r="K59" s="112" t="str">
        <f t="shared" si="2"/>
        <v>Ne / No</v>
      </c>
    </row>
    <row r="60" spans="2:11" x14ac:dyDescent="0.3">
      <c r="B60" s="113" t="s">
        <v>101</v>
      </c>
      <c r="C60" s="108">
        <v>49</v>
      </c>
      <c r="D60" s="127">
        <f>_xlfn.XLOOKUP($C60,'Duomenys | Data'!$B$10:$B$69,'Duomenys | Data'!Q$10:Q$69)</f>
        <v>1857.1</v>
      </c>
      <c r="E60" s="127">
        <f>_xlfn.XLOOKUP($C60,'Duomenys | Data'!$B$10:$B$69,'Duomenys | Data'!M$10:M$69)</f>
        <v>44830</v>
      </c>
      <c r="F60" s="110">
        <f t="shared" si="0"/>
        <v>7320.4999999999927</v>
      </c>
      <c r="G60" s="127">
        <f>_xlfn.XLOOKUP($C60,'Duomenys | Data'!$B$10:$B$69,'Duomenys | Data'!N$10:N$69)</f>
        <v>80275.7</v>
      </c>
      <c r="H60" s="127">
        <f>_xlfn.XLOOKUP($C60,'Duomenys | Data'!$B$10:$B$69,'Duomenys | Data'!O$10:O$69)</f>
        <v>42491.8</v>
      </c>
      <c r="I60" s="127">
        <f>_xlfn.XLOOKUP($C60,'Duomenys | Data'!$B$10:$B$69,'Duomenys | Data'!P$10:P$69)</f>
        <v>30463.4</v>
      </c>
      <c r="J60" s="110">
        <f t="shared" si="1"/>
        <v>3.5610396832245144</v>
      </c>
      <c r="K60" s="112" t="str">
        <f t="shared" si="2"/>
        <v>Ne / No</v>
      </c>
    </row>
    <row r="61" spans="2:11" x14ac:dyDescent="0.3">
      <c r="B61" s="113" t="s">
        <v>102</v>
      </c>
      <c r="C61" s="108">
        <v>50</v>
      </c>
      <c r="D61" s="127">
        <f>_xlfn.XLOOKUP($C61,'Duomenys | Data'!$B$10:$B$69,'Duomenys | Data'!Q$10:Q$69)</f>
        <v>752</v>
      </c>
      <c r="E61" s="127">
        <f>_xlfn.XLOOKUP($C61,'Duomenys | Data'!$B$10:$B$69,'Duomenys | Data'!M$10:M$69)</f>
        <v>46174</v>
      </c>
      <c r="F61" s="110">
        <f t="shared" si="0"/>
        <v>8968.8999999999942</v>
      </c>
      <c r="G61" s="127">
        <f>_xlfn.XLOOKUP($C61,'Duomenys | Data'!$B$10:$B$69,'Duomenys | Data'!N$10:N$69)</f>
        <v>84221.4</v>
      </c>
      <c r="H61" s="127">
        <f>_xlfn.XLOOKUP($C61,'Duomenys | Data'!$B$10:$B$69,'Duomenys | Data'!O$10:O$69)</f>
        <v>42349.5</v>
      </c>
      <c r="I61" s="127">
        <f>_xlfn.XLOOKUP($C61,'Duomenys | Data'!$B$10:$B$69,'Duomenys | Data'!P$10:P$69)</f>
        <v>32903</v>
      </c>
      <c r="J61" s="110">
        <f t="shared" si="1"/>
        <v>1.363729510054785</v>
      </c>
      <c r="K61" s="112" t="str">
        <f t="shared" si="2"/>
        <v>Ne / No</v>
      </c>
    </row>
    <row r="62" spans="2:11" x14ac:dyDescent="0.3">
      <c r="B62" s="113" t="s">
        <v>103</v>
      </c>
      <c r="C62" s="108">
        <v>51</v>
      </c>
      <c r="D62" s="127">
        <f>_xlfn.XLOOKUP($C62,'Duomenys | Data'!$B$10:$B$69,'Duomenys | Data'!Q$10:Q$69)</f>
        <v>1328.7</v>
      </c>
      <c r="E62" s="127">
        <f>_xlfn.XLOOKUP($C62,'Duomenys | Data'!$B$10:$B$69,'Duomenys | Data'!M$10:M$69)</f>
        <v>39094</v>
      </c>
      <c r="F62" s="110">
        <f t="shared" si="0"/>
        <v>8096.6999999999971</v>
      </c>
      <c r="G62" s="127">
        <f>_xlfn.XLOOKUP($C62,'Duomenys | Data'!$B$10:$B$69,'Duomenys | Data'!N$10:N$69)</f>
        <v>79574.2</v>
      </c>
      <c r="H62" s="127">
        <f>_xlfn.XLOOKUP($C62,'Duomenys | Data'!$B$10:$B$69,'Duomenys | Data'!O$10:O$69)</f>
        <v>36782.300000000003</v>
      </c>
      <c r="I62" s="127">
        <f>_xlfn.XLOOKUP($C62,'Duomenys | Data'!$B$10:$B$69,'Duomenys | Data'!P$10:P$69)</f>
        <v>34695.199999999997</v>
      </c>
      <c r="J62" s="110">
        <f t="shared" si="1"/>
        <v>2.8155971409620966</v>
      </c>
      <c r="K62" s="112" t="str">
        <f t="shared" si="2"/>
        <v>Ne / No</v>
      </c>
    </row>
    <row r="63" spans="2:11" x14ac:dyDescent="0.3">
      <c r="B63" s="113" t="s">
        <v>104</v>
      </c>
      <c r="C63" s="108">
        <v>52</v>
      </c>
      <c r="D63" s="127">
        <f>_xlfn.XLOOKUP($C63,'Duomenys | Data'!$B$10:$B$69,'Duomenys | Data'!Q$10:Q$69)</f>
        <v>471.6</v>
      </c>
      <c r="E63" s="127">
        <f>_xlfn.XLOOKUP($C63,'Duomenys | Data'!$B$10:$B$69,'Duomenys | Data'!M$10:M$69)</f>
        <v>44440</v>
      </c>
      <c r="F63" s="110">
        <f t="shared" si="0"/>
        <v>6024.2000000000007</v>
      </c>
      <c r="G63" s="127">
        <f>_xlfn.XLOOKUP($C63,'Duomenys | Data'!$B$10:$B$69,'Duomenys | Data'!N$10:N$69)</f>
        <v>74480</v>
      </c>
      <c r="H63" s="127">
        <f>_xlfn.XLOOKUP($C63,'Duomenys | Data'!$B$10:$B$69,'Duomenys | Data'!O$10:O$69)</f>
        <v>39955.599999999999</v>
      </c>
      <c r="I63" s="127">
        <f>_xlfn.XLOOKUP($C63,'Duomenys | Data'!$B$10:$B$69,'Duomenys | Data'!P$10:P$69)</f>
        <v>28500.2</v>
      </c>
      <c r="J63" s="110">
        <f t="shared" si="1"/>
        <v>0.93452388029533817</v>
      </c>
      <c r="K63" s="112" t="str">
        <f t="shared" si="2"/>
        <v>Ne / No</v>
      </c>
    </row>
    <row r="64" spans="2:11" x14ac:dyDescent="0.3">
      <c r="B64" s="113" t="s">
        <v>105</v>
      </c>
      <c r="C64" s="108">
        <v>53</v>
      </c>
      <c r="D64" s="127">
        <f>_xlfn.XLOOKUP($C64,'Duomenys | Data'!$B$10:$B$69,'Duomenys | Data'!Q$10:Q$69)</f>
        <v>1049.5</v>
      </c>
      <c r="E64" s="127">
        <f>_xlfn.XLOOKUP($C64,'Duomenys | Data'!$B$10:$B$69,'Duomenys | Data'!M$10:M$69)</f>
        <v>26377</v>
      </c>
      <c r="F64" s="110">
        <f t="shared" si="0"/>
        <v>5714.5</v>
      </c>
      <c r="G64" s="127">
        <f>_xlfn.XLOOKUP($C64,'Duomenys | Data'!$B$10:$B$69,'Duomenys | Data'!N$10:N$69)</f>
        <v>49121.5</v>
      </c>
      <c r="H64" s="127">
        <f>_xlfn.XLOOKUP($C64,'Duomenys | Data'!$B$10:$B$69,'Duomenys | Data'!O$10:O$69)</f>
        <v>25181.8</v>
      </c>
      <c r="I64" s="127">
        <f>_xlfn.XLOOKUP($C64,'Duomenys | Data'!$B$10:$B$69,'Duomenys | Data'!P$10:P$69)</f>
        <v>18225.2</v>
      </c>
      <c r="J64" s="110">
        <f t="shared" si="1"/>
        <v>3.2703363819079816</v>
      </c>
      <c r="K64" s="112" t="str">
        <f t="shared" si="2"/>
        <v>Ne / No</v>
      </c>
    </row>
    <row r="65" spans="2:11" x14ac:dyDescent="0.3">
      <c r="B65" s="113" t="s">
        <v>106</v>
      </c>
      <c r="C65" s="108">
        <v>54</v>
      </c>
      <c r="D65" s="127">
        <f>_xlfn.XLOOKUP($C65,'Duomenys | Data'!$B$10:$B$69,'Duomenys | Data'!Q$10:Q$69)</f>
        <v>0</v>
      </c>
      <c r="E65" s="127">
        <f>_xlfn.XLOOKUP($C65,'Duomenys | Data'!$B$10:$B$69,'Duomenys | Data'!M$10:M$69)</f>
        <v>39933</v>
      </c>
      <c r="F65" s="110">
        <f t="shared" si="0"/>
        <v>4904.7000000000044</v>
      </c>
      <c r="G65" s="127">
        <f>_xlfn.XLOOKUP($C65,'Duomenys | Data'!$B$10:$B$69,'Duomenys | Data'!N$10:N$69)</f>
        <v>71616.600000000006</v>
      </c>
      <c r="H65" s="127">
        <f>_xlfn.XLOOKUP($C65,'Duomenys | Data'!$B$10:$B$69,'Duomenys | Data'!O$10:O$69)</f>
        <v>37930</v>
      </c>
      <c r="I65" s="127">
        <f>_xlfn.XLOOKUP($C65,'Duomenys | Data'!$B$10:$B$69,'Duomenys | Data'!P$10:P$69)</f>
        <v>28781.9</v>
      </c>
      <c r="J65" s="110">
        <f t="shared" si="1"/>
        <v>0</v>
      </c>
      <c r="K65" s="112" t="str">
        <f t="shared" si="2"/>
        <v>Ne / No</v>
      </c>
    </row>
    <row r="66" spans="2:11" x14ac:dyDescent="0.3">
      <c r="B66" s="113" t="s">
        <v>107</v>
      </c>
      <c r="C66" s="108">
        <v>55</v>
      </c>
      <c r="D66" s="127">
        <f>_xlfn.XLOOKUP($C66,'Duomenys | Data'!$B$10:$B$69,'Duomenys | Data'!Q$10:Q$69)</f>
        <v>600</v>
      </c>
      <c r="E66" s="127">
        <f>_xlfn.XLOOKUP($C66,'Duomenys | Data'!$B$10:$B$69,'Duomenys | Data'!M$10:M$69)</f>
        <v>136176</v>
      </c>
      <c r="F66" s="110">
        <f t="shared" si="0"/>
        <v>22150.900000000009</v>
      </c>
      <c r="G66" s="127">
        <f>_xlfn.XLOOKUP($C66,'Duomenys | Data'!$B$10:$B$69,'Duomenys | Data'!N$10:N$69)</f>
        <v>221199.6</v>
      </c>
      <c r="H66" s="127">
        <f>_xlfn.XLOOKUP($C66,'Duomenys | Data'!$B$10:$B$69,'Duomenys | Data'!O$10:O$69)</f>
        <v>124384</v>
      </c>
      <c r="I66" s="127">
        <f>_xlfn.XLOOKUP($C66,'Duomenys | Data'!$B$10:$B$69,'Duomenys | Data'!P$10:P$69)</f>
        <v>74664.7</v>
      </c>
      <c r="J66" s="110">
        <f t="shared" si="1"/>
        <v>0.37896276627660869</v>
      </c>
      <c r="K66" s="112" t="str">
        <f t="shared" si="2"/>
        <v>Ne / No</v>
      </c>
    </row>
    <row r="67" spans="2:11" x14ac:dyDescent="0.3">
      <c r="B67" s="113" t="s">
        <v>108</v>
      </c>
      <c r="C67" s="108">
        <v>56</v>
      </c>
      <c r="D67" s="127">
        <f>_xlfn.XLOOKUP($C67,'Duomenys | Data'!$B$10:$B$69,'Duomenys | Data'!Q$10:Q$69)</f>
        <v>777.2</v>
      </c>
      <c r="E67" s="127">
        <f>_xlfn.XLOOKUP($C67,'Duomenys | Data'!$B$10:$B$69,'Duomenys | Data'!M$10:M$69)</f>
        <v>19922</v>
      </c>
      <c r="F67" s="110">
        <f t="shared" si="0"/>
        <v>2757.7000000000025</v>
      </c>
      <c r="G67" s="127">
        <f>_xlfn.XLOOKUP($C67,'Duomenys | Data'!$B$10:$B$69,'Duomenys | Data'!N$10:N$69)</f>
        <v>34350.300000000003</v>
      </c>
      <c r="H67" s="127">
        <f>_xlfn.XLOOKUP($C67,'Duomenys | Data'!$B$10:$B$69,'Duomenys | Data'!O$10:O$69)</f>
        <v>19033.5</v>
      </c>
      <c r="I67" s="127">
        <f>_xlfn.XLOOKUP($C67,'Duomenys | Data'!$B$10:$B$69,'Duomenys | Data'!P$10:P$69)</f>
        <v>12559.1</v>
      </c>
      <c r="J67" s="110">
        <f t="shared" si="1"/>
        <v>3.4268530888856548</v>
      </c>
      <c r="K67" s="112" t="str">
        <f t="shared" si="2"/>
        <v>Ne / No</v>
      </c>
    </row>
    <row r="68" spans="2:11" x14ac:dyDescent="0.3">
      <c r="B68" s="113" t="s">
        <v>109</v>
      </c>
      <c r="C68" s="108">
        <v>57</v>
      </c>
      <c r="D68" s="127">
        <f>_xlfn.XLOOKUP($C68,'Duomenys | Data'!$B$10:$B$69,'Duomenys | Data'!Q$10:Q$69)</f>
        <v>1542</v>
      </c>
      <c r="E68" s="127">
        <f>_xlfn.XLOOKUP($C68,'Duomenys | Data'!$B$10:$B$69,'Duomenys | Data'!M$10:M$69)</f>
        <v>31332</v>
      </c>
      <c r="F68" s="110">
        <f t="shared" si="0"/>
        <v>5045.7000000000044</v>
      </c>
      <c r="G68" s="127">
        <f>_xlfn.XLOOKUP($C68,'Duomenys | Data'!$B$10:$B$69,'Duomenys | Data'!N$10:N$69)</f>
        <v>55582.3</v>
      </c>
      <c r="H68" s="127">
        <f>_xlfn.XLOOKUP($C68,'Duomenys | Data'!$B$10:$B$69,'Duomenys | Data'!O$10:O$69)</f>
        <v>30361</v>
      </c>
      <c r="I68" s="127">
        <f>_xlfn.XLOOKUP($C68,'Duomenys | Data'!$B$10:$B$69,'Duomenys | Data'!P$10:P$69)</f>
        <v>20175.599999999999</v>
      </c>
      <c r="J68" s="110">
        <f t="shared" si="1"/>
        <v>4.2388606206549611</v>
      </c>
      <c r="K68" s="112" t="str">
        <f t="shared" si="2"/>
        <v>Ne / No</v>
      </c>
    </row>
    <row r="69" spans="2:11" x14ac:dyDescent="0.3">
      <c r="B69" s="113" t="s">
        <v>110</v>
      </c>
      <c r="C69" s="108">
        <v>58</v>
      </c>
      <c r="D69" s="127">
        <f>_xlfn.XLOOKUP($C69,'Duomenys | Data'!$B$10:$B$69,'Duomenys | Data'!Q$10:Q$69)</f>
        <v>304.8</v>
      </c>
      <c r="E69" s="127">
        <f>_xlfn.XLOOKUP($C69,'Duomenys | Data'!$B$10:$B$69,'Duomenys | Data'!M$10:M$69)</f>
        <v>11718</v>
      </c>
      <c r="F69" s="110">
        <f t="shared" si="0"/>
        <v>1118.5</v>
      </c>
      <c r="G69" s="127">
        <f>_xlfn.XLOOKUP($C69,'Duomenys | Data'!$B$10:$B$69,'Duomenys | Data'!N$10:N$69)</f>
        <v>21962</v>
      </c>
      <c r="H69" s="127">
        <f>_xlfn.XLOOKUP($C69,'Duomenys | Data'!$B$10:$B$69,'Duomenys | Data'!O$10:O$69)</f>
        <v>11232.1</v>
      </c>
      <c r="I69" s="127">
        <f>_xlfn.XLOOKUP($C69,'Duomenys | Data'!$B$10:$B$69,'Duomenys | Data'!P$10:P$69)</f>
        <v>9611.4</v>
      </c>
      <c r="J69" s="110">
        <f t="shared" si="1"/>
        <v>2.3744790246562535</v>
      </c>
      <c r="K69" s="112" t="str">
        <f t="shared" si="2"/>
        <v>Ne / No</v>
      </c>
    </row>
    <row r="70" spans="2:11" x14ac:dyDescent="0.3">
      <c r="B70" s="113" t="s">
        <v>111</v>
      </c>
      <c r="C70" s="108">
        <v>59</v>
      </c>
      <c r="D70" s="127">
        <f>_xlfn.XLOOKUP($C70,'Duomenys | Data'!$B$10:$B$69,'Duomenys | Data'!Q$10:Q$69)</f>
        <v>566</v>
      </c>
      <c r="E70" s="127">
        <f>_xlfn.XLOOKUP($C70,'Duomenys | Data'!$B$10:$B$69,'Duomenys | Data'!M$10:M$69)</f>
        <v>12245</v>
      </c>
      <c r="F70" s="110">
        <f t="shared" si="0"/>
        <v>1666.5</v>
      </c>
      <c r="G70" s="127">
        <f>_xlfn.XLOOKUP($C70,'Duomenys | Data'!$B$10:$B$69,'Duomenys | Data'!N$10:N$69)</f>
        <v>24293.5</v>
      </c>
      <c r="H70" s="127">
        <f>_xlfn.XLOOKUP($C70,'Duomenys | Data'!$B$10:$B$69,'Duomenys | Data'!O$10:O$69)</f>
        <v>11546.2</v>
      </c>
      <c r="I70" s="127">
        <f>_xlfn.XLOOKUP($C70,'Duomenys | Data'!$B$10:$B$69,'Duomenys | Data'!P$10:P$69)</f>
        <v>11080.8</v>
      </c>
      <c r="J70" s="110">
        <f t="shared" si="1"/>
        <v>4.0685763576896816</v>
      </c>
      <c r="K70" s="112" t="str">
        <f t="shared" si="2"/>
        <v>Ne / No</v>
      </c>
    </row>
    <row r="71" spans="2:11" x14ac:dyDescent="0.3">
      <c r="B71" s="113" t="s">
        <v>112</v>
      </c>
      <c r="C71" s="108">
        <v>60</v>
      </c>
      <c r="D71" s="127">
        <f>_xlfn.XLOOKUP($C71,'Duomenys | Data'!$B$10:$B$69,'Duomenys | Data'!Q$10:Q$69)</f>
        <v>32</v>
      </c>
      <c r="E71" s="127">
        <f>_xlfn.XLOOKUP($C71,'Duomenys | Data'!$B$10:$B$69,'Duomenys | Data'!M$10:M$69)</f>
        <v>9210</v>
      </c>
      <c r="F71" s="110">
        <f t="shared" si="0"/>
        <v>2310.1000000000004</v>
      </c>
      <c r="G71" s="127">
        <f>_xlfn.XLOOKUP($C71,'Duomenys | Data'!$B$10:$B$69,'Duomenys | Data'!N$10:N$69)</f>
        <v>21240.7</v>
      </c>
      <c r="H71" s="127">
        <f>_xlfn.XLOOKUP($C71,'Duomenys | Data'!$B$10:$B$69,'Duomenys | Data'!O$10:O$69)</f>
        <v>8705.1</v>
      </c>
      <c r="I71" s="127">
        <f>_xlfn.XLOOKUP($C71,'Duomenys | Data'!$B$10:$B$69,'Duomenys | Data'!P$10:P$69)</f>
        <v>10225.5</v>
      </c>
      <c r="J71" s="110">
        <f t="shared" si="1"/>
        <v>0.27777536653327661</v>
      </c>
      <c r="K71" s="112" t="str">
        <f t="shared" si="2"/>
        <v>Ne / No</v>
      </c>
    </row>
    <row r="72" spans="2:11" x14ac:dyDescent="0.3">
      <c r="B72" s="114" t="s">
        <v>113</v>
      </c>
      <c r="C72" s="115">
        <v>61</v>
      </c>
      <c r="D72" s="135">
        <f>_xlfn.XLOOKUP($C72,'Duomenys | Data'!$B$10:$B$69,'Duomenys | Data'!Q$10:Q$69)</f>
        <v>0</v>
      </c>
      <c r="E72" s="127">
        <f>_xlfn.XLOOKUP($C72,'Duomenys | Data'!$B$10:$B$69,'Duomenys | Data'!M$10:M$69)</f>
        <v>8920</v>
      </c>
      <c r="F72" s="110">
        <f t="shared" si="0"/>
        <v>1498.0999999999995</v>
      </c>
      <c r="G72" s="135">
        <f>_xlfn.XLOOKUP($C72,'Duomenys | Data'!$B$10:$B$69,'Duomenys | Data'!N$10:N$69)</f>
        <v>16578.8</v>
      </c>
      <c r="H72" s="127">
        <f>_xlfn.XLOOKUP($C72,'Duomenys | Data'!$B$10:$B$69,'Duomenys | Data'!O$10:O$69)</f>
        <v>8434.4</v>
      </c>
      <c r="I72" s="135">
        <f>_xlfn.XLOOKUP($C72,'Duomenys | Data'!$B$10:$B$69,'Duomenys | Data'!P$10:P$69)</f>
        <v>6646.3</v>
      </c>
      <c r="J72" s="110">
        <f t="shared" si="1"/>
        <v>0</v>
      </c>
      <c r="K72" s="112" t="str">
        <f t="shared" si="2"/>
        <v>Ne / No</v>
      </c>
    </row>
    <row r="74" spans="2:11" ht="24" customHeight="1" x14ac:dyDescent="0.3"/>
    <row r="75" spans="2:11" x14ac:dyDescent="0.3">
      <c r="D75" s="144" t="s">
        <v>228</v>
      </c>
      <c r="E75" s="140"/>
      <c r="F75" s="145" t="s">
        <v>120</v>
      </c>
    </row>
    <row r="76" spans="2:11" x14ac:dyDescent="0.3">
      <c r="D76" s="144" t="s">
        <v>121</v>
      </c>
      <c r="E76" s="211"/>
      <c r="F76" s="145" t="s">
        <v>122</v>
      </c>
    </row>
    <row r="77" spans="2:11" x14ac:dyDescent="0.3">
      <c r="D77" s="144" t="s">
        <v>123</v>
      </c>
      <c r="E77" s="212"/>
      <c r="F77" s="145" t="s">
        <v>124</v>
      </c>
    </row>
    <row r="78" spans="2:11" x14ac:dyDescent="0.3">
      <c r="D78" s="144" t="s">
        <v>227</v>
      </c>
      <c r="E78" s="245"/>
      <c r="F78" s="147" t="s">
        <v>155</v>
      </c>
    </row>
    <row r="83" spans="2:11" ht="15" thickBot="1" x14ac:dyDescent="0.35">
      <c r="B83" s="119"/>
      <c r="C83" s="99"/>
      <c r="D83" s="99"/>
      <c r="E83" s="99"/>
      <c r="F83" s="99"/>
      <c r="G83" s="99"/>
      <c r="H83" s="99"/>
      <c r="I83" s="99"/>
      <c r="J83" s="100"/>
      <c r="K83" s="100"/>
    </row>
  </sheetData>
  <mergeCells count="13">
    <mergeCell ref="B6:K6"/>
    <mergeCell ref="B7:K7"/>
    <mergeCell ref="T7:AG7"/>
    <mergeCell ref="B9:B10"/>
    <mergeCell ref="C9:C10"/>
    <mergeCell ref="D9:D10"/>
    <mergeCell ref="G9:G10"/>
    <mergeCell ref="I9:I10"/>
    <mergeCell ref="J9:J10"/>
    <mergeCell ref="K9:K10"/>
    <mergeCell ref="E9:E10"/>
    <mergeCell ref="F9:F10"/>
    <mergeCell ref="H9:H10"/>
  </mergeCells>
  <conditionalFormatting sqref="K13:K72">
    <cfRule type="expression" dxfId="0" priority="1">
      <formula>$K13="Taip / Yes"</formula>
    </cfRule>
  </conditionalFormatting>
  <hyperlinks>
    <hyperlink ref="B1" location="'Turinys | Content'!A1" display="↖ atgal į turinį / back to content" xr:uid="{B5D1BFD2-6FE8-4C2B-8444-900D30E8013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Normal="100" workbookViewId="0"/>
  </sheetViews>
  <sheetFormatPr defaultRowHeight="14.4" x14ac:dyDescent="0.3"/>
  <cols>
    <col min="1" max="1" width="14.5546875" customWidth="1"/>
    <col min="2" max="2" width="106.88671875" customWidth="1"/>
    <col min="3" max="3" width="18" customWidth="1"/>
    <col min="4" max="4" width="90.5546875" customWidth="1"/>
  </cols>
  <sheetData>
    <row r="1" spans="1:4" x14ac:dyDescent="0.3">
      <c r="A1" s="52"/>
      <c r="B1" s="82" t="s">
        <v>19</v>
      </c>
    </row>
    <row r="2" spans="1:4" ht="15" thickBot="1" x14ac:dyDescent="0.35"/>
    <row r="3" spans="1:4" ht="15" thickBot="1" x14ac:dyDescent="0.35">
      <c r="A3" s="96" t="s">
        <v>11</v>
      </c>
      <c r="B3" s="96" t="s">
        <v>12</v>
      </c>
      <c r="C3" s="207" t="s">
        <v>13</v>
      </c>
      <c r="D3" s="207" t="s">
        <v>197</v>
      </c>
    </row>
    <row r="4" spans="1:4" ht="15" thickBot="1" x14ac:dyDescent="0.35">
      <c r="A4" s="59"/>
    </row>
    <row r="5" spans="1:4" ht="52.8" x14ac:dyDescent="0.3">
      <c r="A5" s="83" t="s">
        <v>198</v>
      </c>
      <c r="B5" s="84" t="s">
        <v>199</v>
      </c>
      <c r="C5" s="85" t="s">
        <v>200</v>
      </c>
      <c r="D5" s="86" t="s">
        <v>201</v>
      </c>
    </row>
    <row r="6" spans="1:4" ht="79.2" x14ac:dyDescent="0.3">
      <c r="A6" s="87" t="s">
        <v>202</v>
      </c>
      <c r="B6" s="88" t="s">
        <v>203</v>
      </c>
      <c r="C6" s="89" t="s">
        <v>204</v>
      </c>
      <c r="D6" s="90" t="s">
        <v>205</v>
      </c>
    </row>
    <row r="7" spans="1:4" ht="112.5" customHeight="1" x14ac:dyDescent="0.3">
      <c r="A7" s="87" t="s">
        <v>206</v>
      </c>
      <c r="B7" s="88" t="s">
        <v>207</v>
      </c>
      <c r="C7" s="89" t="s">
        <v>208</v>
      </c>
      <c r="D7" s="91" t="s">
        <v>209</v>
      </c>
    </row>
    <row r="8" spans="1:4" ht="97.5" customHeight="1" x14ac:dyDescent="0.3">
      <c r="A8" s="87" t="s">
        <v>210</v>
      </c>
      <c r="B8" s="88" t="s">
        <v>211</v>
      </c>
      <c r="C8" s="89" t="s">
        <v>212</v>
      </c>
      <c r="D8" s="91" t="s">
        <v>213</v>
      </c>
    </row>
    <row r="9" spans="1:4" ht="97.5" customHeight="1" x14ac:dyDescent="0.3">
      <c r="A9" s="87" t="s">
        <v>214</v>
      </c>
      <c r="B9" s="88" t="s">
        <v>191</v>
      </c>
      <c r="C9" s="89" t="s">
        <v>215</v>
      </c>
      <c r="D9" s="91" t="s">
        <v>192</v>
      </c>
    </row>
    <row r="10" spans="1:4" ht="39.6" x14ac:dyDescent="0.3">
      <c r="A10" s="87" t="s">
        <v>216</v>
      </c>
      <c r="B10" s="88" t="s">
        <v>217</v>
      </c>
      <c r="C10" s="89" t="s">
        <v>218</v>
      </c>
      <c r="D10" s="91" t="s">
        <v>219</v>
      </c>
    </row>
    <row r="11" spans="1:4" ht="81.599999999999994" thickBot="1" x14ac:dyDescent="0.35">
      <c r="A11" s="92" t="s">
        <v>220</v>
      </c>
      <c r="B11" s="93" t="s">
        <v>221</v>
      </c>
      <c r="C11" s="94" t="s">
        <v>222</v>
      </c>
      <c r="D11" s="95" t="s">
        <v>223</v>
      </c>
    </row>
    <row r="12" spans="1:4" x14ac:dyDescent="0.3">
      <c r="A12" s="58"/>
      <c r="B12" s="58"/>
      <c r="C12" s="58"/>
    </row>
    <row r="13" spans="1:4" ht="15" thickBot="1" x14ac:dyDescent="0.35">
      <c r="B13" s="53"/>
      <c r="C13" s="53"/>
    </row>
    <row r="14" spans="1:4" ht="15" thickBot="1" x14ac:dyDescent="0.35">
      <c r="A14" s="96" t="s">
        <v>15</v>
      </c>
      <c r="B14" s="96" t="s">
        <v>224</v>
      </c>
      <c r="C14" s="207" t="s">
        <v>17</v>
      </c>
      <c r="D14" s="207" t="s">
        <v>18</v>
      </c>
    </row>
    <row r="15" spans="1:4" ht="15" thickBot="1" x14ac:dyDescent="0.35">
      <c r="A15" s="213"/>
      <c r="B15" s="213"/>
      <c r="C15" s="214"/>
      <c r="D15" s="214"/>
    </row>
    <row r="16" spans="1:4" ht="15" thickBot="1" x14ac:dyDescent="0.35">
      <c r="A16" s="92" t="s">
        <v>260</v>
      </c>
      <c r="B16" s="93" t="s">
        <v>259</v>
      </c>
      <c r="C16" s="94" t="s">
        <v>261</v>
      </c>
      <c r="D16" s="95" t="s">
        <v>262</v>
      </c>
    </row>
    <row r="17" spans="2:3" x14ac:dyDescent="0.3">
      <c r="B17" s="54"/>
      <c r="C17" s="54"/>
    </row>
    <row r="18" spans="2:3" x14ac:dyDescent="0.3">
      <c r="B18" s="55"/>
      <c r="C18" s="55"/>
    </row>
    <row r="19" spans="2:3" ht="15.6" x14ac:dyDescent="0.3">
      <c r="B19" s="56"/>
      <c r="C19" s="56"/>
    </row>
    <row r="20" spans="2:3" x14ac:dyDescent="0.3">
      <c r="B20" s="53"/>
      <c r="C20" s="53"/>
    </row>
    <row r="21" spans="2:3" x14ac:dyDescent="0.3">
      <c r="B21" s="53"/>
      <c r="C21" s="53"/>
    </row>
  </sheetData>
  <phoneticPr fontId="59"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D32B1-815F-4742-9DAA-19C650BB64D9}">
  <ds:schemaRefs>
    <ds:schemaRef ds:uri="http://schemas.microsoft.com/office/2006/metadata/properties"/>
    <ds:schemaRef ds:uri="http://schemas.microsoft.com/office/infopath/2007/PartnerControls"/>
    <ds:schemaRef ds:uri="cef9cdfa-f4fd-4645-9be5-758c49499792"/>
    <ds:schemaRef ds:uri="c102cb31-f5d5-4956-a0cb-1590ba369788"/>
  </ds:schemaRefs>
</ds:datastoreItem>
</file>

<file path=customXml/itemProps2.xml><?xml version="1.0" encoding="utf-8"?>
<ds:datastoreItem xmlns:ds="http://schemas.openxmlformats.org/officeDocument/2006/customXml" ds:itemID="{BF3F3A4A-248C-4A6B-B36E-7CF739FC0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A6C3A-7643-4451-9560-66B30E70D61F}">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Turinys | Content</vt:lpstr>
      <vt:lpstr>Suvestinė | Summary</vt:lpstr>
      <vt:lpstr>Duomenys | Data</vt:lpstr>
      <vt:lpstr>KĮ 4 str. 2 d. | CL 4.2.</vt:lpstr>
      <vt:lpstr>KĮ str. 4 d. | CL 4.4.</vt:lpstr>
      <vt:lpstr>Lankstumas | Flexibility</vt:lpstr>
      <vt:lpstr>Garantijos | Guarantees</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2025-06-11T13:49:37Z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