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filterPrivacy="1" codeName="Šios_darbaknygės"/>
  <xr:revisionPtr revIDLastSave="2756" documentId="113_{AC9AE845-567E-4B5E-9432-8B97F67A5290}" xr6:coauthVersionLast="47" xr6:coauthVersionMax="47" xr10:uidLastSave="{258FAC3A-5C7A-4C8F-BD17-07A2FEC859A7}"/>
  <bookViews>
    <workbookView xWindow="-108" yWindow="-108" windowWidth="23256" windowHeight="12456" tabRatio="761" xr2:uid="{00000000-000D-0000-FFFF-FFFF00000000}"/>
  </bookViews>
  <sheets>
    <sheet name="Turinys | Content" sheetId="8" r:id="rId1"/>
    <sheet name="Suvestinė | Summary" sheetId="9" r:id="rId2"/>
    <sheet name="Duomenys | Data" sheetId="13" r:id="rId3"/>
    <sheet name="KĮ 4 str. 2 d. | CL 4.2." sheetId="6" r:id="rId4"/>
    <sheet name="KĮ str. 4 d. | CL 4.4." sheetId="7" r:id="rId5"/>
    <sheet name="Lankstumas | Flexibility" sheetId="10" r:id="rId6"/>
    <sheet name="Garantijos | Guarantees" sheetId="14" r:id="rId7"/>
    <sheet name="Aktualūs įstatymų str. | Laws" sheetId="11" r:id="rId8"/>
  </sheets>
  <definedNames>
    <definedName name="_1_pav.________VS_skola" localSheetId="3">#REF!</definedName>
    <definedName name="_1_pav.________VS_skola" localSheetId="4">#REF!</definedName>
    <definedName name="_1_pav.________VS_skola">#REF!</definedName>
    <definedName name="_xlnm._FilterDatabase" localSheetId="3" hidden="1">'KĮ 4 str. 2 d. | CL 4.2.'!$A$8:$W$23</definedName>
    <definedName name="_xlnm._FilterDatabase" localSheetId="4" hidden="1">'KĮ str. 4 d. | CL 4.4.'!$W$1:$W$84</definedName>
    <definedName name="eps">#REF!</definedName>
    <definedName name="FirstYear">#REF!</definedName>
    <definedName name="Kalba" localSheetId="3">#REF!</definedName>
    <definedName name="Kalba" localSheetId="4">#REF!</definedName>
    <definedName name="Kalba">#REF!</definedName>
    <definedName name="Lang">#REF!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4" i="14" l="1"/>
  <c r="H15" i="14"/>
  <c r="H16" i="14"/>
  <c r="H17" i="14"/>
  <c r="H18" i="14"/>
  <c r="H19" i="14"/>
  <c r="H20" i="14"/>
  <c r="H21" i="14"/>
  <c r="H22" i="14"/>
  <c r="H23" i="14"/>
  <c r="H24" i="14"/>
  <c r="H25" i="14"/>
  <c r="H26" i="14"/>
  <c r="H27" i="14"/>
  <c r="H28" i="14"/>
  <c r="H29" i="14"/>
  <c r="H30" i="14"/>
  <c r="H31" i="14"/>
  <c r="H32" i="14"/>
  <c r="H33" i="14"/>
  <c r="H34" i="14"/>
  <c r="H35" i="14"/>
  <c r="H36" i="14"/>
  <c r="H37" i="14"/>
  <c r="H38" i="14"/>
  <c r="H39" i="14"/>
  <c r="H40" i="14"/>
  <c r="H41" i="14"/>
  <c r="H42" i="14"/>
  <c r="H43" i="14"/>
  <c r="H44" i="14"/>
  <c r="H45" i="14"/>
  <c r="H46" i="14"/>
  <c r="H47" i="14"/>
  <c r="H48" i="14"/>
  <c r="H49" i="14"/>
  <c r="H50" i="14"/>
  <c r="H51" i="14"/>
  <c r="H52" i="14"/>
  <c r="H53" i="14"/>
  <c r="H54" i="14"/>
  <c r="H55" i="14"/>
  <c r="H56" i="14"/>
  <c r="H57" i="14"/>
  <c r="H58" i="14"/>
  <c r="H59" i="14"/>
  <c r="H60" i="14"/>
  <c r="H61" i="14"/>
  <c r="H62" i="14"/>
  <c r="H63" i="14"/>
  <c r="H64" i="14"/>
  <c r="H65" i="14"/>
  <c r="H66" i="14"/>
  <c r="H67" i="14"/>
  <c r="H68" i="14"/>
  <c r="H69" i="14"/>
  <c r="H70" i="14"/>
  <c r="H71" i="14"/>
  <c r="H72" i="14"/>
  <c r="H13" i="14"/>
  <c r="R56" i="13" l="1"/>
  <c r="R32" i="13" l="1"/>
  <c r="R11" i="13"/>
  <c r="Q14" i="7"/>
  <c r="P14" i="7"/>
  <c r="Q14" i="6"/>
  <c r="L13" i="7" l="1"/>
  <c r="M64" i="7" l="1"/>
  <c r="E75" i="7" l="1"/>
  <c r="E76" i="7"/>
  <c r="E74" i="7"/>
  <c r="G23" i="6"/>
  <c r="G24" i="6"/>
  <c r="G22" i="6"/>
  <c r="M13" i="7" l="1"/>
  <c r="M14" i="7"/>
  <c r="M15" i="7"/>
  <c r="M15" i="6"/>
  <c r="M16" i="6"/>
  <c r="M16" i="7"/>
  <c r="M17" i="7"/>
  <c r="M18" i="7"/>
  <c r="M19" i="7"/>
  <c r="M17" i="6"/>
  <c r="M20" i="7"/>
  <c r="M21" i="7"/>
  <c r="M22" i="7"/>
  <c r="M23" i="7"/>
  <c r="M24" i="7"/>
  <c r="M25" i="7"/>
  <c r="M26" i="7"/>
  <c r="M27" i="7"/>
  <c r="M28" i="7"/>
  <c r="M29" i="7"/>
  <c r="M30" i="7"/>
  <c r="M31" i="7"/>
  <c r="M32" i="7"/>
  <c r="M33" i="7"/>
  <c r="M34" i="7"/>
  <c r="M35" i="7"/>
  <c r="M36" i="7"/>
  <c r="M37" i="7"/>
  <c r="M38" i="7"/>
  <c r="M39" i="7"/>
  <c r="M40" i="7"/>
  <c r="M41" i="7"/>
  <c r="M42" i="7"/>
  <c r="M43" i="7"/>
  <c r="M44" i="7"/>
  <c r="M45" i="7"/>
  <c r="M46" i="7"/>
  <c r="M47" i="7"/>
  <c r="M48" i="7"/>
  <c r="M49" i="7"/>
  <c r="M50" i="7"/>
  <c r="M51" i="7"/>
  <c r="M52" i="7"/>
  <c r="M53" i="7"/>
  <c r="M54" i="7"/>
  <c r="M55" i="7"/>
  <c r="M56" i="7"/>
  <c r="M57" i="7"/>
  <c r="M58" i="7"/>
  <c r="M59" i="7"/>
  <c r="M60" i="7"/>
  <c r="M61" i="7"/>
  <c r="M62" i="7"/>
  <c r="M63" i="7"/>
  <c r="M65" i="7"/>
  <c r="M66" i="7"/>
  <c r="M67" i="7"/>
  <c r="M68" i="7"/>
  <c r="M14" i="6"/>
  <c r="E12" i="14" l="1"/>
  <c r="F12" i="14"/>
  <c r="G12" i="14"/>
  <c r="G11" i="14"/>
  <c r="E11" i="14"/>
  <c r="F11" i="14"/>
  <c r="Q55" i="7" l="1"/>
  <c r="E60" i="7"/>
  <c r="F14" i="14" l="1"/>
  <c r="E14" i="14" s="1"/>
  <c r="G14" i="14"/>
  <c r="F15" i="14"/>
  <c r="E15" i="14" s="1"/>
  <c r="G15" i="14"/>
  <c r="F16" i="14"/>
  <c r="G16" i="14"/>
  <c r="F17" i="14"/>
  <c r="G17" i="14"/>
  <c r="F18" i="14"/>
  <c r="E18" i="14" s="1"/>
  <c r="G18" i="14"/>
  <c r="F19" i="14"/>
  <c r="E19" i="14" s="1"/>
  <c r="G19" i="14"/>
  <c r="F20" i="14"/>
  <c r="G20" i="14"/>
  <c r="F21" i="14"/>
  <c r="G21" i="14"/>
  <c r="F22" i="14"/>
  <c r="E22" i="14" s="1"/>
  <c r="G22" i="14"/>
  <c r="F23" i="14"/>
  <c r="E23" i="14" s="1"/>
  <c r="G23" i="14"/>
  <c r="F24" i="14"/>
  <c r="G24" i="14"/>
  <c r="F25" i="14"/>
  <c r="G25" i="14"/>
  <c r="F26" i="14"/>
  <c r="E26" i="14" s="1"/>
  <c r="G26" i="14"/>
  <c r="F27" i="14"/>
  <c r="E27" i="14" s="1"/>
  <c r="G27" i="14"/>
  <c r="F28" i="14"/>
  <c r="G28" i="14"/>
  <c r="F29" i="14"/>
  <c r="G29" i="14"/>
  <c r="F30" i="14"/>
  <c r="E30" i="14" s="1"/>
  <c r="G30" i="14"/>
  <c r="F31" i="14"/>
  <c r="E31" i="14" s="1"/>
  <c r="G31" i="14"/>
  <c r="F32" i="14"/>
  <c r="G32" i="14"/>
  <c r="F33" i="14"/>
  <c r="G33" i="14"/>
  <c r="F34" i="14"/>
  <c r="E34" i="14" s="1"/>
  <c r="G34" i="14"/>
  <c r="F35" i="14"/>
  <c r="E35" i="14" s="1"/>
  <c r="G35" i="14"/>
  <c r="F36" i="14"/>
  <c r="G36" i="14"/>
  <c r="F37" i="14"/>
  <c r="G37" i="14"/>
  <c r="F38" i="14"/>
  <c r="E38" i="14" s="1"/>
  <c r="G38" i="14"/>
  <c r="F39" i="14"/>
  <c r="E39" i="14" s="1"/>
  <c r="G39" i="14"/>
  <c r="F40" i="14"/>
  <c r="G40" i="14"/>
  <c r="F41" i="14"/>
  <c r="G41" i="14"/>
  <c r="F42" i="14"/>
  <c r="E42" i="14" s="1"/>
  <c r="G42" i="14"/>
  <c r="F43" i="14"/>
  <c r="E43" i="14" s="1"/>
  <c r="G43" i="14"/>
  <c r="F44" i="14"/>
  <c r="G44" i="14"/>
  <c r="F45" i="14"/>
  <c r="G45" i="14"/>
  <c r="F46" i="14"/>
  <c r="E46" i="14" s="1"/>
  <c r="G46" i="14"/>
  <c r="F47" i="14"/>
  <c r="E47" i="14" s="1"/>
  <c r="G47" i="14"/>
  <c r="F48" i="14"/>
  <c r="G48" i="14"/>
  <c r="F49" i="14"/>
  <c r="G49" i="14"/>
  <c r="F50" i="14"/>
  <c r="E50" i="14" s="1"/>
  <c r="G50" i="14"/>
  <c r="F51" i="14"/>
  <c r="E51" i="14" s="1"/>
  <c r="G51" i="14"/>
  <c r="F52" i="14"/>
  <c r="G52" i="14"/>
  <c r="F53" i="14"/>
  <c r="G53" i="14"/>
  <c r="F54" i="14"/>
  <c r="E54" i="14" s="1"/>
  <c r="G54" i="14"/>
  <c r="F55" i="14"/>
  <c r="E55" i="14" s="1"/>
  <c r="G55" i="14"/>
  <c r="F56" i="14"/>
  <c r="G56" i="14"/>
  <c r="F57" i="14"/>
  <c r="G57" i="14"/>
  <c r="F58" i="14"/>
  <c r="E58" i="14" s="1"/>
  <c r="G58" i="14"/>
  <c r="F59" i="14"/>
  <c r="E59" i="14" s="1"/>
  <c r="G59" i="14"/>
  <c r="F60" i="14"/>
  <c r="G60" i="14"/>
  <c r="F61" i="14"/>
  <c r="G61" i="14"/>
  <c r="F62" i="14"/>
  <c r="E62" i="14" s="1"/>
  <c r="G62" i="14"/>
  <c r="F63" i="14"/>
  <c r="E63" i="14" s="1"/>
  <c r="G63" i="14"/>
  <c r="F64" i="14"/>
  <c r="G64" i="14"/>
  <c r="F65" i="14"/>
  <c r="G65" i="14"/>
  <c r="F66" i="14"/>
  <c r="E66" i="14" s="1"/>
  <c r="G66" i="14"/>
  <c r="F67" i="14"/>
  <c r="E67" i="14" s="1"/>
  <c r="G67" i="14"/>
  <c r="F68" i="14"/>
  <c r="G68" i="14"/>
  <c r="F69" i="14"/>
  <c r="G69" i="14"/>
  <c r="F70" i="14"/>
  <c r="E70" i="14" s="1"/>
  <c r="G70" i="14"/>
  <c r="F71" i="14"/>
  <c r="E71" i="14" s="1"/>
  <c r="G71" i="14"/>
  <c r="F72" i="14"/>
  <c r="G72" i="14"/>
  <c r="G13" i="14"/>
  <c r="F13" i="14"/>
  <c r="E13" i="14" s="1"/>
  <c r="F14" i="10"/>
  <c r="E14" i="10" s="1"/>
  <c r="H14" i="10" s="1"/>
  <c r="G14" i="10"/>
  <c r="F15" i="10"/>
  <c r="E15" i="10" s="1"/>
  <c r="H15" i="10" s="1"/>
  <c r="G15" i="10"/>
  <c r="F16" i="10"/>
  <c r="E16" i="10" s="1"/>
  <c r="H16" i="10" s="1"/>
  <c r="G16" i="10"/>
  <c r="F17" i="10"/>
  <c r="G17" i="10"/>
  <c r="F18" i="10"/>
  <c r="E18" i="10" s="1"/>
  <c r="H18" i="10" s="1"/>
  <c r="G18" i="10"/>
  <c r="F19" i="10"/>
  <c r="E19" i="10" s="1"/>
  <c r="H19" i="10" s="1"/>
  <c r="G19" i="10"/>
  <c r="F20" i="10"/>
  <c r="E20" i="10" s="1"/>
  <c r="H20" i="10" s="1"/>
  <c r="G20" i="10"/>
  <c r="F21" i="10"/>
  <c r="G21" i="10"/>
  <c r="F22" i="10"/>
  <c r="E22" i="10" s="1"/>
  <c r="H22" i="10" s="1"/>
  <c r="G22" i="10"/>
  <c r="F23" i="10"/>
  <c r="E23" i="10" s="1"/>
  <c r="H23" i="10" s="1"/>
  <c r="G23" i="10"/>
  <c r="F24" i="10"/>
  <c r="E24" i="10" s="1"/>
  <c r="H24" i="10" s="1"/>
  <c r="G24" i="10"/>
  <c r="F25" i="10"/>
  <c r="G25" i="10"/>
  <c r="F26" i="10"/>
  <c r="E26" i="10" s="1"/>
  <c r="H26" i="10" s="1"/>
  <c r="G26" i="10"/>
  <c r="F27" i="10"/>
  <c r="E27" i="10" s="1"/>
  <c r="H27" i="10" s="1"/>
  <c r="G27" i="10"/>
  <c r="F28" i="10"/>
  <c r="E28" i="10" s="1"/>
  <c r="H28" i="10" s="1"/>
  <c r="G28" i="10"/>
  <c r="F29" i="10"/>
  <c r="G29" i="10"/>
  <c r="F30" i="10"/>
  <c r="E30" i="10" s="1"/>
  <c r="H30" i="10" s="1"/>
  <c r="G30" i="10"/>
  <c r="F31" i="10"/>
  <c r="E31" i="10" s="1"/>
  <c r="H31" i="10" s="1"/>
  <c r="G31" i="10"/>
  <c r="F32" i="10"/>
  <c r="E32" i="10" s="1"/>
  <c r="H32" i="10" s="1"/>
  <c r="G32" i="10"/>
  <c r="F33" i="10"/>
  <c r="G33" i="10"/>
  <c r="F34" i="10"/>
  <c r="E34" i="10" s="1"/>
  <c r="H34" i="10" s="1"/>
  <c r="G34" i="10"/>
  <c r="F35" i="10"/>
  <c r="E35" i="10" s="1"/>
  <c r="H35" i="10" s="1"/>
  <c r="G35" i="10"/>
  <c r="F36" i="10"/>
  <c r="E36" i="10" s="1"/>
  <c r="H36" i="10" s="1"/>
  <c r="G36" i="10"/>
  <c r="F37" i="10"/>
  <c r="G37" i="10"/>
  <c r="F38" i="10"/>
  <c r="E38" i="10" s="1"/>
  <c r="H38" i="10" s="1"/>
  <c r="G38" i="10"/>
  <c r="F39" i="10"/>
  <c r="E39" i="10" s="1"/>
  <c r="H39" i="10" s="1"/>
  <c r="G39" i="10"/>
  <c r="F40" i="10"/>
  <c r="E40" i="10" s="1"/>
  <c r="H40" i="10" s="1"/>
  <c r="G40" i="10"/>
  <c r="F41" i="10"/>
  <c r="G41" i="10"/>
  <c r="F42" i="10"/>
  <c r="E42" i="10" s="1"/>
  <c r="H42" i="10" s="1"/>
  <c r="G42" i="10"/>
  <c r="F43" i="10"/>
  <c r="E43" i="10" s="1"/>
  <c r="H43" i="10" s="1"/>
  <c r="G43" i="10"/>
  <c r="F44" i="10"/>
  <c r="E44" i="10" s="1"/>
  <c r="H44" i="10" s="1"/>
  <c r="G44" i="10"/>
  <c r="F45" i="10"/>
  <c r="G45" i="10"/>
  <c r="F46" i="10"/>
  <c r="E46" i="10" s="1"/>
  <c r="H46" i="10" s="1"/>
  <c r="G46" i="10"/>
  <c r="F47" i="10"/>
  <c r="E47" i="10" s="1"/>
  <c r="H47" i="10" s="1"/>
  <c r="G47" i="10"/>
  <c r="F48" i="10"/>
  <c r="E48" i="10" s="1"/>
  <c r="H48" i="10" s="1"/>
  <c r="G48" i="10"/>
  <c r="F49" i="10"/>
  <c r="G49" i="10"/>
  <c r="F50" i="10"/>
  <c r="E50" i="10" s="1"/>
  <c r="H50" i="10" s="1"/>
  <c r="G50" i="10"/>
  <c r="F51" i="10"/>
  <c r="E51" i="10" s="1"/>
  <c r="H51" i="10" s="1"/>
  <c r="G51" i="10"/>
  <c r="F52" i="10"/>
  <c r="E52" i="10" s="1"/>
  <c r="H52" i="10" s="1"/>
  <c r="G52" i="10"/>
  <c r="F53" i="10"/>
  <c r="G53" i="10"/>
  <c r="F54" i="10"/>
  <c r="E54" i="10" s="1"/>
  <c r="H54" i="10" s="1"/>
  <c r="G54" i="10"/>
  <c r="F55" i="10"/>
  <c r="E55" i="10" s="1"/>
  <c r="H55" i="10" s="1"/>
  <c r="G55" i="10"/>
  <c r="F56" i="10"/>
  <c r="E56" i="10" s="1"/>
  <c r="H56" i="10" s="1"/>
  <c r="G56" i="10"/>
  <c r="F57" i="10"/>
  <c r="G57" i="10"/>
  <c r="F58" i="10"/>
  <c r="E58" i="10" s="1"/>
  <c r="H58" i="10" s="1"/>
  <c r="G58" i="10"/>
  <c r="F59" i="10"/>
  <c r="E59" i="10" s="1"/>
  <c r="H59" i="10" s="1"/>
  <c r="G59" i="10"/>
  <c r="F60" i="10"/>
  <c r="E60" i="10" s="1"/>
  <c r="H60" i="10" s="1"/>
  <c r="G60" i="10"/>
  <c r="F61" i="10"/>
  <c r="G61" i="10"/>
  <c r="F62" i="10"/>
  <c r="E62" i="10" s="1"/>
  <c r="H62" i="10" s="1"/>
  <c r="G62" i="10"/>
  <c r="F63" i="10"/>
  <c r="E63" i="10" s="1"/>
  <c r="H63" i="10" s="1"/>
  <c r="G63" i="10"/>
  <c r="F64" i="10"/>
  <c r="E64" i="10" s="1"/>
  <c r="H64" i="10" s="1"/>
  <c r="G64" i="10"/>
  <c r="F65" i="10"/>
  <c r="G65" i="10"/>
  <c r="F66" i="10"/>
  <c r="E66" i="10" s="1"/>
  <c r="H66" i="10" s="1"/>
  <c r="G66" i="10"/>
  <c r="F67" i="10"/>
  <c r="E67" i="10" s="1"/>
  <c r="H67" i="10" s="1"/>
  <c r="G67" i="10"/>
  <c r="F68" i="10"/>
  <c r="E68" i="10" s="1"/>
  <c r="H68" i="10" s="1"/>
  <c r="G68" i="10"/>
  <c r="F69" i="10"/>
  <c r="G69" i="10"/>
  <c r="F70" i="10"/>
  <c r="E70" i="10" s="1"/>
  <c r="H70" i="10" s="1"/>
  <c r="G70" i="10"/>
  <c r="F71" i="10"/>
  <c r="E71" i="10" s="1"/>
  <c r="H71" i="10" s="1"/>
  <c r="G71" i="10"/>
  <c r="F72" i="10"/>
  <c r="E72" i="10" s="1"/>
  <c r="H72" i="10" s="1"/>
  <c r="G72" i="10"/>
  <c r="G13" i="10"/>
  <c r="F13" i="10"/>
  <c r="E13" i="10" s="1"/>
  <c r="H13" i="10" s="1"/>
  <c r="E13" i="7"/>
  <c r="E69" i="14" l="1"/>
  <c r="E65" i="14"/>
  <c r="E61" i="14"/>
  <c r="E57" i="14"/>
  <c r="I57" i="14" s="1"/>
  <c r="E53" i="14"/>
  <c r="I53" i="14" s="1"/>
  <c r="E49" i="14"/>
  <c r="I49" i="14" s="1"/>
  <c r="E45" i="14"/>
  <c r="I45" i="14" s="1"/>
  <c r="E41" i="14"/>
  <c r="I41" i="14" s="1"/>
  <c r="E37" i="14"/>
  <c r="E33" i="14"/>
  <c r="E29" i="14"/>
  <c r="E25" i="14"/>
  <c r="E21" i="14"/>
  <c r="I21" i="14" s="1"/>
  <c r="E17" i="14"/>
  <c r="I17" i="14" s="1"/>
  <c r="E72" i="14"/>
  <c r="E68" i="14"/>
  <c r="I68" i="14" s="1"/>
  <c r="E64" i="14"/>
  <c r="E60" i="14"/>
  <c r="E56" i="14"/>
  <c r="E52" i="14"/>
  <c r="E48" i="14"/>
  <c r="I48" i="14" s="1"/>
  <c r="E44" i="14"/>
  <c r="I44" i="14" s="1"/>
  <c r="E40" i="14"/>
  <c r="I40" i="14" s="1"/>
  <c r="E36" i="14"/>
  <c r="I36" i="14" s="1"/>
  <c r="E32" i="14"/>
  <c r="E28" i="14"/>
  <c r="E24" i="14"/>
  <c r="E20" i="14"/>
  <c r="E16" i="14"/>
  <c r="I16" i="14" s="1"/>
  <c r="E69" i="10"/>
  <c r="H69" i="10" s="1"/>
  <c r="E65" i="10"/>
  <c r="H65" i="10" s="1"/>
  <c r="E61" i="10"/>
  <c r="H61" i="10" s="1"/>
  <c r="E57" i="10"/>
  <c r="H57" i="10" s="1"/>
  <c r="E53" i="10"/>
  <c r="H53" i="10" s="1"/>
  <c r="E49" i="10"/>
  <c r="H49" i="10" s="1"/>
  <c r="E45" i="10"/>
  <c r="H45" i="10" s="1"/>
  <c r="E41" i="10"/>
  <c r="H41" i="10" s="1"/>
  <c r="E37" i="10"/>
  <c r="H37" i="10" s="1"/>
  <c r="E33" i="10"/>
  <c r="H33" i="10" s="1"/>
  <c r="E29" i="10"/>
  <c r="H29" i="10" s="1"/>
  <c r="E25" i="10"/>
  <c r="H25" i="10" s="1"/>
  <c r="E21" i="10"/>
  <c r="H21" i="10" s="1"/>
  <c r="E17" i="10"/>
  <c r="H17" i="10" s="1"/>
  <c r="I13" i="14"/>
  <c r="I13" i="10"/>
  <c r="I69" i="14"/>
  <c r="I65" i="14"/>
  <c r="I61" i="14"/>
  <c r="I37" i="14"/>
  <c r="I33" i="14"/>
  <c r="I29" i="14"/>
  <c r="I25" i="14"/>
  <c r="I72" i="14"/>
  <c r="I64" i="14"/>
  <c r="I60" i="14"/>
  <c r="I56" i="14"/>
  <c r="I52" i="14"/>
  <c r="I32" i="14"/>
  <c r="I28" i="14"/>
  <c r="I24" i="14"/>
  <c r="I20" i="14"/>
  <c r="I71" i="14"/>
  <c r="I67" i="14"/>
  <c r="I63" i="14"/>
  <c r="I59" i="14"/>
  <c r="I55" i="14"/>
  <c r="I51" i="14"/>
  <c r="I47" i="14"/>
  <c r="I43" i="14"/>
  <c r="I39" i="14"/>
  <c r="I35" i="14"/>
  <c r="I31" i="14"/>
  <c r="I27" i="14"/>
  <c r="I23" i="14"/>
  <c r="I19" i="14"/>
  <c r="I15" i="14"/>
  <c r="I70" i="14"/>
  <c r="I66" i="14"/>
  <c r="I62" i="14"/>
  <c r="I58" i="14"/>
  <c r="I54" i="14"/>
  <c r="I50" i="14"/>
  <c r="I46" i="14"/>
  <c r="I42" i="14"/>
  <c r="I38" i="14"/>
  <c r="I34" i="14"/>
  <c r="I30" i="14"/>
  <c r="I26" i="14"/>
  <c r="I22" i="14"/>
  <c r="I18" i="14"/>
  <c r="I14" i="14"/>
  <c r="S14" i="6"/>
  <c r="S15" i="6" l="1"/>
  <c r="S16" i="6"/>
  <c r="S17" i="6"/>
  <c r="G14" i="6" l="1"/>
  <c r="Q15" i="7"/>
  <c r="Q16" i="7"/>
  <c r="Q17" i="7"/>
  <c r="Q18" i="7"/>
  <c r="Q19" i="7"/>
  <c r="Q20" i="7"/>
  <c r="Q21" i="7"/>
  <c r="Q22" i="7"/>
  <c r="Q23" i="7"/>
  <c r="Q24" i="7"/>
  <c r="Q25" i="7"/>
  <c r="Q26" i="7"/>
  <c r="Q27" i="7"/>
  <c r="Q28" i="7"/>
  <c r="Q29" i="7"/>
  <c r="Q30" i="7"/>
  <c r="Q31" i="7"/>
  <c r="Q32" i="7"/>
  <c r="Q33" i="7"/>
  <c r="Q34" i="7"/>
  <c r="Q35" i="7"/>
  <c r="Q36" i="7"/>
  <c r="Q37" i="7"/>
  <c r="Q38" i="7"/>
  <c r="Q39" i="7"/>
  <c r="Q40" i="7"/>
  <c r="Q41" i="7"/>
  <c r="Q42" i="7"/>
  <c r="Q43" i="7"/>
  <c r="Q44" i="7"/>
  <c r="Q45" i="7"/>
  <c r="Q46" i="7"/>
  <c r="Q47" i="7"/>
  <c r="Q48" i="7"/>
  <c r="Q49" i="7"/>
  <c r="Q50" i="7"/>
  <c r="Q51" i="7"/>
  <c r="Q52" i="7"/>
  <c r="Q53" i="7"/>
  <c r="Q54" i="7"/>
  <c r="Q56" i="7"/>
  <c r="Q57" i="7"/>
  <c r="Q58" i="7"/>
  <c r="Q59" i="7"/>
  <c r="Q60" i="7"/>
  <c r="Q61" i="7"/>
  <c r="Q62" i="7"/>
  <c r="Q63" i="7"/>
  <c r="Q65" i="7"/>
  <c r="Q66" i="7"/>
  <c r="Q67" i="7"/>
  <c r="Q68" i="7"/>
  <c r="Q13" i="7"/>
  <c r="L14" i="6"/>
  <c r="P15" i="7"/>
  <c r="P16" i="7"/>
  <c r="P17" i="7"/>
  <c r="P18" i="7"/>
  <c r="P19" i="7"/>
  <c r="P20" i="7"/>
  <c r="P21" i="7"/>
  <c r="P22" i="7"/>
  <c r="P23" i="7"/>
  <c r="P24" i="7"/>
  <c r="P25" i="7"/>
  <c r="P26" i="7"/>
  <c r="P27" i="7"/>
  <c r="P28" i="7"/>
  <c r="P29" i="7"/>
  <c r="P30" i="7"/>
  <c r="P31" i="7"/>
  <c r="P32" i="7"/>
  <c r="P33" i="7"/>
  <c r="P34" i="7"/>
  <c r="P35" i="7"/>
  <c r="P36" i="7"/>
  <c r="P37" i="7"/>
  <c r="P38" i="7"/>
  <c r="P39" i="7"/>
  <c r="P40" i="7"/>
  <c r="P41" i="7"/>
  <c r="P42" i="7"/>
  <c r="P43" i="7"/>
  <c r="P44" i="7"/>
  <c r="P45" i="7"/>
  <c r="P46" i="7"/>
  <c r="P47" i="7"/>
  <c r="P48" i="7"/>
  <c r="P49" i="7"/>
  <c r="P50" i="7"/>
  <c r="P51" i="7"/>
  <c r="P52" i="7"/>
  <c r="P53" i="7"/>
  <c r="P54" i="7"/>
  <c r="P55" i="7"/>
  <c r="P56" i="7"/>
  <c r="P57" i="7"/>
  <c r="P58" i="7"/>
  <c r="P59" i="7"/>
  <c r="P60" i="7"/>
  <c r="P61" i="7"/>
  <c r="P62" i="7"/>
  <c r="P63" i="7"/>
  <c r="P64" i="7"/>
  <c r="P65" i="7"/>
  <c r="P66" i="7"/>
  <c r="P67" i="7"/>
  <c r="P68" i="7"/>
  <c r="P13" i="7"/>
  <c r="P14" i="6"/>
  <c r="L14" i="7"/>
  <c r="L15" i="7"/>
  <c r="L16" i="7"/>
  <c r="L17" i="7"/>
  <c r="L18" i="7"/>
  <c r="L19" i="7"/>
  <c r="L20" i="7"/>
  <c r="L21" i="7"/>
  <c r="L22" i="7"/>
  <c r="L23" i="7"/>
  <c r="L24" i="7"/>
  <c r="L25" i="7"/>
  <c r="L26" i="7"/>
  <c r="L27" i="7"/>
  <c r="L28" i="7"/>
  <c r="L29" i="7"/>
  <c r="L30" i="7"/>
  <c r="L31" i="7"/>
  <c r="L32" i="7"/>
  <c r="L33" i="7"/>
  <c r="L34" i="7"/>
  <c r="L35" i="7"/>
  <c r="L36" i="7"/>
  <c r="L37" i="7"/>
  <c r="L38" i="7"/>
  <c r="L39" i="7"/>
  <c r="L40" i="7"/>
  <c r="L41" i="7"/>
  <c r="L42" i="7"/>
  <c r="L43" i="7"/>
  <c r="L44" i="7"/>
  <c r="L45" i="7"/>
  <c r="L46" i="7"/>
  <c r="L47" i="7"/>
  <c r="L48" i="7"/>
  <c r="L49" i="7"/>
  <c r="L50" i="7"/>
  <c r="L51" i="7"/>
  <c r="L52" i="7"/>
  <c r="L53" i="7"/>
  <c r="L54" i="7"/>
  <c r="L55" i="7"/>
  <c r="L56" i="7"/>
  <c r="L57" i="7"/>
  <c r="L58" i="7"/>
  <c r="L59" i="7"/>
  <c r="L60" i="7"/>
  <c r="L61" i="7"/>
  <c r="L62" i="7"/>
  <c r="L63" i="7"/>
  <c r="L64" i="7"/>
  <c r="L65" i="7"/>
  <c r="L66" i="7"/>
  <c r="L67" i="7"/>
  <c r="L68" i="7"/>
  <c r="J14" i="7"/>
  <c r="J15" i="7"/>
  <c r="J16" i="7"/>
  <c r="J17" i="7"/>
  <c r="J18" i="7"/>
  <c r="J19" i="7"/>
  <c r="J20" i="7"/>
  <c r="J21" i="7"/>
  <c r="J22" i="7"/>
  <c r="J23" i="7"/>
  <c r="J24" i="7"/>
  <c r="J25" i="7"/>
  <c r="J26" i="7"/>
  <c r="J27" i="7"/>
  <c r="J28" i="7"/>
  <c r="J29" i="7"/>
  <c r="J30" i="7"/>
  <c r="J31" i="7"/>
  <c r="J32" i="7"/>
  <c r="J33" i="7"/>
  <c r="J34" i="7"/>
  <c r="J35" i="7"/>
  <c r="J36" i="7"/>
  <c r="J37" i="7"/>
  <c r="J38" i="7"/>
  <c r="J39" i="7"/>
  <c r="J40" i="7"/>
  <c r="J41" i="7"/>
  <c r="J42" i="7"/>
  <c r="J43" i="7"/>
  <c r="J44" i="7"/>
  <c r="J45" i="7"/>
  <c r="J46" i="7"/>
  <c r="J47" i="7"/>
  <c r="J48" i="7"/>
  <c r="J49" i="7"/>
  <c r="J50" i="7"/>
  <c r="J51" i="7"/>
  <c r="J52" i="7"/>
  <c r="J53" i="7"/>
  <c r="J54" i="7"/>
  <c r="J55" i="7"/>
  <c r="J56" i="7"/>
  <c r="J57" i="7"/>
  <c r="J58" i="7"/>
  <c r="J59" i="7"/>
  <c r="J60" i="7"/>
  <c r="J61" i="7"/>
  <c r="J62" i="7"/>
  <c r="J63" i="7"/>
  <c r="J64" i="7"/>
  <c r="J65" i="7"/>
  <c r="J66" i="7"/>
  <c r="J67" i="7"/>
  <c r="J68" i="7"/>
  <c r="I14" i="7"/>
  <c r="I15" i="7"/>
  <c r="I16" i="7"/>
  <c r="I17" i="7"/>
  <c r="I18" i="7"/>
  <c r="I19" i="7"/>
  <c r="I20" i="7"/>
  <c r="I21" i="7"/>
  <c r="I22" i="7"/>
  <c r="I23" i="7"/>
  <c r="I24" i="7"/>
  <c r="I25" i="7"/>
  <c r="I26" i="7"/>
  <c r="I27" i="7"/>
  <c r="I28" i="7"/>
  <c r="I29" i="7"/>
  <c r="I30" i="7"/>
  <c r="I31" i="7"/>
  <c r="I32" i="7"/>
  <c r="I33" i="7"/>
  <c r="I34" i="7"/>
  <c r="I35" i="7"/>
  <c r="I36" i="7"/>
  <c r="I37" i="7"/>
  <c r="I38" i="7"/>
  <c r="I39" i="7"/>
  <c r="I40" i="7"/>
  <c r="I41" i="7"/>
  <c r="I42" i="7"/>
  <c r="I43" i="7"/>
  <c r="I44" i="7"/>
  <c r="I45" i="7"/>
  <c r="I46" i="7"/>
  <c r="I47" i="7"/>
  <c r="I48" i="7"/>
  <c r="I49" i="7"/>
  <c r="I50" i="7"/>
  <c r="I51" i="7"/>
  <c r="I52" i="7"/>
  <c r="I53" i="7"/>
  <c r="I54" i="7"/>
  <c r="I55" i="7"/>
  <c r="I56" i="7"/>
  <c r="I57" i="7"/>
  <c r="I58" i="7"/>
  <c r="I59" i="7"/>
  <c r="I60" i="7"/>
  <c r="I61" i="7"/>
  <c r="I62" i="7"/>
  <c r="I63" i="7"/>
  <c r="I64" i="7"/>
  <c r="I65" i="7"/>
  <c r="I66" i="7"/>
  <c r="I67" i="7"/>
  <c r="I68" i="7"/>
  <c r="H14" i="7"/>
  <c r="H15" i="7"/>
  <c r="H16" i="7"/>
  <c r="H17" i="7"/>
  <c r="H18" i="7"/>
  <c r="H19" i="7"/>
  <c r="H20" i="7"/>
  <c r="H21" i="7"/>
  <c r="H22" i="7"/>
  <c r="H23" i="7"/>
  <c r="H24" i="7"/>
  <c r="H25" i="7"/>
  <c r="H26" i="7"/>
  <c r="H27" i="7"/>
  <c r="H28" i="7"/>
  <c r="H29" i="7"/>
  <c r="H30" i="7"/>
  <c r="H31" i="7"/>
  <c r="H32" i="7"/>
  <c r="H33" i="7"/>
  <c r="H34" i="7"/>
  <c r="H35" i="7"/>
  <c r="H36" i="7"/>
  <c r="H37" i="7"/>
  <c r="H38" i="7"/>
  <c r="H39" i="7"/>
  <c r="H40" i="7"/>
  <c r="H41" i="7"/>
  <c r="H42" i="7"/>
  <c r="H43" i="7"/>
  <c r="H44" i="7"/>
  <c r="H45" i="7"/>
  <c r="H46" i="7"/>
  <c r="H47" i="7"/>
  <c r="H48" i="7"/>
  <c r="H49" i="7"/>
  <c r="H50" i="7"/>
  <c r="H51" i="7"/>
  <c r="H52" i="7"/>
  <c r="H53" i="7"/>
  <c r="H54" i="7"/>
  <c r="H55" i="7"/>
  <c r="H56" i="7"/>
  <c r="H57" i="7"/>
  <c r="H58" i="7"/>
  <c r="H59" i="7"/>
  <c r="H60" i="7"/>
  <c r="H61" i="7"/>
  <c r="H62" i="7"/>
  <c r="H63" i="7"/>
  <c r="H64" i="7"/>
  <c r="H65" i="7"/>
  <c r="H66" i="7"/>
  <c r="H67" i="7"/>
  <c r="H68" i="7"/>
  <c r="G14" i="7"/>
  <c r="G15" i="7"/>
  <c r="G16" i="7"/>
  <c r="G17" i="7"/>
  <c r="G18" i="7"/>
  <c r="G19" i="7"/>
  <c r="G20" i="7"/>
  <c r="G21" i="7"/>
  <c r="G22" i="7"/>
  <c r="G23" i="7"/>
  <c r="G24" i="7"/>
  <c r="G25" i="7"/>
  <c r="G26" i="7"/>
  <c r="G27" i="7"/>
  <c r="G28" i="7"/>
  <c r="G29" i="7"/>
  <c r="G30" i="7"/>
  <c r="G31" i="7"/>
  <c r="G32" i="7"/>
  <c r="G33" i="7"/>
  <c r="G34" i="7"/>
  <c r="G35" i="7"/>
  <c r="G36" i="7"/>
  <c r="G37" i="7"/>
  <c r="G38" i="7"/>
  <c r="G39" i="7"/>
  <c r="G40" i="7"/>
  <c r="G41" i="7"/>
  <c r="G42" i="7"/>
  <c r="G43" i="7"/>
  <c r="G44" i="7"/>
  <c r="G45" i="7"/>
  <c r="G46" i="7"/>
  <c r="G47" i="7"/>
  <c r="G48" i="7"/>
  <c r="G49" i="7"/>
  <c r="G50" i="7"/>
  <c r="G51" i="7"/>
  <c r="G52" i="7"/>
  <c r="G53" i="7"/>
  <c r="G54" i="7"/>
  <c r="G55" i="7"/>
  <c r="G56" i="7"/>
  <c r="G57" i="7"/>
  <c r="G58" i="7"/>
  <c r="G59" i="7"/>
  <c r="G60" i="7"/>
  <c r="G61" i="7"/>
  <c r="G62" i="7"/>
  <c r="G63" i="7"/>
  <c r="G64" i="7"/>
  <c r="G65" i="7"/>
  <c r="G66" i="7"/>
  <c r="G67" i="7"/>
  <c r="G68" i="7"/>
  <c r="E16" i="7"/>
  <c r="E17" i="7"/>
  <c r="E18" i="7"/>
  <c r="E19" i="7"/>
  <c r="E20" i="7"/>
  <c r="E21" i="7"/>
  <c r="E22" i="7"/>
  <c r="E23" i="7"/>
  <c r="E24" i="7"/>
  <c r="E25" i="7"/>
  <c r="E26" i="7"/>
  <c r="E27" i="7"/>
  <c r="E28" i="7"/>
  <c r="E29" i="7"/>
  <c r="E30" i="7"/>
  <c r="E31" i="7"/>
  <c r="E32" i="7"/>
  <c r="E33" i="7"/>
  <c r="E34" i="7"/>
  <c r="E35" i="7"/>
  <c r="E36" i="7"/>
  <c r="E37" i="7"/>
  <c r="E38" i="7"/>
  <c r="E39" i="7"/>
  <c r="E40" i="7"/>
  <c r="E41" i="7"/>
  <c r="E42" i="7"/>
  <c r="E43" i="7"/>
  <c r="E44" i="7"/>
  <c r="E45" i="7"/>
  <c r="E46" i="7"/>
  <c r="E47" i="7"/>
  <c r="E48" i="7"/>
  <c r="E49" i="7"/>
  <c r="E50" i="7"/>
  <c r="E51" i="7"/>
  <c r="E52" i="7"/>
  <c r="E53" i="7"/>
  <c r="E54" i="7"/>
  <c r="E55" i="7"/>
  <c r="E56" i="7"/>
  <c r="E57" i="7"/>
  <c r="E58" i="7"/>
  <c r="E59" i="7"/>
  <c r="E61" i="7"/>
  <c r="E62" i="7"/>
  <c r="E63" i="7"/>
  <c r="E64" i="7"/>
  <c r="E65" i="7"/>
  <c r="E66" i="7"/>
  <c r="E67" i="7"/>
  <c r="E68" i="7"/>
  <c r="E14" i="7"/>
  <c r="E15" i="7"/>
  <c r="J13" i="7"/>
  <c r="I13" i="7"/>
  <c r="H13" i="7"/>
  <c r="G13" i="7"/>
  <c r="Q15" i="6"/>
  <c r="Q16" i="6"/>
  <c r="Q17" i="6"/>
  <c r="P15" i="6"/>
  <c r="P16" i="6"/>
  <c r="P17" i="6"/>
  <c r="L15" i="6"/>
  <c r="L16" i="6"/>
  <c r="L17" i="6"/>
  <c r="J14" i="6"/>
  <c r="G15" i="6"/>
  <c r="H15" i="6"/>
  <c r="I15" i="6"/>
  <c r="J15" i="6"/>
  <c r="G16" i="6"/>
  <c r="H16" i="6"/>
  <c r="I16" i="6"/>
  <c r="J16" i="6"/>
  <c r="G17" i="6"/>
  <c r="H17" i="6"/>
  <c r="I17" i="6"/>
  <c r="J17" i="6"/>
  <c r="H14" i="6"/>
  <c r="I14" i="6"/>
  <c r="E14" i="6"/>
  <c r="E15" i="6"/>
  <c r="E16" i="6"/>
  <c r="E17" i="6"/>
  <c r="D14" i="6" l="1"/>
  <c r="F14" i="6"/>
  <c r="K14" i="6" s="1"/>
  <c r="N14" i="6" s="1"/>
  <c r="F13" i="7"/>
  <c r="F16" i="6"/>
  <c r="K16" i="6" s="1"/>
  <c r="N16" i="6" s="1"/>
  <c r="F15" i="6"/>
  <c r="K15" i="6" s="1"/>
  <c r="N15" i="6" s="1"/>
  <c r="F17" i="6"/>
  <c r="K17" i="6" s="1"/>
  <c r="N17" i="6" s="1"/>
  <c r="F47" i="7"/>
  <c r="F62" i="7"/>
  <c r="F53" i="7"/>
  <c r="F63" i="7"/>
  <c r="F55" i="7"/>
  <c r="F61" i="7"/>
  <c r="F21" i="7"/>
  <c r="F37" i="7"/>
  <c r="F29" i="7"/>
  <c r="F32" i="7"/>
  <c r="F39" i="7"/>
  <c r="F46" i="7"/>
  <c r="F45" i="7"/>
  <c r="F64" i="7"/>
  <c r="F56" i="7"/>
  <c r="F48" i="7"/>
  <c r="F40" i="7"/>
  <c r="F54" i="7"/>
  <c r="F38" i="7"/>
  <c r="F24" i="7"/>
  <c r="F15" i="7"/>
  <c r="F31" i="7"/>
  <c r="F23" i="7"/>
  <c r="F30" i="7"/>
  <c r="F22" i="7"/>
  <c r="F19" i="7"/>
  <c r="F68" i="7"/>
  <c r="F60" i="7"/>
  <c r="K60" i="7" s="1"/>
  <c r="N60" i="7" s="1"/>
  <c r="F52" i="7"/>
  <c r="F44" i="7"/>
  <c r="F36" i="7"/>
  <c r="F28" i="7"/>
  <c r="F18" i="7"/>
  <c r="F67" i="7"/>
  <c r="F59" i="7"/>
  <c r="F51" i="7"/>
  <c r="F43" i="7"/>
  <c r="F35" i="7"/>
  <c r="F27" i="7"/>
  <c r="F50" i="7"/>
  <c r="F26" i="7"/>
  <c r="F65" i="7"/>
  <c r="F57" i="7"/>
  <c r="F49" i="7"/>
  <c r="F41" i="7"/>
  <c r="F33" i="7"/>
  <c r="F25" i="7"/>
  <c r="F17" i="7"/>
  <c r="F66" i="7"/>
  <c r="F42" i="7"/>
  <c r="F58" i="7"/>
  <c r="F34" i="7"/>
  <c r="F16" i="7"/>
  <c r="F14" i="7"/>
  <c r="F20" i="7"/>
  <c r="K42" i="7" l="1"/>
  <c r="N42" i="7" s="1"/>
  <c r="K67" i="7"/>
  <c r="N67" i="7" s="1"/>
  <c r="K54" i="7"/>
  <c r="N54" i="7" s="1"/>
  <c r="K18" i="7"/>
  <c r="N18" i="7" s="1"/>
  <c r="K29" i="7"/>
  <c r="N29" i="7" s="1"/>
  <c r="K17" i="7"/>
  <c r="N17" i="7" s="1"/>
  <c r="K48" i="7"/>
  <c r="N48" i="7" s="1"/>
  <c r="K26" i="7"/>
  <c r="N26" i="7" s="1"/>
  <c r="K22" i="7"/>
  <c r="N22" i="7" s="1"/>
  <c r="K47" i="7"/>
  <c r="N47" i="7" s="1"/>
  <c r="K50" i="7"/>
  <c r="N50" i="7" s="1"/>
  <c r="K30" i="7"/>
  <c r="N30" i="7" s="1"/>
  <c r="K37" i="7"/>
  <c r="N37" i="7" s="1"/>
  <c r="K20" i="7"/>
  <c r="N20" i="7" s="1"/>
  <c r="K27" i="7"/>
  <c r="N27" i="7" s="1"/>
  <c r="K23" i="7"/>
  <c r="N23" i="7" s="1"/>
  <c r="K21" i="7"/>
  <c r="N21" i="7" s="1"/>
  <c r="K45" i="7"/>
  <c r="N45" i="7" s="1"/>
  <c r="K55" i="7"/>
  <c r="N55" i="7" s="1"/>
  <c r="K34" i="7"/>
  <c r="N34" i="7" s="1"/>
  <c r="K49" i="7"/>
  <c r="N49" i="7" s="1"/>
  <c r="K51" i="7"/>
  <c r="N51" i="7" s="1"/>
  <c r="K24" i="7"/>
  <c r="N24" i="7" s="1"/>
  <c r="K46" i="7"/>
  <c r="N46" i="7" s="1"/>
  <c r="K63" i="7"/>
  <c r="N63" i="7" s="1"/>
  <c r="K65" i="7"/>
  <c r="N65" i="7" s="1"/>
  <c r="K19" i="7"/>
  <c r="N19" i="7" s="1"/>
  <c r="K32" i="7"/>
  <c r="N32" i="7" s="1"/>
  <c r="K66" i="7"/>
  <c r="N66" i="7" s="1"/>
  <c r="K40" i="7"/>
  <c r="N40" i="7" s="1"/>
  <c r="K28" i="7"/>
  <c r="N28" i="7" s="1"/>
  <c r="K25" i="7"/>
  <c r="N25" i="7" s="1"/>
  <c r="K36" i="7"/>
  <c r="N36" i="7" s="1"/>
  <c r="K56" i="7"/>
  <c r="N56" i="7" s="1"/>
  <c r="K14" i="7"/>
  <c r="N14" i="7" s="1"/>
  <c r="K33" i="7"/>
  <c r="N33" i="7" s="1"/>
  <c r="K35" i="7"/>
  <c r="N35" i="7" s="1"/>
  <c r="K44" i="7"/>
  <c r="N44" i="7" s="1"/>
  <c r="K31" i="7"/>
  <c r="N31" i="7" s="1"/>
  <c r="K64" i="7"/>
  <c r="N64" i="7" s="1"/>
  <c r="K61" i="7"/>
  <c r="N61" i="7" s="1"/>
  <c r="K16" i="7"/>
  <c r="N16" i="7" s="1"/>
  <c r="K41" i="7"/>
  <c r="N41" i="7" s="1"/>
  <c r="K43" i="7"/>
  <c r="N43" i="7" s="1"/>
  <c r="K52" i="7"/>
  <c r="N52" i="7" s="1"/>
  <c r="K58" i="7"/>
  <c r="N58" i="7" s="1"/>
  <c r="K57" i="7"/>
  <c r="N57" i="7" s="1"/>
  <c r="K59" i="7"/>
  <c r="N59" i="7" s="1"/>
  <c r="K68" i="7"/>
  <c r="N68" i="7" s="1"/>
  <c r="K38" i="7"/>
  <c r="N38" i="7" s="1"/>
  <c r="K39" i="7"/>
  <c r="N39" i="7" s="1"/>
  <c r="K53" i="7"/>
  <c r="N53" i="7" s="1"/>
  <c r="K62" i="7"/>
  <c r="N62" i="7" s="1"/>
  <c r="K15" i="7"/>
  <c r="N15" i="7" s="1"/>
  <c r="K13" i="7"/>
  <c r="N13" i="7" s="1"/>
  <c r="Q12" i="7" l="1"/>
  <c r="D17" i="6" l="1"/>
  <c r="D13" i="7" l="1"/>
  <c r="D15" i="7"/>
  <c r="D62" i="7"/>
  <c r="D21" i="7"/>
  <c r="D17" i="7"/>
  <c r="D15" i="6" l="1"/>
  <c r="D16" i="6"/>
  <c r="L13" i="10" l="1"/>
  <c r="O14" i="6" l="1"/>
  <c r="R14" i="6" s="1"/>
  <c r="T14" i="6" s="1"/>
  <c r="I15" i="10"/>
  <c r="L15" i="10" s="1"/>
  <c r="O14" i="7" s="1"/>
  <c r="I19" i="10"/>
  <c r="L19" i="10" s="1"/>
  <c r="O16" i="7" s="1"/>
  <c r="S16" i="7" s="1"/>
  <c r="I20" i="10"/>
  <c r="L20" i="10" s="1"/>
  <c r="O17" i="7" s="1"/>
  <c r="S17" i="7" s="1"/>
  <c r="I21" i="10"/>
  <c r="L21" i="10" s="1"/>
  <c r="O18" i="7" s="1"/>
  <c r="S18" i="7" s="1"/>
  <c r="I22" i="10"/>
  <c r="L22" i="10" s="1"/>
  <c r="O19" i="7" s="1"/>
  <c r="S19" i="7" s="1"/>
  <c r="I24" i="10"/>
  <c r="L24" i="10" s="1"/>
  <c r="O20" i="7" s="1"/>
  <c r="S20" i="7" s="1"/>
  <c r="I25" i="10"/>
  <c r="L25" i="10" s="1"/>
  <c r="O21" i="7" s="1"/>
  <c r="S21" i="7" s="1"/>
  <c r="I26" i="10"/>
  <c r="L26" i="10" s="1"/>
  <c r="O22" i="7" s="1"/>
  <c r="S22" i="7" s="1"/>
  <c r="I27" i="10"/>
  <c r="L27" i="10" s="1"/>
  <c r="O23" i="7" s="1"/>
  <c r="S23" i="7" s="1"/>
  <c r="I28" i="10"/>
  <c r="L28" i="10" s="1"/>
  <c r="O24" i="7" s="1"/>
  <c r="S24" i="7" s="1"/>
  <c r="I29" i="10"/>
  <c r="L29" i="10" s="1"/>
  <c r="O25" i="7" s="1"/>
  <c r="S25" i="7" s="1"/>
  <c r="I30" i="10"/>
  <c r="L30" i="10" s="1"/>
  <c r="O26" i="7" s="1"/>
  <c r="S26" i="7" s="1"/>
  <c r="I31" i="10"/>
  <c r="L31" i="10" s="1"/>
  <c r="O27" i="7" s="1"/>
  <c r="S27" i="7" s="1"/>
  <c r="I32" i="10"/>
  <c r="L32" i="10" s="1"/>
  <c r="O28" i="7" s="1"/>
  <c r="S28" i="7" s="1"/>
  <c r="I33" i="10"/>
  <c r="L33" i="10" s="1"/>
  <c r="O29" i="7" s="1"/>
  <c r="S29" i="7" s="1"/>
  <c r="I34" i="10"/>
  <c r="L34" i="10" s="1"/>
  <c r="O30" i="7" s="1"/>
  <c r="S30" i="7" s="1"/>
  <c r="I35" i="10"/>
  <c r="L35" i="10" s="1"/>
  <c r="O31" i="7" s="1"/>
  <c r="S31" i="7" s="1"/>
  <c r="I36" i="10"/>
  <c r="L36" i="10" s="1"/>
  <c r="O32" i="7" s="1"/>
  <c r="S32" i="7" s="1"/>
  <c r="I37" i="10"/>
  <c r="L37" i="10" s="1"/>
  <c r="O33" i="7" s="1"/>
  <c r="S33" i="7" s="1"/>
  <c r="I38" i="10"/>
  <c r="L38" i="10" s="1"/>
  <c r="O34" i="7" s="1"/>
  <c r="S34" i="7" s="1"/>
  <c r="I39" i="10"/>
  <c r="L39" i="10" s="1"/>
  <c r="O35" i="7" s="1"/>
  <c r="S35" i="7" s="1"/>
  <c r="I40" i="10"/>
  <c r="L40" i="10" s="1"/>
  <c r="O36" i="7" s="1"/>
  <c r="S36" i="7" s="1"/>
  <c r="I41" i="10"/>
  <c r="L41" i="10" s="1"/>
  <c r="O37" i="7" s="1"/>
  <c r="S37" i="7" s="1"/>
  <c r="I42" i="10"/>
  <c r="L42" i="10" s="1"/>
  <c r="O38" i="7" s="1"/>
  <c r="S38" i="7" s="1"/>
  <c r="I43" i="10"/>
  <c r="L43" i="10" s="1"/>
  <c r="O39" i="7" s="1"/>
  <c r="S39" i="7" s="1"/>
  <c r="I44" i="10"/>
  <c r="L44" i="10" s="1"/>
  <c r="O40" i="7" s="1"/>
  <c r="S40" i="7" s="1"/>
  <c r="I45" i="10"/>
  <c r="L45" i="10" s="1"/>
  <c r="O41" i="7" s="1"/>
  <c r="S41" i="7" s="1"/>
  <c r="I46" i="10"/>
  <c r="L46" i="10" s="1"/>
  <c r="O42" i="7" s="1"/>
  <c r="S42" i="7" s="1"/>
  <c r="I47" i="10"/>
  <c r="L47" i="10" s="1"/>
  <c r="O43" i="7" s="1"/>
  <c r="S43" i="7" s="1"/>
  <c r="I48" i="10"/>
  <c r="L48" i="10" s="1"/>
  <c r="O44" i="7" s="1"/>
  <c r="S44" i="7" s="1"/>
  <c r="I49" i="10"/>
  <c r="L49" i="10" s="1"/>
  <c r="O45" i="7" s="1"/>
  <c r="S45" i="7" s="1"/>
  <c r="I50" i="10"/>
  <c r="L50" i="10" s="1"/>
  <c r="O46" i="7" s="1"/>
  <c r="S46" i="7" s="1"/>
  <c r="I51" i="10"/>
  <c r="L51" i="10" s="1"/>
  <c r="O47" i="7" s="1"/>
  <c r="S47" i="7" s="1"/>
  <c r="I52" i="10"/>
  <c r="L52" i="10" s="1"/>
  <c r="O48" i="7" s="1"/>
  <c r="S48" i="7" s="1"/>
  <c r="I53" i="10"/>
  <c r="L53" i="10" s="1"/>
  <c r="O49" i="7" s="1"/>
  <c r="S49" i="7" s="1"/>
  <c r="I54" i="10"/>
  <c r="L54" i="10" s="1"/>
  <c r="O50" i="7" s="1"/>
  <c r="S50" i="7" s="1"/>
  <c r="I55" i="10"/>
  <c r="L55" i="10" s="1"/>
  <c r="O51" i="7" s="1"/>
  <c r="S51" i="7" s="1"/>
  <c r="I56" i="10"/>
  <c r="L56" i="10" s="1"/>
  <c r="O52" i="7" s="1"/>
  <c r="S52" i="7" s="1"/>
  <c r="I57" i="10"/>
  <c r="L57" i="10" s="1"/>
  <c r="O53" i="7" s="1"/>
  <c r="S53" i="7" s="1"/>
  <c r="I58" i="10"/>
  <c r="L58" i="10" s="1"/>
  <c r="O54" i="7" s="1"/>
  <c r="S54" i="7" s="1"/>
  <c r="I59" i="10"/>
  <c r="L59" i="10" s="1"/>
  <c r="O55" i="7" s="1"/>
  <c r="S55" i="7" s="1"/>
  <c r="I60" i="10"/>
  <c r="L60" i="10" s="1"/>
  <c r="O56" i="7" s="1"/>
  <c r="S56" i="7" s="1"/>
  <c r="I61" i="10"/>
  <c r="L61" i="10" s="1"/>
  <c r="O57" i="7" s="1"/>
  <c r="S57" i="7" s="1"/>
  <c r="I62" i="10"/>
  <c r="L62" i="10" s="1"/>
  <c r="O58" i="7" s="1"/>
  <c r="S58" i="7" s="1"/>
  <c r="I63" i="10"/>
  <c r="L63" i="10" s="1"/>
  <c r="O59" i="7" s="1"/>
  <c r="S59" i="7" s="1"/>
  <c r="I64" i="10"/>
  <c r="L64" i="10" s="1"/>
  <c r="O60" i="7" s="1"/>
  <c r="S60" i="7" s="1"/>
  <c r="I65" i="10"/>
  <c r="L65" i="10" s="1"/>
  <c r="O61" i="7" s="1"/>
  <c r="S61" i="7" s="1"/>
  <c r="I66" i="10"/>
  <c r="L66" i="10" s="1"/>
  <c r="O62" i="7" s="1"/>
  <c r="S62" i="7" s="1"/>
  <c r="I67" i="10"/>
  <c r="L67" i="10" s="1"/>
  <c r="O63" i="7" s="1"/>
  <c r="S63" i="7" s="1"/>
  <c r="I68" i="10"/>
  <c r="L68" i="10" s="1"/>
  <c r="O64" i="7" s="1"/>
  <c r="S64" i="7" s="1"/>
  <c r="I69" i="10"/>
  <c r="L69" i="10" s="1"/>
  <c r="O65" i="7" s="1"/>
  <c r="S65" i="7" s="1"/>
  <c r="I70" i="10"/>
  <c r="L70" i="10" s="1"/>
  <c r="O66" i="7" s="1"/>
  <c r="S66" i="7" s="1"/>
  <c r="I71" i="10"/>
  <c r="L71" i="10" s="1"/>
  <c r="O67" i="7" s="1"/>
  <c r="S67" i="7" s="1"/>
  <c r="I72" i="10"/>
  <c r="L72" i="10" s="1"/>
  <c r="O68" i="7" s="1"/>
  <c r="S68" i="7" s="1"/>
  <c r="S14" i="7" l="1"/>
  <c r="U14" i="7" s="1"/>
  <c r="T14" i="7" s="1"/>
  <c r="R14" i="7"/>
  <c r="U26" i="7"/>
  <c r="T26" i="7" s="1"/>
  <c r="R26" i="7"/>
  <c r="U47" i="7"/>
  <c r="T47" i="7" s="1"/>
  <c r="R47" i="7"/>
  <c r="U23" i="7"/>
  <c r="T23" i="7" s="1"/>
  <c r="R23" i="7"/>
  <c r="U50" i="7"/>
  <c r="T50" i="7" s="1"/>
  <c r="R50" i="7"/>
  <c r="U38" i="7"/>
  <c r="T38" i="7" s="1"/>
  <c r="R38" i="7"/>
  <c r="U34" i="7"/>
  <c r="T34" i="7" s="1"/>
  <c r="R34" i="7"/>
  <c r="U30" i="7"/>
  <c r="T30" i="7" s="1"/>
  <c r="R30" i="7"/>
  <c r="U22" i="7"/>
  <c r="T22" i="7" s="1"/>
  <c r="R22" i="7"/>
  <c r="U19" i="7"/>
  <c r="T19" i="7" s="1"/>
  <c r="R19" i="7"/>
  <c r="I18" i="10"/>
  <c r="L18" i="10" s="1"/>
  <c r="O16" i="6" s="1"/>
  <c r="I14" i="10"/>
  <c r="L14" i="10" s="1"/>
  <c r="O13" i="7" s="1"/>
  <c r="U59" i="7"/>
  <c r="T59" i="7" s="1"/>
  <c r="R59" i="7"/>
  <c r="U51" i="7"/>
  <c r="T51" i="7" s="1"/>
  <c r="R51" i="7"/>
  <c r="U43" i="7"/>
  <c r="T43" i="7" s="1"/>
  <c r="R43" i="7"/>
  <c r="U31" i="7"/>
  <c r="T31" i="7" s="1"/>
  <c r="R31" i="7"/>
  <c r="U16" i="7"/>
  <c r="T16" i="7" s="1"/>
  <c r="R16" i="7"/>
  <c r="U62" i="7"/>
  <c r="T62" i="7" s="1"/>
  <c r="R62" i="7"/>
  <c r="U54" i="7"/>
  <c r="T54" i="7" s="1"/>
  <c r="R54" i="7"/>
  <c r="U42" i="7"/>
  <c r="T42" i="7" s="1"/>
  <c r="R42" i="7"/>
  <c r="U61" i="7"/>
  <c r="T61" i="7" s="1"/>
  <c r="R61" i="7"/>
  <c r="U57" i="7"/>
  <c r="T57" i="7" s="1"/>
  <c r="R57" i="7"/>
  <c r="U53" i="7"/>
  <c r="T53" i="7" s="1"/>
  <c r="R53" i="7"/>
  <c r="U49" i="7"/>
  <c r="T49" i="7" s="1"/>
  <c r="R49" i="7"/>
  <c r="U45" i="7"/>
  <c r="T45" i="7" s="1"/>
  <c r="R45" i="7"/>
  <c r="U41" i="7"/>
  <c r="T41" i="7" s="1"/>
  <c r="R41" i="7"/>
  <c r="U37" i="7"/>
  <c r="T37" i="7" s="1"/>
  <c r="R37" i="7"/>
  <c r="U33" i="7"/>
  <c r="T33" i="7" s="1"/>
  <c r="R33" i="7"/>
  <c r="U29" i="7"/>
  <c r="T29" i="7" s="1"/>
  <c r="R29" i="7"/>
  <c r="U25" i="7"/>
  <c r="T25" i="7" s="1"/>
  <c r="R25" i="7"/>
  <c r="U21" i="7"/>
  <c r="T21" i="7" s="1"/>
  <c r="R21" i="7"/>
  <c r="U18" i="7"/>
  <c r="T18" i="7" s="1"/>
  <c r="R18" i="7"/>
  <c r="I17" i="10"/>
  <c r="L17" i="10" s="1"/>
  <c r="O15" i="6" s="1"/>
  <c r="U67" i="7"/>
  <c r="T67" i="7" s="1"/>
  <c r="R67" i="7"/>
  <c r="U63" i="7"/>
  <c r="T63" i="7" s="1"/>
  <c r="R63" i="7"/>
  <c r="U55" i="7"/>
  <c r="T55" i="7" s="1"/>
  <c r="R55" i="7"/>
  <c r="U39" i="7"/>
  <c r="T39" i="7" s="1"/>
  <c r="R39" i="7"/>
  <c r="U35" i="7"/>
  <c r="T35" i="7" s="1"/>
  <c r="R35" i="7"/>
  <c r="U27" i="7"/>
  <c r="T27" i="7" s="1"/>
  <c r="R27" i="7"/>
  <c r="I23" i="10"/>
  <c r="L23" i="10" s="1"/>
  <c r="O17" i="6" s="1"/>
  <c r="U66" i="7"/>
  <c r="T66" i="7" s="1"/>
  <c r="R66" i="7"/>
  <c r="U58" i="7"/>
  <c r="T58" i="7" s="1"/>
  <c r="R58" i="7"/>
  <c r="U46" i="7"/>
  <c r="T46" i="7" s="1"/>
  <c r="R46" i="7"/>
  <c r="U65" i="7"/>
  <c r="T65" i="7" s="1"/>
  <c r="R65" i="7"/>
  <c r="U68" i="7"/>
  <c r="T68" i="7" s="1"/>
  <c r="R68" i="7"/>
  <c r="U64" i="7"/>
  <c r="T64" i="7" s="1"/>
  <c r="R64" i="7"/>
  <c r="U60" i="7"/>
  <c r="T60" i="7" s="1"/>
  <c r="R60" i="7"/>
  <c r="U56" i="7"/>
  <c r="T56" i="7" s="1"/>
  <c r="R56" i="7"/>
  <c r="U52" i="7"/>
  <c r="T52" i="7" s="1"/>
  <c r="R52" i="7"/>
  <c r="U48" i="7"/>
  <c r="T48" i="7" s="1"/>
  <c r="R48" i="7"/>
  <c r="U44" i="7"/>
  <c r="T44" i="7" s="1"/>
  <c r="R44" i="7"/>
  <c r="U40" i="7"/>
  <c r="T40" i="7" s="1"/>
  <c r="R40" i="7"/>
  <c r="U36" i="7"/>
  <c r="T36" i="7" s="1"/>
  <c r="R36" i="7"/>
  <c r="U32" i="7"/>
  <c r="T32" i="7" s="1"/>
  <c r="R32" i="7"/>
  <c r="U28" i="7"/>
  <c r="T28" i="7" s="1"/>
  <c r="R28" i="7"/>
  <c r="U24" i="7"/>
  <c r="T24" i="7" s="1"/>
  <c r="R24" i="7"/>
  <c r="U20" i="7"/>
  <c r="T20" i="7" s="1"/>
  <c r="R20" i="7"/>
  <c r="U17" i="7"/>
  <c r="T17" i="7" s="1"/>
  <c r="R17" i="7"/>
  <c r="I16" i="10"/>
  <c r="L16" i="10" s="1"/>
  <c r="O15" i="7" s="1"/>
  <c r="S15" i="7" s="1"/>
  <c r="R13" i="7" l="1"/>
  <c r="S13" i="7"/>
  <c r="U13" i="7" s="1"/>
  <c r="T13" i="7" s="1"/>
  <c r="U15" i="7"/>
  <c r="T15" i="7" s="1"/>
  <c r="R15" i="7"/>
  <c r="D65" i="7"/>
  <c r="D68" i="7" l="1"/>
  <c r="D14" i="7"/>
  <c r="D16" i="7"/>
  <c r="D18" i="7"/>
  <c r="D19" i="7"/>
  <c r="D20" i="7"/>
  <c r="D22" i="7"/>
  <c r="D23" i="7"/>
  <c r="D24" i="7"/>
  <c r="D25" i="7"/>
  <c r="D26" i="7"/>
  <c r="D27" i="7"/>
  <c r="D28" i="7"/>
  <c r="D29" i="7"/>
  <c r="D30" i="7"/>
  <c r="D31" i="7"/>
  <c r="D32" i="7"/>
  <c r="D33" i="7"/>
  <c r="D34" i="7"/>
  <c r="D35" i="7"/>
  <c r="D36" i="7"/>
  <c r="D37" i="7"/>
  <c r="D38" i="7"/>
  <c r="D39" i="7"/>
  <c r="D40" i="7"/>
  <c r="D41" i="7"/>
  <c r="D42" i="7"/>
  <c r="D43" i="7"/>
  <c r="D44" i="7"/>
  <c r="D45" i="7"/>
  <c r="D46" i="7"/>
  <c r="D47" i="7"/>
  <c r="D48" i="7"/>
  <c r="D49" i="7"/>
  <c r="D50" i="7"/>
  <c r="D51" i="7"/>
  <c r="D52" i="7"/>
  <c r="D53" i="7"/>
  <c r="D54" i="7"/>
  <c r="D55" i="7"/>
  <c r="D56" i="7"/>
  <c r="D57" i="7"/>
  <c r="D58" i="7"/>
  <c r="D59" i="7"/>
  <c r="D60" i="7"/>
  <c r="D61" i="7"/>
  <c r="D63" i="7"/>
  <c r="D64" i="7"/>
  <c r="D66" i="7"/>
  <c r="D67" i="7"/>
  <c r="R17" i="6"/>
  <c r="T17" i="6" s="1"/>
  <c r="R16" i="6"/>
  <c r="T16" i="6" s="1"/>
  <c r="V16" i="6" s="1"/>
  <c r="V17" i="6" l="1"/>
  <c r="R15" i="6"/>
  <c r="T15" i="6" l="1"/>
  <c r="V15" i="6" s="1"/>
  <c r="U15" i="6" s="1"/>
  <c r="U17" i="6"/>
  <c r="U16" i="6"/>
  <c r="U69" i="7" l="1"/>
  <c r="V14" i="6"/>
  <c r="U14" i="6" s="1"/>
  <c r="V18" i="6" l="1"/>
</calcChain>
</file>

<file path=xl/sharedStrings.xml><?xml version="1.0" encoding="utf-8"?>
<sst xmlns="http://schemas.openxmlformats.org/spreadsheetml/2006/main" count="697" uniqueCount="284">
  <si>
    <t>APRAŠYMAS / DESCRIPTION</t>
  </si>
  <si>
    <t>KĮ</t>
  </si>
  <si>
    <t>Lietuvos Respublikos fiskalinės sutarties įgyvendinimo konstitucinis įstatymas</t>
  </si>
  <si>
    <t>CL</t>
  </si>
  <si>
    <t>Republic of Lithuania Constitutional Law on the Implementation of the Fiscal Treaty</t>
  </si>
  <si>
    <t>Vilniaus m.</t>
  </si>
  <si>
    <t>Alytaus m.</t>
  </si>
  <si>
    <t>Birštono m.</t>
  </si>
  <si>
    <t>Druskininkų m.</t>
  </si>
  <si>
    <t>Kauno m.</t>
  </si>
  <si>
    <t>Klaipėdos m.</t>
  </si>
  <si>
    <t>Marijampolės m.</t>
  </si>
  <si>
    <t>Neringos m.</t>
  </si>
  <si>
    <t>Palangos m.</t>
  </si>
  <si>
    <t>Panevėžio m.</t>
  </si>
  <si>
    <t>Šiaulių m.</t>
  </si>
  <si>
    <t>Visagino m.</t>
  </si>
  <si>
    <t>Akmenės r.</t>
  </si>
  <si>
    <t>Alytaus r.</t>
  </si>
  <si>
    <t>Anykščių r.</t>
  </si>
  <si>
    <t>Biržų r.</t>
  </si>
  <si>
    <t>Ignalinos r.</t>
  </si>
  <si>
    <t>Jonavos r.</t>
  </si>
  <si>
    <t>Joniškio r.</t>
  </si>
  <si>
    <t>Jurbarko r.</t>
  </si>
  <si>
    <t>Kaišiadorių r.</t>
  </si>
  <si>
    <t>Kauno r.</t>
  </si>
  <si>
    <t>Kėdainių r.</t>
  </si>
  <si>
    <t>Kelmės r.</t>
  </si>
  <si>
    <t>Klaipėdos r.</t>
  </si>
  <si>
    <t>Kretingos r.</t>
  </si>
  <si>
    <t>Kupiškio r.</t>
  </si>
  <si>
    <t>Lazdijų r.</t>
  </si>
  <si>
    <t>Mažeikių r.</t>
  </si>
  <si>
    <t>Molėtų r.</t>
  </si>
  <si>
    <t>Pakruojo r.</t>
  </si>
  <si>
    <t>Panevėžio r.</t>
  </si>
  <si>
    <t>Pasvalio r.</t>
  </si>
  <si>
    <t>Plungės r.</t>
  </si>
  <si>
    <t>Prienų r.</t>
  </si>
  <si>
    <t>Radviliškio r.</t>
  </si>
  <si>
    <t>Raseinių r.</t>
  </si>
  <si>
    <t>Rokiškio r.</t>
  </si>
  <si>
    <t>Skuodo r.</t>
  </si>
  <si>
    <t>Šakių r.</t>
  </si>
  <si>
    <t>Šalčininkų r.</t>
  </si>
  <si>
    <t>Šiaulių r.</t>
  </si>
  <si>
    <t>Šilalės r.</t>
  </si>
  <si>
    <t>Šilutės r.</t>
  </si>
  <si>
    <t>Širvintų r.</t>
  </si>
  <si>
    <t>Švenčionių r.</t>
  </si>
  <si>
    <t>Tauragės r.</t>
  </si>
  <si>
    <t>Telšių r.</t>
  </si>
  <si>
    <t>Trakų r.</t>
  </si>
  <si>
    <t>Ukmergės r.</t>
  </si>
  <si>
    <t>Utenos r.</t>
  </si>
  <si>
    <t>Varėnos r.</t>
  </si>
  <si>
    <t>Vilkaviškio r.</t>
  </si>
  <si>
    <t>Vilniaus  r.</t>
  </si>
  <si>
    <t>Zarasų r.</t>
  </si>
  <si>
    <t>Elektrėnų sav.</t>
  </si>
  <si>
    <t>Kalvarijos sav.</t>
  </si>
  <si>
    <t>Kazlų Rūdos sav.</t>
  </si>
  <si>
    <t>Pagėgių sav.</t>
  </si>
  <si>
    <t>Rietavo sav.</t>
  </si>
  <si>
    <t>Šaltiniai</t>
  </si>
  <si>
    <t>Faktiniai duomenys</t>
  </si>
  <si>
    <t>↖ atgal į turinį / back to content</t>
  </si>
  <si>
    <t>Table 1. Fiscal discipline rules attributable to local government</t>
  </si>
  <si>
    <r>
      <t xml:space="preserve">Nr. 
</t>
    </r>
    <r>
      <rPr>
        <i/>
        <sz val="10"/>
        <color rgb="FF000000"/>
        <rFont val="Arial"/>
        <family val="2"/>
        <charset val="186"/>
      </rPr>
      <t>No.</t>
    </r>
  </si>
  <si>
    <r>
      <t xml:space="preserve">Taisyklė 
</t>
    </r>
    <r>
      <rPr>
        <i/>
        <sz val="10"/>
        <color rgb="FF000000"/>
        <rFont val="Arial"/>
        <family val="2"/>
        <charset val="186"/>
      </rPr>
      <t>Rule</t>
    </r>
  </si>
  <si>
    <r>
      <t xml:space="preserve">Formulė
</t>
    </r>
    <r>
      <rPr>
        <i/>
        <sz val="10"/>
        <color rgb="FF000000"/>
        <rFont val="Arial"/>
        <family val="2"/>
        <charset val="186"/>
      </rPr>
      <t>Formula</t>
    </r>
  </si>
  <si>
    <r>
      <t xml:space="preserve">Išvada 
</t>
    </r>
    <r>
      <rPr>
        <i/>
        <sz val="10"/>
        <color rgb="FF000000"/>
        <rFont val="Arial"/>
        <family val="2"/>
        <charset val="186"/>
      </rPr>
      <t>Conclusion</t>
    </r>
  </si>
  <si>
    <r>
      <t>T</t>
    </r>
    <r>
      <rPr>
        <vertAlign val="subscript"/>
        <sz val="10"/>
        <color rgb="FF000000"/>
        <rFont val="Arial"/>
        <family val="2"/>
        <charset val="186"/>
      </rPr>
      <t>21</t>
    </r>
  </si>
  <si>
    <r>
      <t>T</t>
    </r>
    <r>
      <rPr>
        <vertAlign val="subscript"/>
        <sz val="10"/>
        <color theme="1"/>
        <rFont val="Arial"/>
        <family val="2"/>
        <charset val="186"/>
      </rPr>
      <t>4</t>
    </r>
  </si>
  <si>
    <r>
      <t xml:space="preserve">Negalioja
</t>
    </r>
    <r>
      <rPr>
        <i/>
        <sz val="10"/>
        <rFont val="Arial"/>
        <family val="2"/>
        <charset val="186"/>
      </rPr>
      <t>Not Valid</t>
    </r>
  </si>
  <si>
    <t>Šaltinis – Valstybės kontrolės, vykdančios fiskalinės institucijos funkcijas, skaičiavimai</t>
  </si>
  <si>
    <t>In accordance with Art. 4(2) of the CL, budgets of local governments the planned appropriations of which exceed 0.3 % of GDP in the preceding year at current prices, must be planned, approved, amended and implemented to be in surplus or balanced when judged by its structural balance indicator calculated on accrual basis.</t>
  </si>
  <si>
    <t>3=1-2</t>
  </si>
  <si>
    <t>–</t>
  </si>
  <si>
    <t>Sources:</t>
  </si>
  <si>
    <t>Finansų ministerija</t>
  </si>
  <si>
    <t xml:space="preserve">Ministry of Finance </t>
  </si>
  <si>
    <t>Actual data</t>
  </si>
  <si>
    <t>NUORODOS / REFERENCES</t>
  </si>
  <si>
    <t>SUVESTINĖ / SUMMARY</t>
  </si>
  <si>
    <t>BSĮ</t>
  </si>
  <si>
    <t>Lietuvos Respublikos biudžeto sandaros įstatymas</t>
  </si>
  <si>
    <t>BL</t>
  </si>
  <si>
    <t>4 lentelė. Lankstumo taikymas</t>
  </si>
  <si>
    <t>Table 4. Flexibility</t>
  </si>
  <si>
    <t>-</t>
  </si>
  <si>
    <t>Remiantis KĮ 4 str. 2 d., savivaldybių, kurių planuojami asignavimai viršija arba yra lygūs 0,3 proc. praėjusių metų BVP to meto kainomis, biudžetai turi būti planuojami, tvirtinami, keičiami ir vykdomi taip, kad sprendžiant pagal to biudžeto struktūrinį balanso rodiklį, apskaičiuotą kaupiamuoju principu, jis būtų perteklinis arba subalansuotas.</t>
  </si>
  <si>
    <t xml:space="preserve">2022 m. BVP to meto kainomis, mln. EUR </t>
  </si>
  <si>
    <t xml:space="preserve">2023 m. atotrūkis nuo potencialo, proc. pot. BVP </t>
  </si>
  <si>
    <t>GDP projection 2023, mil. EUR</t>
  </si>
  <si>
    <t xml:space="preserve">GDP 2022, mil. EUR </t>
  </si>
  <si>
    <t>Output gap for the year 2023, % pot. GDP</t>
  </si>
  <si>
    <t>2022 m. BVP to meto kainomis, mln. EUR</t>
  </si>
  <si>
    <r>
      <rPr>
        <i/>
        <sz val="10"/>
        <color rgb="FF000000"/>
        <rFont val="Arial"/>
        <family val="2"/>
        <charset val="186"/>
      </rPr>
      <t>SB</t>
    </r>
    <r>
      <rPr>
        <i/>
        <vertAlign val="subscript"/>
        <sz val="10"/>
        <color rgb="FF000000"/>
        <rFont val="Arial"/>
        <family val="2"/>
        <charset val="186"/>
      </rPr>
      <t>j,2023</t>
    </r>
    <r>
      <rPr>
        <sz val="10"/>
        <color rgb="FF000000"/>
        <rFont val="Arial"/>
        <family val="2"/>
        <charset val="186"/>
      </rPr>
      <t xml:space="preserve"> </t>
    </r>
    <r>
      <rPr>
        <sz val="10"/>
        <color rgb="FF000000"/>
        <rFont val="Calibri"/>
        <family val="2"/>
        <charset val="186"/>
      </rPr>
      <t xml:space="preserve">≥ </t>
    </r>
    <r>
      <rPr>
        <sz val="10"/>
        <color rgb="FF000000"/>
        <rFont val="Arial"/>
        <family val="2"/>
        <charset val="186"/>
      </rPr>
      <t>0</t>
    </r>
  </si>
  <si>
    <r>
      <t>AP</t>
    </r>
    <r>
      <rPr>
        <i/>
        <vertAlign val="subscript"/>
        <sz val="10"/>
        <color rgb="FF000000"/>
        <rFont val="Arial"/>
        <family val="2"/>
        <charset val="186"/>
      </rPr>
      <t>2023</t>
    </r>
    <r>
      <rPr>
        <i/>
        <sz val="10"/>
        <color rgb="FF000000"/>
        <rFont val="Arial"/>
        <family val="2"/>
        <charset val="186"/>
      </rPr>
      <t xml:space="preserve"> </t>
    </r>
    <r>
      <rPr>
        <sz val="10"/>
        <color rgb="FF000000"/>
        <rFont val="Calibri"/>
        <family val="2"/>
        <charset val="186"/>
      </rPr>
      <t>≥</t>
    </r>
    <r>
      <rPr>
        <i/>
        <sz val="10"/>
        <color rgb="FF000000"/>
        <rFont val="Arial"/>
        <family val="2"/>
        <charset val="186"/>
      </rPr>
      <t xml:space="preserve"> </t>
    </r>
    <r>
      <rPr>
        <sz val="10"/>
        <color rgb="FF000000"/>
        <rFont val="Arial"/>
        <family val="2"/>
        <charset val="186"/>
      </rPr>
      <t>0 &amp;</t>
    </r>
    <r>
      <rPr>
        <i/>
        <sz val="10"/>
        <color rgb="FF000000"/>
        <rFont val="Arial"/>
        <family val="2"/>
        <charset val="186"/>
      </rPr>
      <t xml:space="preserve">
</t>
    </r>
  </si>
  <si>
    <r>
      <t>SA</t>
    </r>
    <r>
      <rPr>
        <i/>
        <vertAlign val="subscript"/>
        <sz val="10"/>
        <color rgb="FF000000"/>
        <rFont val="Arial"/>
        <family val="2"/>
        <charset val="186"/>
      </rPr>
      <t>j,2023</t>
    </r>
    <r>
      <rPr>
        <i/>
        <sz val="10"/>
        <color rgb="FF000000"/>
        <rFont val="Arial"/>
        <family val="2"/>
        <charset val="186"/>
      </rPr>
      <t>/SP</t>
    </r>
    <r>
      <rPr>
        <i/>
        <vertAlign val="subscript"/>
        <sz val="10"/>
        <color rgb="FF000000"/>
        <rFont val="Arial"/>
        <family val="2"/>
        <charset val="186"/>
      </rPr>
      <t xml:space="preserve">j,2023 </t>
    </r>
    <r>
      <rPr>
        <sz val="10"/>
        <color rgb="FF000000"/>
        <rFont val="Calibri"/>
        <family val="2"/>
        <charset val="186"/>
      </rPr>
      <t>≤ 1</t>
    </r>
    <r>
      <rPr>
        <i/>
        <sz val="10"/>
        <color rgb="FF000000"/>
        <rFont val="Arial"/>
        <family val="2"/>
        <charset val="186"/>
      </rPr>
      <t xml:space="preserve"> 
</t>
    </r>
  </si>
  <si>
    <r>
      <t>AP</t>
    </r>
    <r>
      <rPr>
        <i/>
        <vertAlign val="subscript"/>
        <sz val="10"/>
        <color rgb="FF000000"/>
        <rFont val="Arial"/>
        <family val="2"/>
        <charset val="186"/>
      </rPr>
      <t>2023</t>
    </r>
    <r>
      <rPr>
        <i/>
        <sz val="10"/>
        <color rgb="FF000000"/>
        <rFont val="Arial"/>
        <family val="2"/>
        <charset val="186"/>
      </rPr>
      <t xml:space="preserve"> </t>
    </r>
    <r>
      <rPr>
        <sz val="10"/>
        <color rgb="FF000000"/>
        <rFont val="Calibri"/>
        <family val="2"/>
        <charset val="186"/>
      </rPr>
      <t>&lt;</t>
    </r>
    <r>
      <rPr>
        <i/>
        <sz val="10"/>
        <color rgb="FF000000"/>
        <rFont val="Arial"/>
        <family val="2"/>
        <charset val="186"/>
      </rPr>
      <t xml:space="preserve"> </t>
    </r>
    <r>
      <rPr>
        <sz val="10"/>
        <color rgb="FF000000"/>
        <rFont val="Arial"/>
        <family val="2"/>
        <charset val="186"/>
      </rPr>
      <t xml:space="preserve">0 &amp;
</t>
    </r>
  </si>
  <si>
    <r>
      <t>SA</t>
    </r>
    <r>
      <rPr>
        <i/>
        <vertAlign val="subscript"/>
        <sz val="10"/>
        <color rgb="FF000000"/>
        <rFont val="Arial"/>
        <family val="2"/>
        <charset val="186"/>
      </rPr>
      <t>j,2023</t>
    </r>
    <r>
      <rPr>
        <i/>
        <sz val="10"/>
        <color rgb="FF000000"/>
        <rFont val="Arial"/>
        <family val="2"/>
        <charset val="186"/>
      </rPr>
      <t>/SP</t>
    </r>
    <r>
      <rPr>
        <i/>
        <vertAlign val="subscript"/>
        <sz val="10"/>
        <color rgb="FF000000"/>
        <rFont val="Arial"/>
        <family val="2"/>
        <charset val="186"/>
      </rPr>
      <t xml:space="preserve">j,2023 </t>
    </r>
    <r>
      <rPr>
        <sz val="10"/>
        <color rgb="FF000000"/>
        <rFont val="Calibri"/>
        <family val="2"/>
        <charset val="186"/>
      </rPr>
      <t>≤ 1,015</t>
    </r>
    <r>
      <rPr>
        <sz val="10"/>
        <color rgb="FF000000"/>
        <rFont val="Arial"/>
        <family val="2"/>
        <charset val="186"/>
      </rPr>
      <t xml:space="preserve">
</t>
    </r>
  </si>
  <si>
    <t>1 lentelė. Savivaldybių biudžetų fiskalinės drausmės taisyklės, 2023 m.</t>
  </si>
  <si>
    <t>2 lentelė. Savivaldybių 2023 m. biudžetai, kuriems taikoma Konstitucinio įstatymo 4 str. 2 d.</t>
  </si>
  <si>
    <t>Table 2. Budgets attributable to local government in 2023, CL 4.2.</t>
  </si>
  <si>
    <t>3 lentelė. Savivaldybių 2023 m. biudžetai, kuriems taikoma Konstitucinio įstatymo 4 str. 4 d.</t>
  </si>
  <si>
    <t>Table 3. Budgets attributable to local governments in 2023, CL 4.4.</t>
  </si>
  <si>
    <t>4 str. 2 d.</t>
  </si>
  <si>
    <r>
      <t xml:space="preserve">Kiekvienas valdžios sektoriui priskiriamas biudžetas, išskyrus Lietuvos Respublikos valstybinio socialinio draudimo fondo biudžetą, valstybės biudžetą ir biudžetus, kurių planuojami asignavimai neviršija 0,3 procento praėjusių metų BVP to meto kainomis, turi būti planuojamas, tvirtinamas, keičiamas ir vykdomas taip, kad, sprendžiant pagal to biudžeto </t>
    </r>
    <r>
      <rPr>
        <b/>
        <sz val="10"/>
        <color theme="1"/>
        <rFont val="Arial"/>
        <family val="2"/>
      </rPr>
      <t>struktūrinį balanso rodiklį</t>
    </r>
    <r>
      <rPr>
        <sz val="10"/>
        <color theme="1"/>
        <rFont val="Arial"/>
        <family val="2"/>
      </rPr>
      <t>, apskaičiuotą kaupiamuoju principu, jis būtų perteklinis arba subalansuotas.</t>
    </r>
  </si>
  <si>
    <t>4 str. 4 d.</t>
  </si>
  <si>
    <r>
      <t xml:space="preserve">Kiekvienas valdžios sektoriui priskiriamas biudžetas, kurio planuojami asignavimai neviršija 0,3 procento praėjusių metų BVP to meto kainomis, turi būti planuojamas, tvirtinamas, keičiamas ir vykdomas taip, kad to </t>
    </r>
    <r>
      <rPr>
        <b/>
        <sz val="10"/>
        <color theme="1"/>
        <rFont val="Arial"/>
        <family val="2"/>
      </rPr>
      <t>biudžeto asignavimai neviršytų jo pajamų</t>
    </r>
    <r>
      <rPr>
        <sz val="10"/>
        <color theme="1"/>
        <rFont val="Arial"/>
        <family val="2"/>
      </rPr>
      <t xml:space="preserve"> (asignavimus ir pajamas vertinant kaupiamuoju principu), išskyrus metus, kuriais pagal Vyriausybės arba jos įgaliotos institucijos viešai paskelbtą ekonominės raidos scenarijų, dėl kurio tvirtinimo kontrolės institucija paskelbė savo išvadą, numatomas </t>
    </r>
    <r>
      <rPr>
        <b/>
        <sz val="10"/>
        <color theme="1"/>
        <rFont val="Arial"/>
        <family val="2"/>
      </rPr>
      <t>neigiamas produkcijos atotrūkis nuo potencialo</t>
    </r>
    <r>
      <rPr>
        <sz val="10"/>
        <color theme="1"/>
        <rFont val="Arial"/>
        <family val="2"/>
      </rPr>
      <t xml:space="preserve">. Pastaruoju atveju asignavimai negali viršyti pajamų </t>
    </r>
    <r>
      <rPr>
        <b/>
        <sz val="10"/>
        <color theme="1"/>
        <rFont val="Arial"/>
        <family val="2"/>
      </rPr>
      <t>daugiau kaip 1,5 procento</t>
    </r>
    <r>
      <rPr>
        <sz val="10"/>
        <color theme="1"/>
        <rFont val="Arial"/>
        <family val="2"/>
      </rPr>
      <t>.</t>
    </r>
  </si>
  <si>
    <t>4 str. 5 d.</t>
  </si>
  <si>
    <t>Nustatoma tokia savivaldybės biudžeto sudarymo lankstumo taisyklė: savivaldybė, vertindama savo biudžeto atitiktį atitinkamai šio straipsnio 2 arba 4 dalyje nustatytai biudžeto sudarymo taisyklei, gali:
1) iš asignavimų atimti asignavimus, skirtus Europos Sąjungos ir kitai tarptautinei finansinei paramai bendrai finansuoti, įskaitant tinkamų finansuoti išlaidų daliai tenkantį pridėtinės vertės mokestį, išskyrus iš valstybės biudžeto gautus asignavimus, skirtus Europos Sąjungos ir kitai tarptautinei finansinei paramai bendrai finansuoti;
2) prie einamųjų metų pajamų pridėti tokią dalį praėjusių metų gruodžio 31 dieną buvusių sukauptų savivaldybės biudžeto nepanaudotų pajamų (t.y. gautų, tačiau nepanaudotų pajamų, išskyrus nepanaudotas Europos Sąjungos ir kitos tarptautinės finansinės paramos lėšas) kuri einamaisiais metais panaudojama asignavimams.</t>
  </si>
  <si>
    <t>4 str. 6 d.</t>
  </si>
  <si>
    <t>Savivaldybės skola pagal įsipareigojamuosius skolos dokumentus, įskaitant paskolos, finansinės nuomos (lizingo) sutartis, bet neapsiribojant jomis, negali viršyti 60 procentų (Vilniaus miesto savivaldybės – 75 procentų) valstybės biudžeto ir savivaldybių biudžetų finansinių rodiklių patvirtinimo įstatyme nurodytų tiems metams prognozuojamų savivaldybės biudžeto pajamų iš gyventojų pajamų mokesčio ir paskutinių pasibaigusių metų savivaldybės biudžeto gautų pajamų,
išskyrus iš gyventojų pajamų mokesčio gautas pajamas, valstybės biudžeto dotacijas ir Europos Sąjungos ir kitą tarptautinę finansinę paramą, sumos.</t>
  </si>
  <si>
    <t>4 str. 9 d.</t>
  </si>
  <si>
    <t>Jeigu, remiantis paskutinių pasibaigusių metų gruodžio 31 dienos duomenimis, savivaldybės skola viršija šio straipsnio 6 dalyje nustatytą limitą, savivaldybės biudžeto sudarymo lankstumo taisyklė savivaldybės biudžetui netaikoma tol, kol savivaldybė viršija limitą.</t>
  </si>
  <si>
    <t>4 str. 10 d.</t>
  </si>
  <si>
    <t>Jeigu paskutiniais pasibaigusiais metais savivaldybės biudžeto balanso rodiklis faktiškai nukrypsta nuo savivaldybės biudžeto balanso rodiklio, atitinkančio atitinkamai šio straipsnio 2 arba 4 dalyje nustatytą biudžeto sudarymo taisyklę (pritaikius savivaldybės biudžeto sudarymo lankstumo taisyklę), savivaldybė ne daugiau kaip per dvejus metus turi visiškai kompensuoti šį nukrypimą. Jeigu šis nukrypimas nekompensuojamas per dvejus metus, kitais ir vėlesniais metais savivaldybei netaikoma savivaldybės biudžeto sudarymo lankstumo taisyklė tol, kol nukrypimas bus kompensuotas. Savivaldybės biudžeto sudarymo lankstumo taisyklė pradedama taikyti po metų, kuriais savivaldybė kompensuoja biudžeto balanso rodiklio nukrypimą.</t>
  </si>
  <si>
    <r>
      <t xml:space="preserve">Kiekvienas j–asis valdžios sektoriui priskiriamas biudžetas, išskyrus VSDF, valstybės biudžetą ir biudžetus, kurių asignavimai neviršija 0,3 proc. praėjusių metų BVP to meto kainomis, turi būti planuojamas, tvirtinamas, keičiamas ir vykdomas taip, kad, sprendžiant pagal to biudžeto struktūrinį balanso rodiklį, apskaičiuotą kaupiamuoju principu, jis būtų perteklinis arba subalansuotas.
</t>
    </r>
    <r>
      <rPr>
        <i/>
        <sz val="10"/>
        <color rgb="FF000000"/>
        <rFont val="Arial"/>
        <family val="2"/>
        <charset val="186"/>
      </rPr>
      <t>Each j-th budget attributable to general government sector, with the exception of the budget of the State Social Insurance Fund of the Republic of Lithuania, the state budget and the budgets the planned appropriations of which do not exceed 0.3 % of GDP in the preceding year at current prices, must be planned, approved, amended and implemented to be in surplus or balanced when judged by its structural balance indicator calculated on accrual basis.</t>
    </r>
  </si>
  <si>
    <t>Source – National Audit Office's of Lithuania, implementing the functions of the fiscal institution, calculations</t>
  </si>
  <si>
    <t>Republic of Lithuania Law on the Budget Structure</t>
  </si>
  <si>
    <r>
      <t xml:space="preserve">Kiekvienas j–asis vietos valdžios sektoriui priskiriamas biudžetas, kurio asignavimai neviršija 0,3 proc. praėjusių metų BVP to meto kainomis, turi būti planuojamas, tvirtinamas, keičiamas ir vykdomas taip, kad to biudžeto asignavimai neviršytų jo pajamų (pajamas ir asignavimus vertinant kaupiamuoju principu), išskyrus metus, kuriais numatomas neigiamas produkcijos atotrūkis nuo potencialo. Pastaruoju atveju asignavimai negali viršyti pajamų daugiau kaip 1,5 procento. 
</t>
    </r>
    <r>
      <rPr>
        <i/>
        <sz val="10"/>
        <color rgb="FF000000"/>
        <rFont val="Arial"/>
        <family val="2"/>
        <charset val="186"/>
      </rPr>
      <t>Each j-th budget attributable to general government sector the planned appropriations of which do not exceed 0.3 % of GDP in the preceding year at current prices shall be planned, approved, amended and implemented in such a way that the appropriations of the budget would not exceed its revenue (revenue and appropriations are calculated on accrual basis), with the exception of the year when a negative output gap is projected. In the latter case, the appropriations may not exceed revenue by more than 1.5 %.</t>
    </r>
  </si>
  <si>
    <t>Each budget attributable to general government sector, with the exception of the budget of the State Social Insurance Fund of the Republic of Lithuania, the state budget and the budgets the planned appropriations of which do not exceed 0.3 % of GDP in the preceding year at current prices, must be planned, approved, amended and implemented to be in surplus or balanced when judged by its structural balance indicator calculated on accrual basis.</t>
  </si>
  <si>
    <t>The debt of the municipality under the obligatory debt documents, including but not limited to loan, financial lease (leasing) agreements, may not exceed 60 per cent (75 per cent for Vilnius City Municipality) of the municipal budget revenues from personal income tax forecasted for that year in the Law on Approval of State Budgets and Financial Indicators of the Municipal Budgets and the revenues received by the municipal budget for the most recently completed year,
the sum of the amounts of the municipality's budget revenues, excluding revenues from personal income tax, state budget grants and European Union and other international financial assistance, for the previous year.</t>
  </si>
  <si>
    <t>If, according to the data of 31 December of the last completed year, the debt of the municipality exceeds the limit set out in paragraph 6 of this Article, the flexibility rule for municipal budgeting shall not apply to the municipal budget as long as the municipality exceeds the limit.</t>
  </si>
  <si>
    <t>If, in the last completed year, the municipality's budget balance actually deviates from the municipality's budget balance corresponding to the budgeting rule laid down in paragraph 2 or 4 of this Article, as appropriate (after application of the municipal budgeting flexibility rule), the municipality shall have a period of no more than two years in which to make up in full for this deviation. If the deviation is not compensated within two years, the municipality shall not be subject to the municipal budgeting flexibility rule in the following and subsequent years until the deviation has been compensated. The municipal budgeting flexibility rule shall start to apply after the year in which the municipality compensates the deviation of the budget balance indicator.</t>
  </si>
  <si>
    <t>CL Art. 4(5)</t>
  </si>
  <si>
    <t>CL Art. 4(2)</t>
  </si>
  <si>
    <t>CL Art. 4(4)</t>
  </si>
  <si>
    <t>CL Art. 4(6)</t>
  </si>
  <si>
    <t>CL Art. 4(9)</t>
  </si>
  <si>
    <t>CL Art. 4(10)</t>
  </si>
  <si>
    <t>Lankstumo taisyklės netaikymo aplinkybes nusako KĮ 4 str. 5, 6, 10 dalys. Lankstumo taisyklė netaikoma, jei savivaldybės  biudžeto balanso rodiklis faktiškai nukrypsta nuo savivaldybės biudžeto balanso rodiklio, atitinkančio fiskalinės drausmės taisyklę ir savivaldybė per dvejus metus visiškai nekompensavo nukrypimo. Taip pat, lankstumo taisyklė netaikoma, jei savivaldybės skola viršija 60 proc.  (Vilniaus miesto savivaldybės – 75 procentų) valstybės biudžeto ir savivaldybių biudžetų finansinių rodiklių patvirtinimo įstatyme nurodytų tiems metams prognozuojamų savivaldybės biudžeto pajamų iš gyventojų pajamų mokesčio ir paskutinių pasibaigusių metų savivaldybės biudžeto gautų pajamų, išskyrus iš gyventojų pajamų mokesčio gautas pajamas, valstybės biudžeto dotacijas ir Europos Sąjungos ir kitą tarptautinę finansinę paramą, sumą.</t>
  </si>
  <si>
    <t>The circumstances in which the flexibility rule does not apply are set out in Article 4(5), (6) and (10) of the CL. The flexibility rule does not apply if the municipality's budget balance deviates from the municipality's budget balance in line with the fiscal discipline rule and the municipality has not fully compensated for the deviation within two years. Also, the flexibility rule shall not apply if the municipality's debt exceeds the sum of 60 per cent (75 per cent for Vilnius City Municipality) of the municipality's revenue from personal income tax forecasted for the year in the Law on Approval of Financial Indicators of the State Budget and Municipal Budgets and the municipality's revenue from the municipality's budget for the most recently completed year, excluding the municipality's revenue from personal income tax, state budget grants and European Union and other international financial assistance.</t>
  </si>
  <si>
    <t>1. Savivaldybių biudžetų fiskalinės drausmės taisyklės, 2023 m. / Fiscal discipline rules attributable to local government in 2023</t>
  </si>
  <si>
    <r>
      <t xml:space="preserve">Savivaldybė
</t>
    </r>
    <r>
      <rPr>
        <i/>
        <sz val="10"/>
        <color theme="1"/>
        <rFont val="Arial"/>
        <family val="2"/>
        <charset val="186"/>
      </rPr>
      <t>Local government</t>
    </r>
  </si>
  <si>
    <r>
      <t xml:space="preserve">Kodas
</t>
    </r>
    <r>
      <rPr>
        <i/>
        <sz val="10"/>
        <color theme="1"/>
        <rFont val="Arial"/>
        <family val="2"/>
        <charset val="186"/>
      </rPr>
      <t>Code</t>
    </r>
  </si>
  <si>
    <r>
      <t xml:space="preserve">Skolos ir pajamų santykis
</t>
    </r>
    <r>
      <rPr>
        <i/>
        <sz val="10"/>
        <color theme="1"/>
        <rFont val="Arial"/>
        <family val="2"/>
        <charset val="186"/>
      </rPr>
      <t>Debt and revenue ratio</t>
    </r>
  </si>
  <si>
    <r>
      <t xml:space="preserve">Ar viršytas skolos limitas?
</t>
    </r>
    <r>
      <rPr>
        <i/>
        <sz val="10"/>
        <color theme="1"/>
        <rFont val="Arial"/>
        <family val="2"/>
        <charset val="186"/>
      </rPr>
      <t>Is the debt limit exceeded?</t>
    </r>
  </si>
  <si>
    <r>
      <t xml:space="preserve">Ar buvo nesilaikyta fiskalinės drausmės taisyklės t-2 metais?*
</t>
    </r>
    <r>
      <rPr>
        <i/>
        <sz val="10"/>
        <color theme="1"/>
        <rFont val="Arial"/>
        <family val="2"/>
        <charset val="186"/>
      </rPr>
      <t>Was the fiscal discipline rule not observed in year t-2?*</t>
    </r>
  </si>
  <si>
    <r>
      <t xml:space="preserve">Ar nuokrypis kompensuotas?*
</t>
    </r>
    <r>
      <rPr>
        <i/>
        <sz val="10"/>
        <color theme="1"/>
        <rFont val="Arial"/>
        <family val="2"/>
        <charset val="186"/>
      </rPr>
      <t>Was the deviation compensated?</t>
    </r>
    <r>
      <rPr>
        <sz val="10"/>
        <color theme="1"/>
        <rFont val="Arial"/>
        <family val="2"/>
        <charset val="186"/>
      </rPr>
      <t>*</t>
    </r>
  </si>
  <si>
    <r>
      <t xml:space="preserve">Ar taikoma lankstumo taisyklė?
</t>
    </r>
    <r>
      <rPr>
        <i/>
        <sz val="10"/>
        <color theme="1"/>
        <rFont val="Arial"/>
        <family val="2"/>
        <charset val="186"/>
      </rPr>
      <t>Is the flexibility rule applied?</t>
    </r>
  </si>
  <si>
    <r>
      <t xml:space="preserve">FM įsakymo Nr. 1K-361 forma Nr. 1-SAV (88 eilutė)
</t>
    </r>
    <r>
      <rPr>
        <i/>
        <sz val="10"/>
        <color theme="1"/>
        <rFont val="Arial"/>
        <family val="2"/>
        <charset val="186"/>
      </rPr>
      <t>Order MoF No. 1K-361 form No. 1-SAV (row 88)</t>
    </r>
  </si>
  <si>
    <r>
      <t xml:space="preserve">FM įsakymo Nr. 1K-361 forma Nr. 1-SAV (14 eilutė)
</t>
    </r>
    <r>
      <rPr>
        <i/>
        <sz val="10"/>
        <color theme="1"/>
        <rFont val="Arial"/>
        <family val="2"/>
        <charset val="186"/>
      </rPr>
      <t>Order MoF No. 1K-361 form No. 1-SAV (row 14)</t>
    </r>
  </si>
  <si>
    <r>
      <t xml:space="preserve">* taikoma metams nuo 2025 / </t>
    </r>
    <r>
      <rPr>
        <i/>
        <sz val="10"/>
        <color theme="1"/>
        <rFont val="Arial"/>
        <family val="2"/>
        <charset val="186"/>
      </rPr>
      <t>applied for years from 2025</t>
    </r>
  </si>
  <si>
    <r>
      <t xml:space="preserve">Savivaldybė
</t>
    </r>
    <r>
      <rPr>
        <i/>
        <sz val="10"/>
        <color theme="1"/>
        <rFont val="Arial"/>
        <family val="2"/>
        <charset val="186"/>
      </rPr>
      <t>Municipality</t>
    </r>
  </si>
  <si>
    <r>
      <t xml:space="preserve">Asignavimai, proc. BVP
</t>
    </r>
    <r>
      <rPr>
        <i/>
        <sz val="10"/>
        <color theme="1"/>
        <rFont val="Arial"/>
        <family val="2"/>
        <charset val="186"/>
      </rPr>
      <t>Appropriations, % of GDP</t>
    </r>
  </si>
  <si>
    <r>
      <t xml:space="preserve">Pajamos, tūkst. EUR
</t>
    </r>
    <r>
      <rPr>
        <i/>
        <sz val="10"/>
        <color theme="1"/>
        <rFont val="Arial"/>
        <family val="2"/>
        <charset val="186"/>
      </rPr>
      <t>Revenues, thousand EUR</t>
    </r>
  </si>
  <si>
    <r>
      <t xml:space="preserve">Asignavimų ir pajamų santykis, proc.
</t>
    </r>
    <r>
      <rPr>
        <i/>
        <sz val="10"/>
        <rFont val="Arial"/>
        <family val="2"/>
        <charset val="186"/>
      </rPr>
      <t>Appropriations and revenue balance, %</t>
    </r>
  </si>
  <si>
    <r>
      <t xml:space="preserve">Kiek asignavimai didesni už leistinus, tūkst. EUR?
</t>
    </r>
    <r>
      <rPr>
        <i/>
        <sz val="10"/>
        <rFont val="Arial"/>
        <family val="2"/>
        <charset val="186"/>
      </rPr>
      <t>By how much are appropriations larger than those allowed, thousand EUR?</t>
    </r>
  </si>
  <si>
    <r>
      <t xml:space="preserve">Ar laikomasi fiskalinės drausmės taisyklės:
</t>
    </r>
    <r>
      <rPr>
        <i/>
        <sz val="10"/>
        <rFont val="Arial"/>
        <family val="2"/>
        <charset val="186"/>
      </rPr>
      <t>Is the fiscal rule complied with</t>
    </r>
  </si>
  <si>
    <t>2.1</t>
  </si>
  <si>
    <t>2.2</t>
  </si>
  <si>
    <t>2.3</t>
  </si>
  <si>
    <t>2.4</t>
  </si>
  <si>
    <t>2=2.1+2.2-2.3+2.4</t>
  </si>
  <si>
    <r>
      <t xml:space="preserve">Tenkinama 
</t>
    </r>
    <r>
      <rPr>
        <i/>
        <sz val="10"/>
        <rFont val="Arial"/>
        <family val="2"/>
        <charset val="186"/>
      </rPr>
      <t>Valid</t>
    </r>
  </si>
  <si>
    <r>
      <t xml:space="preserve">Ar viršytas garantijų limitas?
</t>
    </r>
    <r>
      <rPr>
        <i/>
        <sz val="10"/>
        <color theme="1"/>
        <rFont val="Arial"/>
        <family val="2"/>
        <charset val="186"/>
      </rPr>
      <t>Is the guarantees limit exceeded?</t>
    </r>
  </si>
  <si>
    <r>
      <t xml:space="preserve">Garantijų ir pajamų santykis
</t>
    </r>
    <r>
      <rPr>
        <i/>
        <sz val="10"/>
        <color theme="1"/>
        <rFont val="Arial"/>
        <family val="2"/>
        <charset val="186"/>
      </rPr>
      <t>Guarantees and revenue ratio</t>
    </r>
  </si>
  <si>
    <t>Savivaldybės prisiimti įsipareigojimai pagal garantijas dėl savivaldybės valdomų įmonių prisiimtų, bet dar neįvykdytų įsipareigojimų grąžinti kreditoriams lėšas pagal paskolų sutartis, finansinės nuomos (lizingo) sutartis ar kitus įsipareigojamuosius skolos dokumentus negali viršyti 10 procentų valstybės biudžeto ir savivaldybių biudžetų finansinių rodiklių patvirtinimo įstatyme nurodytų tiems metams prognozuojamų savivaldybės biudžeto pajamų iš gyventojų pajamų mokesčio ir paskutinių pasibaigusių metų savivaldybės biudžeto gautų pajamų, išskyrus iš gyventojų pajamų mokesčio gautas pajamas ir valstybės biudžeto dotacijas, sumos.</t>
  </si>
  <si>
    <t>4 str. 7 d.</t>
  </si>
  <si>
    <t>CL Art. 4(7)</t>
  </si>
  <si>
    <t>Liabilities assumed by the municipality under guarantees in respect of obligations assumed but not yet fulfilled by municipally owned enterprises to reimburse creditors under loan agreements, financial lease/leasing agreements or other debt instruments may not exceed 10 per cent of the amount of the municipality's budget revenue from personal income tax forecast for the given year and the amount of the municipality's budget revenue received for the most recently completed year, other than the amount of the municipality's budget revenue, except for the amount of the municipality's revenue from the personal income tax and the amount of State budget subventions as indicated in the Act on Approval of the State Budget and the Financial Indicators of the State Budgets for the Municipalities Budget.</t>
  </si>
  <si>
    <t>The following flexibility rule for municipal budgeting shall be established: a municipality may, in assessing the compliance of its budget with the relevant budgeting rule set out in paragraph 2 or 4 of this Article, as appropriate:
(1) deduct from its appropriations appropriations appropriations for co-financing by the European Union and other international financial assistance, including value added tax on the share of eligible expenditure, except for appropriations received from the State budget for co-financing by the European Union and other international financial assistance;
(2) add to the revenue for the current year such part of the accumulated unused revenue of the municipal budget at 31 December of the previous year (i.e. revenue received but not used, excluding unused European Union and other international financial assistance funds) as is available for appropriations in the current year.</t>
  </si>
  <si>
    <t>Constitutional Law on the Implementation of the Fiscal Treaty</t>
  </si>
  <si>
    <t>Ciklinės komponentės mln. Eur</t>
  </si>
  <si>
    <t>Cyclical components, mil. EUR</t>
  </si>
  <si>
    <r>
      <t xml:space="preserve">Kauno, Klaipėdos, Šiaulių ir Vilniaus miestų biudžetų struktūriniai balansų rodikliai subalansuoti
</t>
    </r>
    <r>
      <rPr>
        <i/>
        <sz val="10"/>
        <color theme="1"/>
        <rFont val="Arial"/>
        <family val="2"/>
        <charset val="186"/>
      </rPr>
      <t xml:space="preserve">
All local governments (Kaunas, Klaipėda, Šiauliai and Vilnius) comply with the fiscal rule</t>
    </r>
  </si>
  <si>
    <r>
      <t xml:space="preserve">Fiskalinės sutarties įgyvendinimo konstituciniame įstatyme Nr. XII-1289 (toliau − KĮ) nustatytų fiskalinės drausmės taisyklių skaičiuoklė skirta skaidriai parodyti fiskalinės drausmės taisykles, pagal kurias priimami sprendimai. 1 dalis pateikia skaičiavimams reikalingų duomenų įvestis ir nurodo šių duomenų šaltinius. 2 dalyje nagrinėjamos dvi taisyklių grupės: savivaldybių, kurių asignavimai viršija arba yra lygūs 0,3 proc. ir savivaldybių, kurių asignavimai neviršija 0,3 proc. praėjusių metų BVP to meto kainomis. 
</t>
    </r>
    <r>
      <rPr>
        <i/>
        <sz val="11"/>
        <color rgb="FF00244D"/>
        <rFont val="Arial"/>
        <family val="2"/>
        <charset val="186"/>
      </rPr>
      <t>Constitutional Law on the Implementation of the Fiscal Treaty Nr. XII-1289 (hereinafter − CL) defines fiscal discipline rules. The aim of this spreadsheet is to show the fiscal discipline rules, which are used for making decisions in a transparent way.  Part 1 provides required input data with their appropriate sources. In part 2 two groups of the fiscal rules are validated: municipalities which appropriations exceed 0.3 and municipalities which appropriations are below 0.3% of GDP at current prices of previous year.</t>
    </r>
  </si>
  <si>
    <t>1. DUOMENYS / DATA</t>
  </si>
  <si>
    <t>2. Duomenys / Data</t>
  </si>
  <si>
    <t>2. FISKALINĖS DRAUSMĖS TAISYKLĖS / FISCAL RULES</t>
  </si>
  <si>
    <t>3. Savivaldybių 2023 m. biudžetai, kuriems taikoma Konstitucinio įstatymo 4 str. 2 d. / Budgets attributable to local government in 2023, CL 4.2.</t>
  </si>
  <si>
    <t>4. Savivaldybių 2023 m. biudžetai, kuriems taikoma Konstitucinio įstatymo 4 str. 4 d. / Budgets attributable to local governments in 2023, CL 4.4.</t>
  </si>
  <si>
    <t>5. Lankstumo taisyklės taikymas pagal 4 str. 5 d./ Flexibility rule application, CL 4.5</t>
  </si>
  <si>
    <t>7. Aktualūs įstatymų straipsniai / Relevant articles of the Law</t>
  </si>
  <si>
    <t>Biudžeto sandaros įstatymas</t>
  </si>
  <si>
    <t>26 str. 4 d. 3 p.</t>
  </si>
  <si>
    <t>Savivaldybių biudžetus tvirtina savivaldybių tarybos. Biudžetas tvirtinamas savivaldybės tarybos sprendimu. Sprendime nurodoma:
 3) tais biudžetiniais metais planuojama metinė įsiskolinimų (mokėtinų sumų, išskyrus sumas paskoloms grąžinti) pokyčio suma.</t>
  </si>
  <si>
    <t>BL Art. 26(4)(3)</t>
  </si>
  <si>
    <t>Municipal budgets are approved by municipal councils. The budget shall be approved by a decision of the municipal council. The decision shall state:
(3) the annual amount of change in annual arrears (amounts payable, excluding amounts for the repayment of loans) planned for that budget year.</t>
  </si>
  <si>
    <t>4 lentelė. Garantijų limitai</t>
  </si>
  <si>
    <t>Table 4. Guarantees' limits</t>
  </si>
  <si>
    <t>6. Garantijų limitai pagal KĮ 4 str. 7 d. / Guaratees' limits according to CL 4.7</t>
  </si>
  <si>
    <r>
      <t xml:space="preserve">Mokėtinų sumų metinis pokytis, tūkst. EUR
</t>
    </r>
    <r>
      <rPr>
        <i/>
        <sz val="10"/>
        <rFont val="Arial"/>
        <family val="2"/>
        <charset val="186"/>
      </rPr>
      <t>Change in accounts payable, thousand EUR</t>
    </r>
  </si>
  <si>
    <r>
      <t xml:space="preserve">Asignavimai tarptautinei finansinei paramai bendrai finansuoti, tūkst. EUR
</t>
    </r>
    <r>
      <rPr>
        <i/>
        <sz val="10"/>
        <rFont val="Arial"/>
        <family val="2"/>
        <charset val="186"/>
      </rPr>
      <t>Appropriations for international assistance cofinancing, thousand EUR</t>
    </r>
  </si>
  <si>
    <r>
      <t xml:space="preserve">Paskutinių pasibaigusių metų VB dotacijos, ES ir kita tarptautinė finansinė parama, tūkst. EUR
</t>
    </r>
    <r>
      <rPr>
        <i/>
        <sz val="10"/>
        <color theme="1"/>
        <rFont val="Arial"/>
        <family val="2"/>
        <charset val="186"/>
      </rPr>
      <t>Last year's SB grants, EU and other financial aid, thousand EUR</t>
    </r>
  </si>
  <si>
    <r>
      <t xml:space="preserve">Skola, tūkst. EUR
</t>
    </r>
    <r>
      <rPr>
        <i/>
        <sz val="10"/>
        <rFont val="Arial"/>
        <family val="2"/>
        <charset val="186"/>
      </rPr>
      <t>Debt, thousand EUR</t>
    </r>
  </si>
  <si>
    <r>
      <t xml:space="preserve">Paskutinių pasibaigusių metų pajamos be GPM, VB dotacijų, ES ir kitos tarptautinės finansinės paramos, tūkst. EUR
</t>
    </r>
    <r>
      <rPr>
        <i/>
        <sz val="10"/>
        <color theme="1"/>
        <rFont val="Arial"/>
        <family val="2"/>
        <charset val="186"/>
      </rPr>
      <t>Last year's revenue without PIT, SB grants, EU and other international financial aid, thousand EUR</t>
    </r>
  </si>
  <si>
    <r>
      <t xml:space="preserve">Garantijos, tūkst. EUR
</t>
    </r>
    <r>
      <rPr>
        <i/>
        <sz val="10"/>
        <rFont val="Arial"/>
        <family val="2"/>
        <charset val="186"/>
      </rPr>
      <t>Guarantees, thousand EUR</t>
    </r>
  </si>
  <si>
    <t>Each budget attributable to general government sector the planned appropriations of which do not exceed 0.3 % of GDP in the preceding year at current prices shall be planned, approved, amended and implemented in such a way that the appropriations of the budget would not exceed its revenue (revenue and appropriations are calculated on accrual basis), with the exception of the year when a negative output gap is projected according to the economic development scenario which is made public by the Government or its authorised institution and in regard to which the monitoring authority published its conclusion. In the latter case, the appropriations may not exceed revenue by more than 1.5 %.</t>
  </si>
  <si>
    <r>
      <t xml:space="preserve">3.1 Materialiojo ir nematerialiojo turto įsigijimo išlaidos, tūkst. EUR
</t>
    </r>
    <r>
      <rPr>
        <i/>
        <sz val="10"/>
        <color theme="1"/>
        <rFont val="Arial"/>
        <family val="2"/>
        <charset val="186"/>
      </rPr>
      <t>3.1 Acquisition costs of tangible and intangible assets, thousand EUR</t>
    </r>
  </si>
  <si>
    <r>
      <t xml:space="preserve">3.1.4. Ilgalaikio turto finansinės nuomos (lizingo) išlaidos, tūkst. EUR
</t>
    </r>
    <r>
      <rPr>
        <i/>
        <sz val="10"/>
        <color theme="1"/>
        <rFont val="Arial"/>
        <family val="2"/>
        <charset val="186"/>
      </rPr>
      <t>3.1.4. Expenditure on financial leasing of fixed assets, thousand EUR</t>
    </r>
  </si>
  <si>
    <r>
      <t xml:space="preserve">3.2.1.5.1.1. Akcijos (įsigytos iš rezidentų), tūkst. EUR
</t>
    </r>
    <r>
      <rPr>
        <i/>
        <sz val="10"/>
        <color theme="1"/>
        <rFont val="Arial"/>
        <family val="2"/>
        <charset val="186"/>
      </rPr>
      <t>3.2.1.5.1.1. Shares (acquired from residents), thousand EUR</t>
    </r>
  </si>
  <si>
    <r>
      <t xml:space="preserve">2. Išlaidos, tūkst. EUR
</t>
    </r>
    <r>
      <rPr>
        <i/>
        <sz val="10"/>
        <color theme="1"/>
        <rFont val="Arial"/>
        <family val="2"/>
        <charset val="186"/>
      </rPr>
      <t>2. Expenditure, thousand EUR</t>
    </r>
  </si>
  <si>
    <r>
      <t xml:space="preserve">FM įsakymo 1K-8 priedas Nr. 10 (61 eilutė)
</t>
    </r>
    <r>
      <rPr>
        <i/>
        <sz val="10"/>
        <rFont val="Arial"/>
        <family val="2"/>
        <charset val="186"/>
      </rPr>
      <t>Order MoF No. 1K-8 annex No. 10 (row 61)</t>
    </r>
  </si>
  <si>
    <r>
      <t xml:space="preserve">FM įsakymo Nr. 1K-361 forma Nr. 1-SAV (88 eilutė)
</t>
    </r>
    <r>
      <rPr>
        <i/>
        <sz val="10"/>
        <rFont val="Arial"/>
        <family val="2"/>
        <charset val="186"/>
      </rPr>
      <t>Order MoF No. 1K-361 form No. 1-SAV (row 88)</t>
    </r>
  </si>
  <si>
    <r>
      <t xml:space="preserve">FM įsakymo Nr. 1K-361 forma Nr. 1-SAV (14 eilutė)
</t>
    </r>
    <r>
      <rPr>
        <i/>
        <sz val="10"/>
        <rFont val="Arial"/>
        <family val="2"/>
        <charset val="186"/>
      </rPr>
      <t>Order MoF No. 1K-361 form No. 1-SAV (row 14)</t>
    </r>
  </si>
  <si>
    <t>2023 m. BVP to meto kainomis, mln. EUR</t>
  </si>
  <si>
    <t>GDP  2023, mil. EUR</t>
  </si>
  <si>
    <r>
      <t xml:space="preserve">SAVIVALDYBIŲ FISKALINĖS DRAUSMĖS TAISYKLIŲ LAIKYMOSI </t>
    </r>
    <r>
      <rPr>
        <i/>
        <sz val="12"/>
        <color rgb="FF00244D"/>
        <rFont val="Arial"/>
        <family val="2"/>
        <charset val="186"/>
      </rPr>
      <t>EX–POST</t>
    </r>
    <r>
      <rPr>
        <sz val="12"/>
        <color rgb="FF00244D"/>
        <rFont val="Arial"/>
        <family val="2"/>
        <charset val="186"/>
      </rPr>
      <t xml:space="preserve"> SKAIČIUOKLĖ / 
SPREADSHEET OF THE COMPLIANCE WITH THE FISCAL DISCIPLINE RULES OF MUNICIPALITIES</t>
    </r>
  </si>
  <si>
    <t xml:space="preserve">2023 m. BVP to meto kainomis, mln. EUR </t>
  </si>
  <si>
    <r>
      <t xml:space="preserve">FM įsakymo Nr. 1K-126 1 priedas (88 eilutė)
</t>
    </r>
    <r>
      <rPr>
        <i/>
        <sz val="10"/>
        <rFont val="Arial"/>
        <family val="2"/>
        <charset val="186"/>
      </rPr>
      <t>Order MoF No. 1K-126 annex 1 (row 88)</t>
    </r>
  </si>
  <si>
    <r>
      <t xml:space="preserve">FM įsakymo Nr. 1K-126 2 priedas, I skyrius (1 eilutė) 
</t>
    </r>
    <r>
      <rPr>
        <i/>
        <sz val="10"/>
        <rFont val="Arial"/>
        <family val="2"/>
        <charset val="186"/>
      </rPr>
      <t>Order MoF No. 1K-126  annex 2, section I (row 1)</t>
    </r>
  </si>
  <si>
    <t>FM įsakymo Nr. 1K-126 2 priedas, I skyrius (71 eilutė) 
Order MoF No. 1K-126  annex 2, section I (row 71)</t>
  </si>
  <si>
    <t>FM įsakymo Nr. 1K-126 2 priedas, I skyrius (97 eilutė) 
Order MoF No. 1K-126  annex 2, section I (row 97)</t>
  </si>
  <si>
    <t>FM įsakymo Nr. 1K-126 2 priedas, I skyrius (106 eilutė) 
Order MoF No. 1K-126  annex 2, section I (row 106)</t>
  </si>
  <si>
    <t>FM įsakymo Nr. 1K-126 2 priedas, II skyrius (12 eilutė) 
Order MoF No. 1K-126  annex 2, section II (row 12)</t>
  </si>
  <si>
    <t>FM įsakymo Nr. 1K-8 forma 9 priedas (2 str. likutis metų pradžioje - likutis metų pabaigoje) 
Order MoF No. 1K-8 form annex 9 (Art. 2 balance at the beginning of the year - balance at the end of the year)</t>
  </si>
  <si>
    <r>
      <t xml:space="preserve">FM įsakymo Nr. 1K-361 priedas Nr. 1-SAV pajamos (2023-03-31) ir FM įsakymo Nr. 1K-126 forma 1 priedas (2024-03-31) (105 eilutė) skirtumas
</t>
    </r>
    <r>
      <rPr>
        <i/>
        <sz val="10"/>
        <color theme="1"/>
        <rFont val="Arial"/>
        <family val="2"/>
        <charset val="186"/>
      </rPr>
      <t xml:space="preserve">Order MoF No. 1K-361 Annex No. 1-SAV revenue (31/03/2023) and Order MoF No. 1K-126 Annex 1 (31/03/2023) (row 105) difference </t>
    </r>
  </si>
  <si>
    <r>
      <t xml:space="preserve">Nepanaudota visų praėjusių metų sukaupta pajamų dalis, kuri einamaisiais metais panaudojama asignavimams, tūkst. EUR
</t>
    </r>
    <r>
      <rPr>
        <i/>
        <sz val="10"/>
        <rFont val="Arial"/>
        <family val="2"/>
        <charset val="186"/>
      </rPr>
      <t>Unused part of accrued revenue from all previous years to be used for appropriations, thousand EUR</t>
    </r>
  </si>
  <si>
    <t xml:space="preserve"> </t>
  </si>
  <si>
    <t>6=3+4+5</t>
  </si>
  <si>
    <t>11=9-10</t>
  </si>
  <si>
    <r>
      <t xml:space="preserve">2. Išlaidos, tūkst. EUR
</t>
    </r>
    <r>
      <rPr>
        <i/>
        <sz val="10"/>
        <rFont val="Arial"/>
        <family val="2"/>
        <charset val="186"/>
      </rPr>
      <t>2. Expenditure, thousand EUR</t>
    </r>
  </si>
  <si>
    <r>
      <t xml:space="preserve">3.1 Materialiojo ir nematerialiojo turto įsigijimo išlaidos, tūkst. EUR
</t>
    </r>
    <r>
      <rPr>
        <i/>
        <sz val="10"/>
        <rFont val="Arial"/>
        <family val="2"/>
        <charset val="186"/>
      </rPr>
      <t>3.1 Acquisition costs of tangible and intangible assets, thousand EUR</t>
    </r>
  </si>
  <si>
    <r>
      <t xml:space="preserve">3.1.4. Ilgalaikio turto finansinės nuomos (lizingo) išlaidos, tūkst. EUR
</t>
    </r>
    <r>
      <rPr>
        <i/>
        <sz val="10"/>
        <rFont val="Arial"/>
        <family val="2"/>
        <charset val="186"/>
      </rPr>
      <t>3.1.4. Expenditure on financial leasing of fixed assets, thousand EUR</t>
    </r>
  </si>
  <si>
    <r>
      <t xml:space="preserve">3.2.1.5.1.1. Akcijos (įsigytos iš rezidentų), tūkst. EUR
</t>
    </r>
    <r>
      <rPr>
        <i/>
        <sz val="10"/>
        <rFont val="Arial"/>
        <family val="2"/>
        <charset val="186"/>
      </rPr>
      <t>3.2.1.5.1.1. Shares (acquired from residents), thousand EUR</t>
    </r>
  </si>
  <si>
    <r>
      <t xml:space="preserve">Balansas, tūkst. EUR
</t>
    </r>
    <r>
      <rPr>
        <i/>
        <sz val="10"/>
        <rFont val="Arial"/>
        <family val="2"/>
        <charset val="186"/>
      </rPr>
      <t>Balance, thousand EUR</t>
    </r>
  </si>
  <si>
    <r>
      <t xml:space="preserve">Savivaldybė
</t>
    </r>
    <r>
      <rPr>
        <i/>
        <sz val="10"/>
        <rFont val="Arial"/>
        <family val="2"/>
        <charset val="186"/>
      </rPr>
      <t>Municipality</t>
    </r>
  </si>
  <si>
    <r>
      <t xml:space="preserve">Asignavimai, proc. BVP 
</t>
    </r>
    <r>
      <rPr>
        <i/>
        <sz val="10"/>
        <rFont val="Arial"/>
        <family val="2"/>
        <charset val="186"/>
      </rPr>
      <t>Appropriations, % of GDP</t>
    </r>
  </si>
  <si>
    <t>Savivaldybių apklausoje pateikti duomenys apie ES lėšas</t>
  </si>
  <si>
    <r>
      <t xml:space="preserve">Mokėtinų sumų metinis pokytis,  tūkst. EUR
</t>
    </r>
    <r>
      <rPr>
        <i/>
        <sz val="10"/>
        <rFont val="Arial"/>
        <family val="2"/>
        <charset val="186"/>
      </rPr>
      <t>Change in accounts payable, thousand EUR</t>
    </r>
  </si>
  <si>
    <r>
      <t xml:space="preserve">ES lėšų korekcija,  tūkst. EUR
</t>
    </r>
    <r>
      <rPr>
        <i/>
        <sz val="10"/>
        <rFont val="Arial"/>
        <family val="2"/>
        <charset val="186"/>
      </rPr>
      <t>EU funds correction</t>
    </r>
    <r>
      <rPr>
        <sz val="10"/>
        <rFont val="Arial"/>
        <family val="2"/>
        <charset val="186"/>
      </rPr>
      <t>, thousand EUR</t>
    </r>
  </si>
  <si>
    <r>
      <t xml:space="preserve">Pajamos, tūkst. EUR
</t>
    </r>
    <r>
      <rPr>
        <i/>
        <sz val="10"/>
        <rFont val="Arial"/>
        <family val="2"/>
        <charset val="186"/>
      </rPr>
      <t>Revenues, thousand EUR</t>
    </r>
  </si>
  <si>
    <r>
      <t xml:space="preserve">Asignavimai, tūkst. EUR
</t>
    </r>
    <r>
      <rPr>
        <i/>
        <sz val="10"/>
        <rFont val="Arial"/>
        <family val="2"/>
        <charset val="186"/>
      </rPr>
      <t>Appropriations, thousand EUR</t>
    </r>
  </si>
  <si>
    <r>
      <t xml:space="preserve">Ar taikoma lankstumo taisyklė:
</t>
    </r>
    <r>
      <rPr>
        <i/>
        <sz val="10"/>
        <rFont val="Arial"/>
        <family val="2"/>
        <charset val="186"/>
      </rPr>
      <t>Is flexibility rule applied:</t>
    </r>
  </si>
  <si>
    <r>
      <t xml:space="preserve">Balansas kaupiamuoju principu, tūkst. EUR
</t>
    </r>
    <r>
      <rPr>
        <i/>
        <sz val="10"/>
        <rFont val="Arial"/>
        <family val="2"/>
        <charset val="186"/>
      </rPr>
      <t>Balance on accrual basis, thousand EUR</t>
    </r>
  </si>
  <si>
    <r>
      <t xml:space="preserve">FM įsakymo Nr. 1K-126 2 priedas, I skyrius (1+71-97+106 eilutės) 
</t>
    </r>
    <r>
      <rPr>
        <i/>
        <sz val="10"/>
        <rFont val="Arial"/>
        <family val="2"/>
        <charset val="186"/>
      </rPr>
      <t>Order MoF No. 1K-126  annex 2, section I (rows 1+71-97+106)</t>
    </r>
  </si>
  <si>
    <t>Nepanaudota visų praėjusių metų sukaupta pajamų dalis, kuri einamaisiais metais panaudojama asignavimams, tūkst. EUR
Unused part of accrued revenue from all previous years to be used for appropriations, thousand EUR</t>
  </si>
  <si>
    <r>
      <t xml:space="preserve">FM įsakymo Nr. 1K-126 2 priedas, I skyrius (71 eilutė) 
</t>
    </r>
    <r>
      <rPr>
        <i/>
        <sz val="10"/>
        <rFont val="Arial"/>
        <family val="2"/>
        <charset val="186"/>
      </rPr>
      <t>Order MoF No. 1K-126  annex 2, section I (row 71)</t>
    </r>
  </si>
  <si>
    <r>
      <t xml:space="preserve">FM įsakymo Nr. 1K-126 2 priedas, I skyrius (97 eilutė) 
</t>
    </r>
    <r>
      <rPr>
        <i/>
        <sz val="10"/>
        <rFont val="Arial"/>
        <family val="2"/>
        <charset val="186"/>
      </rPr>
      <t>Order MoF No. 1K-126  annex 2, section I (row 97)</t>
    </r>
  </si>
  <si>
    <r>
      <t xml:space="preserve">FM įsakymo Nr. 1K-126 2 priedas, I skyrius (106 eilutė) 
</t>
    </r>
    <r>
      <rPr>
        <i/>
        <sz val="10"/>
        <rFont val="Arial"/>
        <family val="2"/>
        <charset val="186"/>
      </rPr>
      <t>Order MoF No. 1K-126  annex 2, section I (row 106)</t>
    </r>
  </si>
  <si>
    <r>
      <t xml:space="preserve">FM įsakymo Nr. 1K-8 forma 9 priedas (2 str. likutis metų pradžioje - likutis metų pabaigoje) 
</t>
    </r>
    <r>
      <rPr>
        <i/>
        <sz val="10"/>
        <rFont val="Arial"/>
        <family val="2"/>
        <charset val="186"/>
      </rPr>
      <t>Order MoF No. 1K-8 form annex 9 (Art. 2 balance at the beginning of the year - balance at the end of the year)</t>
    </r>
  </si>
  <si>
    <r>
      <t xml:space="preserve">FM įsakymo Nr. 1K-126 2 priedas, II skyrius (12 eilutė) 
</t>
    </r>
    <r>
      <rPr>
        <i/>
        <sz val="10"/>
        <rFont val="Arial"/>
        <family val="2"/>
        <charset val="186"/>
      </rPr>
      <t>Order MoF No. 1K-126  annex 2, section II (row 12)</t>
    </r>
  </si>
  <si>
    <r>
      <t xml:space="preserve">ES lėšų korekcija = 
ES išlaidos - ES pajamos
</t>
    </r>
    <r>
      <rPr>
        <i/>
        <sz val="10"/>
        <rFont val="Arial"/>
        <family val="2"/>
        <charset val="186"/>
      </rPr>
      <t>EU funds correction = 
Expenditure of EU - Revenue of EU</t>
    </r>
  </si>
  <si>
    <r>
      <t xml:space="preserve">Balansas įvertinus taikytiną lankstumą, tūkst. EUR
</t>
    </r>
    <r>
      <rPr>
        <i/>
        <sz val="10"/>
        <rFont val="Arial"/>
        <family val="2"/>
        <charset val="186"/>
      </rPr>
      <t>Balance accounting for applicable flexibility, thousand EUR</t>
    </r>
  </si>
  <si>
    <r>
      <t>Ciklinė biudžeto dedamoji, tūkst. EUR
Cyclical budgetary component</t>
    </r>
    <r>
      <rPr>
        <i/>
        <sz val="10"/>
        <rFont val="Arial"/>
        <family val="2"/>
        <charset val="186"/>
      </rPr>
      <t>, thousand EUR</t>
    </r>
  </si>
  <si>
    <r>
      <t xml:space="preserve">Struktūrinis balansas, tūkst. EUR
</t>
    </r>
    <r>
      <rPr>
        <i/>
        <sz val="10"/>
        <rFont val="Arial"/>
        <family val="2"/>
        <charset val="186"/>
      </rPr>
      <t>Structural balance, thousand EUR</t>
    </r>
  </si>
  <si>
    <r>
      <t xml:space="preserve">Ar laikomasi fiskalinės drausmės taisyklės*:
</t>
    </r>
    <r>
      <rPr>
        <i/>
        <sz val="10"/>
        <rFont val="Arial"/>
        <family val="2"/>
        <charset val="186"/>
      </rPr>
      <t>Is the fiscal rule complied with*</t>
    </r>
  </si>
  <si>
    <t>Pajamos, tūkst. EUR
Revenues, thousand EUR</t>
  </si>
  <si>
    <t>Asignavimai, tūkst. EUR
Appropriations, thousand EUR</t>
  </si>
  <si>
    <t>2. Išlaidos, tūkst. EUR
2. Expenditure, thousand EUR</t>
  </si>
  <si>
    <t>3.1 Materialiojo ir nematerialiojo turto įsigijimo išlaidos, tūkst. EUR
3.1 Acquisition costs of tangible and intangible assets, thousand EUR</t>
  </si>
  <si>
    <t>3.1.4. Ilgalaikio turto finansinės nuomos (lizingo) išlaidos, tūkst. EUR
3.1.4. Expenditure on financial leasing of fixed assets, thousand EUR</t>
  </si>
  <si>
    <t>3.2.1.5.1.1. Akcijos (įsigytos iš rezidentų), tūkst. EUR
3.2.1.5.1.1. Shares (acquired from residents), thousand EUR</t>
  </si>
  <si>
    <t>Balansas, tūkst. EUR
Balance, thousand EUR</t>
  </si>
  <si>
    <t>Mokėtinų sumų metinis pokytis,  tūkst. EUR
Change in accounts payable, thousand EUR</t>
  </si>
  <si>
    <t>FM įsakymo Nr. 1K-126 1 priedas (88 eilutė)
Order MoF No. 1K-126 annex 1 (row 88)</t>
  </si>
  <si>
    <t>FM įsakymo Nr. 1K-126 2 priedas, I skyrius (1+71-97+106 eilutės) 
Order MoF No. 1K-126  annex 2, section I (rows 1+71-97+106)</t>
  </si>
  <si>
    <t>FM įsakymo Nr. 1K-126 2 priedas, I skyrius (1 eilutė) 
Order MoF No. 1K-126  annex 2, section I (row 1)</t>
  </si>
  <si>
    <r>
      <t>Nepanaudota visų praėjusių metų sukaupta pajamų dalis, kuri 2023 metais panaudojta asignavimams, tūkst. EUR*
Unused part of accrued revenue from all previous years to be used for appropriations</t>
    </r>
    <r>
      <rPr>
        <i/>
        <sz val="10"/>
        <rFont val="Arial"/>
        <family val="2"/>
        <charset val="186"/>
      </rPr>
      <t>, thousand EUR*</t>
    </r>
  </si>
  <si>
    <t>FM įsakymo 1K-8 priedas Nr. 10 (61 eilutė)
Order MoF No. 1K-8 annex No. 10 (row 61)</t>
  </si>
  <si>
    <t>Iš viso nesilaiko savivaldybių
Total do not comply</t>
  </si>
  <si>
    <r>
      <t xml:space="preserve">Iš viso nesilaiko savivaldybių
</t>
    </r>
    <r>
      <rPr>
        <b/>
        <i/>
        <sz val="10"/>
        <color theme="1"/>
        <rFont val="Arial"/>
        <family val="2"/>
        <charset val="186"/>
      </rPr>
      <t>Total do not comply</t>
    </r>
  </si>
  <si>
    <t>56 savivaldybės laikėsi FDT
56 local governments follow the fiscal rule</t>
  </si>
  <si>
    <t>2023 m. ES išlaidos</t>
  </si>
  <si>
    <t>2023 m. ES pajamos</t>
  </si>
  <si>
    <t>ES išlaidos - ES pajamos</t>
  </si>
  <si>
    <t xml:space="preserve"> 10=((2-4-7-8)/(1+5)-1)*100</t>
  </si>
  <si>
    <r>
      <t xml:space="preserve">Paskutinių pasibaigusių metų pajamos, tūkst. EUR
</t>
    </r>
    <r>
      <rPr>
        <i/>
        <sz val="10"/>
        <color theme="1"/>
        <rFont val="Arial"/>
        <family val="2"/>
        <charset val="186"/>
      </rPr>
      <t>Last year's revenue, thousand EUR</t>
    </r>
  </si>
  <si>
    <r>
      <t xml:space="preserve">FM įsakymo 1K-8 priedas Nr. 10 (83 eilutė)
</t>
    </r>
    <r>
      <rPr>
        <i/>
        <sz val="10"/>
        <rFont val="Arial"/>
        <family val="2"/>
        <charset val="186"/>
      </rPr>
      <t>Order MoF No. 1K-8 annex No. 10 (row 83)</t>
    </r>
  </si>
  <si>
    <r>
      <t xml:space="preserve">FM įsakymo 1K-8 priedas nr. 10 (83 eilutė)
</t>
    </r>
    <r>
      <rPr>
        <i/>
        <sz val="10"/>
        <color theme="1"/>
        <rFont val="Arial"/>
        <family val="2"/>
        <charset val="186"/>
      </rPr>
      <t>Order MoF No. 1K-8 annex No. 10 (row 83)</t>
    </r>
  </si>
  <si>
    <t>1 lentelė. Vertinimui naudojami duomenys (pagal Finansų ministerijai teiktas ataskaitas)</t>
  </si>
  <si>
    <t>Table 1. Data used for assessment (according to reports sent to the Ministry of Finance)</t>
  </si>
  <si>
    <r>
      <t xml:space="preserve">Garantijos (2023 m.), tūkst. EUR
</t>
    </r>
    <r>
      <rPr>
        <i/>
        <sz val="10"/>
        <color theme="1"/>
        <rFont val="Arial"/>
        <family val="2"/>
        <charset val="186"/>
      </rPr>
      <t>Guarantees, thousand EUR</t>
    </r>
  </si>
  <si>
    <r>
      <t xml:space="preserve">Skola (2023 m.), tūkst EUR
</t>
    </r>
    <r>
      <rPr>
        <i/>
        <sz val="10"/>
        <color theme="1"/>
        <rFont val="Arial"/>
        <family val="2"/>
        <charset val="186"/>
      </rPr>
      <t>Debt, thousand EUR</t>
    </r>
  </si>
  <si>
    <r>
      <t xml:space="preserve">Paskutinių pasibaigusių metų (2023 m.) pajamos, tūkst. EUR
</t>
    </r>
    <r>
      <rPr>
        <i/>
        <sz val="10"/>
        <rFont val="Arial"/>
        <family val="2"/>
        <charset val="186"/>
      </rPr>
      <t>Last year's (2023) revenue, thousand EUR</t>
    </r>
  </si>
  <si>
    <r>
      <t xml:space="preserve">Paskutinių pasibaigusių metų (2023 m.) VB dotacijos, ES ir kita tarptautinė finansinė parama, tūkst. EUR
</t>
    </r>
    <r>
      <rPr>
        <i/>
        <sz val="10"/>
        <rFont val="Arial"/>
        <family val="2"/>
        <charset val="186"/>
      </rPr>
      <t>Last year's SB grants, EU and other financial aid, thousand EUR</t>
    </r>
  </si>
  <si>
    <t>2=2.1-2.2</t>
  </si>
  <si>
    <t>3=1/2</t>
  </si>
  <si>
    <r>
      <t xml:space="preserve">Paskutinių pasibaigusių metų pajamos be GPM, VB dotacijų, ES ir kitos tarptautinės finansinės paramos, tūkst. EUR
</t>
    </r>
    <r>
      <rPr>
        <i/>
        <sz val="10"/>
        <rFont val="Arial"/>
        <family val="2"/>
        <charset val="186"/>
      </rPr>
      <t>Last year's revenue without PIT, SB grants, EU and other international financial aid, thousand EUR</t>
    </r>
  </si>
  <si>
    <r>
      <t xml:space="preserve">Paskutinių pasibaigusių metų VB dotacijos, ES ir kita tarptautinė finansinė parama, tūkst. EUR
</t>
    </r>
    <r>
      <rPr>
        <i/>
        <sz val="10"/>
        <rFont val="Arial"/>
        <family val="2"/>
        <charset val="186"/>
      </rPr>
      <t>Last year's SB grants, EU and other financial aid, thousand EUR</t>
    </r>
  </si>
  <si>
    <r>
      <t xml:space="preserve">Paskutinių pasibaigusių metų pajamos, tūkst. EUR
</t>
    </r>
    <r>
      <rPr>
        <i/>
        <sz val="10"/>
        <rFont val="Arial"/>
        <family val="2"/>
        <charset val="186"/>
      </rPr>
      <t>Last year's revenue, thousand EUR</t>
    </r>
  </si>
  <si>
    <t>* vertinant ex-post naudojama tik realiai panaudota sukaupto likučio dalis. Jei likutis per metus padidėja, vertinat fiskalinės drausmės taisyklių laikymąsi prie pajamų nepridedama jokia suma.</t>
  </si>
  <si>
    <r>
      <t xml:space="preserve">FM įsakymo Nr. 1K-361 priedas Nr. 1-SAV pajamos (2023-03-31) ir FM įsakymo Nr. 1K-126 1 priedas (2024-03-31) (105 eilutė) skirtumas
</t>
    </r>
    <r>
      <rPr>
        <i/>
        <sz val="10"/>
        <rFont val="Arial"/>
        <family val="2"/>
        <charset val="186"/>
      </rPr>
      <t xml:space="preserve">MoF No. 1K-361 Annex No. 1-SAV revenue (31/03/2023) and  MoF No. 1K-126 Annex 1 (31/03/2023) (row 105) difference </t>
    </r>
  </si>
  <si>
    <t>Vadovaujantis KĮ 4 str. 4 d., savivaldybių, kurių planuojami asignavimai neviršija 0,3 procento praėjusių metų BVP to meto kainomis, turi būti planuojamas, tvirtinamas, keičiamas ir vykdomas taip, kad to biudžeto asignavimai neviršytų jo pajamų (pajamas ir asignavimus vertinant kaupiamuoju principu), išskyrus metus, kuriais numatomas neigiamas produkcijos atotrūkis nuo potencialo. Pastaruoju atveju asignavimai negali viršyti pajamų daugiau kaip 1,5 procento.
Kadangi 2023 m. produkcijos atotrūkis nuo potencialo neigiamas, tai reiškia, kad nurodytų savivaldybių biudžetų balanso rodikliai turėjo būti vydomi taip, kad asignavimai neviršytų pajamų daugiau kaip 1,5 procento.</t>
  </si>
  <si>
    <t>In accordance with Art. 4(4) of the CL, budgets of local governments the planned appropriations of which do not exceed 0.3 % of GDP in the preceding year at current prices shall be planned, approved, amended and implemented in such a way that the appropriations of the budget would not exceed its revenue, with the exception of the year when a negative output gap is projected. In the latter case, the appropriations may not exceed revenue by more than 1.5 %.
Since estmated output gap for the year 2023 is negative, the budgets of the indicated local governments had to be implemented so that appropriations did not exceed the revenue (revenue and appropriations are calculated on accrual basis) by more than 1.5 percent.</t>
  </si>
  <si>
    <t>Savivaldybių pateikti duomenys</t>
  </si>
  <si>
    <t>Revised data provided by municipalities</t>
  </si>
  <si>
    <t>2024-06-13 BPE-3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</si>
</sst>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_-* #,##0.00\ _€_-;\-* #,##0.00\ _€_-;_-* &quot;-&quot;??\ _€_-;_-@_-"/>
    <numFmt numFmtId="165" formatCode="#,##0.0"/>
    <numFmt numFmtId="166" formatCode="0.0;\ \–0.0"/>
    <numFmt numFmtId="167" formatCode="0.0"/>
    <numFmt numFmtId="168" formatCode="0.000"/>
    <numFmt numFmtId="169" formatCode="#,##0.0;\–#,##0.0"/>
    <numFmt numFmtId="170" formatCode="0.00;\–0.00"/>
    <numFmt numFmtId="171" formatCode="_-* #,##0.0\ _€_-;\-* #,##0.0\ _€_-;_-* &quot;-&quot;??\ _€_-;_-@_-"/>
    <numFmt numFmtId="172" formatCode="#,##0.00;\–#,##0.00"/>
    <numFmt numFmtId="173" formatCode="_-* #,##0\ _€_-;\-* #,##0\ _€_-;_-* &quot;-&quot;??\ _€_-;_-@_-"/>
  </numFmts>
  <fonts count="62" x14ac:knownFonts="1">
    <font>
      <sz val="11"/>
      <color theme="1"/>
      <name val="Calibri"/>
      <family val="2"/>
      <scheme val="minor"/>
    </font>
    <font>
      <sz val="11"/>
      <color theme="1"/>
      <name val="Calibri"/>
      <family val="2"/>
      <charset val="186"/>
      <scheme val="minor"/>
    </font>
    <font>
      <sz val="11"/>
      <color theme="1"/>
      <name val="Calibri"/>
      <family val="2"/>
      <charset val="186"/>
      <scheme val="minor"/>
    </font>
    <font>
      <sz val="11"/>
      <color theme="1"/>
      <name val="Calibri"/>
      <family val="2"/>
      <scheme val="minor"/>
    </font>
    <font>
      <u/>
      <sz val="11"/>
      <color theme="10"/>
      <name val="Calibri"/>
      <family val="2"/>
      <scheme val="minor"/>
    </font>
    <font>
      <sz val="11"/>
      <color theme="1"/>
      <name val="Calibri Light"/>
      <family val="2"/>
      <charset val="186"/>
      <scheme val="major"/>
    </font>
    <font>
      <sz val="11"/>
      <color rgb="FF00244D"/>
      <name val="Calibri Light"/>
      <family val="2"/>
      <charset val="186"/>
      <scheme val="major"/>
    </font>
    <font>
      <sz val="10"/>
      <name val="Arial"/>
      <family val="2"/>
      <charset val="186"/>
    </font>
    <font>
      <sz val="14"/>
      <color rgb="FF535141"/>
      <name val="Calibri Light"/>
      <family val="2"/>
      <charset val="186"/>
      <scheme val="major"/>
    </font>
    <font>
      <sz val="11"/>
      <color rgb="FF00244D"/>
      <name val="Arial"/>
      <family val="2"/>
      <charset val="186"/>
    </font>
    <font>
      <u/>
      <sz val="11"/>
      <color theme="10"/>
      <name val="Calibri"/>
      <family val="2"/>
      <charset val="186"/>
    </font>
    <font>
      <sz val="12"/>
      <color rgb="FF00244D"/>
      <name val="Arial"/>
      <family val="2"/>
      <charset val="186"/>
    </font>
    <font>
      <u/>
      <sz val="11"/>
      <color theme="10"/>
      <name val="Arial"/>
      <family val="2"/>
      <charset val="186"/>
    </font>
    <font>
      <u/>
      <sz val="11"/>
      <color rgb="FF00244D"/>
      <name val="Arial"/>
      <family val="2"/>
      <charset val="186"/>
    </font>
    <font>
      <sz val="22"/>
      <color rgb="FF4FA1CC"/>
      <name val="Arial"/>
      <family val="2"/>
      <charset val="186"/>
    </font>
    <font>
      <i/>
      <sz val="12"/>
      <color rgb="FF00244D"/>
      <name val="Arial"/>
      <family val="2"/>
      <charset val="186"/>
    </font>
    <font>
      <sz val="11"/>
      <color rgb="FF002060"/>
      <name val="Arial"/>
      <family val="2"/>
      <charset val="186"/>
    </font>
    <font>
      <u/>
      <sz val="11"/>
      <color theme="10"/>
      <name val="Calibri"/>
      <family val="2"/>
      <charset val="186"/>
      <scheme val="minor"/>
    </font>
    <font>
      <sz val="11"/>
      <color theme="1"/>
      <name val="Arial"/>
      <family val="2"/>
      <charset val="186"/>
    </font>
    <font>
      <b/>
      <sz val="11"/>
      <color theme="1"/>
      <name val="Arial"/>
      <family val="2"/>
      <charset val="186"/>
    </font>
    <font>
      <b/>
      <sz val="11"/>
      <name val="Arial"/>
      <family val="2"/>
      <charset val="186"/>
    </font>
    <font>
      <sz val="11"/>
      <color theme="0"/>
      <name val="Arial"/>
      <family val="2"/>
      <charset val="186"/>
    </font>
    <font>
      <sz val="11"/>
      <name val="Arial"/>
      <family val="2"/>
      <charset val="186"/>
    </font>
    <font>
      <sz val="10"/>
      <color theme="1"/>
      <name val="Arial"/>
      <family val="2"/>
      <charset val="186"/>
    </font>
    <font>
      <sz val="11"/>
      <color rgb="FFF9F9F9"/>
      <name val="Calibri"/>
      <family val="2"/>
      <scheme val="minor"/>
    </font>
    <font>
      <b/>
      <sz val="10"/>
      <name val="Arial"/>
      <family val="2"/>
      <charset val="186"/>
    </font>
    <font>
      <sz val="11"/>
      <color theme="0"/>
      <name val="Calibri"/>
      <family val="2"/>
      <scheme val="minor"/>
    </font>
    <font>
      <sz val="10"/>
      <color rgb="FF000000"/>
      <name val="Arial"/>
      <family val="2"/>
      <charset val="186"/>
    </font>
    <font>
      <vertAlign val="subscript"/>
      <sz val="10"/>
      <color rgb="FF000000"/>
      <name val="Arial"/>
      <family val="2"/>
      <charset val="186"/>
    </font>
    <font>
      <i/>
      <sz val="10"/>
      <color rgb="FF000000"/>
      <name val="Arial"/>
      <family val="2"/>
      <charset val="186"/>
    </font>
    <font>
      <i/>
      <vertAlign val="subscript"/>
      <sz val="10"/>
      <color rgb="FF000000"/>
      <name val="Arial"/>
      <family val="2"/>
      <charset val="186"/>
    </font>
    <font>
      <sz val="10"/>
      <color rgb="FF000000"/>
      <name val="Calibri"/>
      <family val="2"/>
      <charset val="186"/>
    </font>
    <font>
      <vertAlign val="subscript"/>
      <sz val="10"/>
      <color theme="1"/>
      <name val="Arial"/>
      <family val="2"/>
      <charset val="186"/>
    </font>
    <font>
      <b/>
      <sz val="10"/>
      <color rgb="FF000000"/>
      <name val="Arial"/>
      <family val="2"/>
      <charset val="186"/>
    </font>
    <font>
      <sz val="11"/>
      <color rgb="FFFF0000"/>
      <name val="Arial"/>
      <family val="2"/>
      <charset val="186"/>
    </font>
    <font>
      <b/>
      <i/>
      <sz val="11"/>
      <name val="Arial"/>
      <family val="2"/>
      <charset val="186"/>
    </font>
    <font>
      <i/>
      <sz val="10"/>
      <color theme="1"/>
      <name val="Arial"/>
      <family val="2"/>
      <charset val="186"/>
    </font>
    <font>
      <i/>
      <sz val="11"/>
      <color theme="1"/>
      <name val="Arial"/>
      <family val="2"/>
      <charset val="186"/>
    </font>
    <font>
      <i/>
      <sz val="11"/>
      <name val="Arial"/>
      <family val="2"/>
      <charset val="186"/>
    </font>
    <font>
      <i/>
      <u/>
      <sz val="11"/>
      <color rgb="FF00244D"/>
      <name val="Arial"/>
      <family val="2"/>
      <charset val="186"/>
    </font>
    <font>
      <i/>
      <sz val="10"/>
      <name val="Arial"/>
      <family val="2"/>
      <charset val="186"/>
    </font>
    <font>
      <sz val="11"/>
      <color rgb="FFFF0000"/>
      <name val="Calibri"/>
      <family val="2"/>
      <scheme val="minor"/>
    </font>
    <font>
      <sz val="12"/>
      <color rgb="FF242424"/>
      <name val="Segoe UI"/>
      <family val="2"/>
      <charset val="186"/>
    </font>
    <font>
      <sz val="10"/>
      <color rgb="FF333333"/>
      <name val="Verdana"/>
      <family val="2"/>
      <charset val="186"/>
    </font>
    <font>
      <sz val="12"/>
      <color rgb="FF000000"/>
      <name val="Times New Roman"/>
      <family val="1"/>
      <charset val="186"/>
    </font>
    <font>
      <i/>
      <sz val="11"/>
      <color rgb="FFFF0000"/>
      <name val="Arial"/>
      <family val="2"/>
      <charset val="186"/>
    </font>
    <font>
      <u/>
      <sz val="11"/>
      <color theme="4"/>
      <name val="Arial"/>
      <family val="2"/>
    </font>
    <font>
      <sz val="10"/>
      <color theme="1"/>
      <name val="Arial"/>
      <family val="2"/>
    </font>
    <font>
      <b/>
      <sz val="10"/>
      <color theme="1"/>
      <name val="Arial"/>
      <family val="2"/>
    </font>
    <font>
      <sz val="11"/>
      <color rgb="FF000000"/>
      <name val="Times New Roman"/>
      <family val="1"/>
      <charset val="186"/>
    </font>
    <font>
      <i/>
      <sz val="10"/>
      <color rgb="FF000000"/>
      <name val="Times New Roman"/>
      <family val="1"/>
      <charset val="186"/>
    </font>
    <font>
      <sz val="11"/>
      <color rgb="FFFF0000"/>
      <name val="Calibri Light"/>
      <family val="2"/>
      <charset val="186"/>
      <scheme val="major"/>
    </font>
    <font>
      <i/>
      <sz val="9"/>
      <color theme="1"/>
      <name val="Arial"/>
      <family val="2"/>
      <charset val="186"/>
    </font>
    <font>
      <u/>
      <sz val="11"/>
      <color theme="7"/>
      <name val="Arial"/>
      <family val="2"/>
      <charset val="186"/>
    </font>
    <font>
      <sz val="10"/>
      <color theme="1"/>
      <name val="Calibri"/>
      <family val="2"/>
      <scheme val="minor"/>
    </font>
    <font>
      <sz val="10"/>
      <color rgb="FFFF0000"/>
      <name val="Arial"/>
      <family val="2"/>
      <charset val="186"/>
    </font>
    <font>
      <b/>
      <sz val="10"/>
      <color theme="1"/>
      <name val="Arial"/>
      <family val="2"/>
      <charset val="186"/>
    </font>
    <font>
      <b/>
      <i/>
      <sz val="10"/>
      <color theme="1"/>
      <name val="Arial"/>
      <family val="2"/>
      <charset val="186"/>
    </font>
    <font>
      <b/>
      <sz val="10"/>
      <color rgb="FFFF0000"/>
      <name val="Arial"/>
      <family val="2"/>
      <charset val="186"/>
    </font>
    <font>
      <sz val="8"/>
      <name val="Calibri"/>
      <family val="2"/>
      <scheme val="minor"/>
    </font>
    <font>
      <i/>
      <sz val="11"/>
      <color rgb="FF00244D"/>
      <name val="Arial"/>
      <family val="2"/>
      <charset val="186"/>
    </font>
    <font>
      <i/>
      <sz val="10"/>
      <color rgb="FFFF0000"/>
      <name val="Arial"/>
      <family val="2"/>
      <charset val="186"/>
    </font>
  </fonts>
  <fills count="9">
    <fill>
      <patternFill patternType="none"/>
    </fill>
    <fill>
      <patternFill patternType="gray125"/>
    </fill>
    <fill>
      <patternFill patternType="solid">
        <fgColor rgb="FFF5EBEB"/>
        <bgColor indexed="64"/>
      </patternFill>
    </fill>
    <fill>
      <patternFill patternType="solid">
        <fgColor theme="7" tint="0.79998168889431442"/>
        <bgColor indexed="64"/>
      </patternFill>
    </fill>
    <fill>
      <patternFill patternType="solid">
        <fgColor theme="7" tint="0.39997558519241921"/>
        <bgColor indexed="64"/>
      </patternFill>
    </fill>
    <fill>
      <patternFill patternType="solid">
        <fgColor theme="9" tint="0.59999389629810485"/>
        <bgColor indexed="64"/>
      </patternFill>
    </fill>
    <fill>
      <patternFill patternType="solid">
        <fgColor theme="2" tint="0.79998168889431442"/>
        <bgColor indexed="64"/>
      </patternFill>
    </fill>
    <fill>
      <patternFill patternType="solid">
        <fgColor theme="0" tint="-0.14999847407452621"/>
        <bgColor indexed="64"/>
      </patternFill>
    </fill>
    <fill>
      <patternFill patternType="solid">
        <fgColor rgb="FFD1D1D1"/>
        <bgColor indexed="64"/>
      </patternFill>
    </fill>
  </fills>
  <borders count="66">
    <border>
      <left/>
      <right/>
      <top/>
      <bottom/>
      <diagonal/>
    </border>
    <border>
      <left/>
      <right/>
      <top/>
      <bottom style="thin">
        <color indexed="64"/>
      </bottom>
      <diagonal/>
    </border>
    <border>
      <left style="medium">
        <color theme="7"/>
      </left>
      <right style="dashed">
        <color theme="7"/>
      </right>
      <top/>
      <bottom/>
      <diagonal/>
    </border>
    <border>
      <left/>
      <right/>
      <top style="medium">
        <color rgb="FF8C6E87"/>
      </top>
      <bottom/>
      <diagonal/>
    </border>
    <border>
      <left/>
      <right/>
      <top/>
      <bottom style="medium">
        <color rgb="FF8C6E87"/>
      </bottom>
      <diagonal/>
    </border>
    <border>
      <left/>
      <right style="dotted">
        <color rgb="FF8C6E87"/>
      </right>
      <top style="medium">
        <color rgb="FF8C6E87"/>
      </top>
      <bottom style="medium">
        <color rgb="FF8C6E87"/>
      </bottom>
      <diagonal/>
    </border>
    <border>
      <left style="dotted">
        <color rgb="FF8C6E87"/>
      </left>
      <right style="dotted">
        <color rgb="FF8C6E87"/>
      </right>
      <top style="medium">
        <color rgb="FF8C6E87"/>
      </top>
      <bottom style="medium">
        <color rgb="FF8C6E87"/>
      </bottom>
      <diagonal/>
    </border>
    <border>
      <left style="dotted">
        <color rgb="FF8C6E87"/>
      </left>
      <right/>
      <top style="medium">
        <color rgb="FF8C6E87"/>
      </top>
      <bottom style="medium">
        <color rgb="FF8C6E87"/>
      </bottom>
      <diagonal/>
    </border>
    <border>
      <left/>
      <right/>
      <top style="dashed">
        <color rgb="FF8C6E87"/>
      </top>
      <bottom/>
      <diagonal/>
    </border>
    <border>
      <left style="thin">
        <color rgb="FF8C6E87"/>
      </left>
      <right style="dashed">
        <color rgb="FF8C6E87"/>
      </right>
      <top style="thin">
        <color rgb="FF8C6E87"/>
      </top>
      <bottom style="dashed">
        <color rgb="FF8C6E87"/>
      </bottom>
      <diagonal/>
    </border>
    <border>
      <left style="dashed">
        <color rgb="FF8C6E87"/>
      </left>
      <right style="dashed">
        <color rgb="FF8C6E87"/>
      </right>
      <top style="thin">
        <color rgb="FF8C6E87"/>
      </top>
      <bottom style="dashed">
        <color rgb="FF8C6E87"/>
      </bottom>
      <diagonal/>
    </border>
    <border>
      <left style="dashed">
        <color rgb="FF8C6E87"/>
      </left>
      <right style="thin">
        <color rgb="FF8C6E87"/>
      </right>
      <top style="thin">
        <color rgb="FF8C6E87"/>
      </top>
      <bottom style="dashed">
        <color rgb="FF8C6E87"/>
      </bottom>
      <diagonal/>
    </border>
    <border>
      <left style="thin">
        <color rgb="FF8C6E87"/>
      </left>
      <right style="dashed">
        <color rgb="FF8C6E87"/>
      </right>
      <top style="dashed">
        <color rgb="FF8C6E87"/>
      </top>
      <bottom style="dashed">
        <color rgb="FF8C6E87"/>
      </bottom>
      <diagonal/>
    </border>
    <border>
      <left style="dashed">
        <color rgb="FF8C6E87"/>
      </left>
      <right style="dashed">
        <color rgb="FF8C6E87"/>
      </right>
      <top style="dashed">
        <color rgb="FF8C6E87"/>
      </top>
      <bottom style="dashed">
        <color rgb="FF8C6E87"/>
      </bottom>
      <diagonal/>
    </border>
    <border>
      <left style="dashed">
        <color rgb="FF8C6E87"/>
      </left>
      <right style="thin">
        <color rgb="FF8C6E87"/>
      </right>
      <top style="dashed">
        <color rgb="FF8C6E87"/>
      </top>
      <bottom style="dashed">
        <color rgb="FF8C6E87"/>
      </bottom>
      <diagonal/>
    </border>
    <border>
      <left style="thin">
        <color rgb="FF8C6E87"/>
      </left>
      <right style="dashed">
        <color rgb="FF8C6E87"/>
      </right>
      <top style="dashed">
        <color rgb="FF8C6E87"/>
      </top>
      <bottom style="thin">
        <color rgb="FF8C6E87"/>
      </bottom>
      <diagonal/>
    </border>
    <border>
      <left style="dashed">
        <color rgb="FF8C6E87"/>
      </left>
      <right style="dashed">
        <color rgb="FF8C6E87"/>
      </right>
      <top style="dashed">
        <color rgb="FF8C6E87"/>
      </top>
      <bottom style="thin">
        <color rgb="FF8C6E87"/>
      </bottom>
      <diagonal/>
    </border>
    <border>
      <left style="dashed">
        <color theme="7"/>
      </left>
      <right style="medium">
        <color theme="7"/>
      </right>
      <top style="medium">
        <color theme="7"/>
      </top>
      <bottom style="dashed">
        <color theme="7"/>
      </bottom>
      <diagonal/>
    </border>
    <border>
      <left style="medium">
        <color theme="7" tint="-0.499984740745262"/>
      </left>
      <right/>
      <top/>
      <bottom/>
      <diagonal/>
    </border>
    <border>
      <left/>
      <right style="medium">
        <color theme="7" tint="-0.499984740745262"/>
      </right>
      <top/>
      <bottom/>
      <diagonal/>
    </border>
    <border>
      <left style="medium">
        <color theme="7" tint="-0.499984740745262"/>
      </left>
      <right/>
      <top/>
      <bottom style="medium">
        <color theme="7" tint="-0.499984740745262"/>
      </bottom>
      <diagonal/>
    </border>
    <border>
      <left/>
      <right/>
      <top/>
      <bottom style="medium">
        <color theme="7" tint="-0.499984740745262"/>
      </bottom>
      <diagonal/>
    </border>
    <border>
      <left/>
      <right style="medium">
        <color theme="7" tint="-0.499984740745262"/>
      </right>
      <top/>
      <bottom style="medium">
        <color theme="7" tint="-0.499984740745262"/>
      </bottom>
      <diagonal/>
    </border>
    <border>
      <left style="medium">
        <color theme="7" tint="-0.499984740745262"/>
      </left>
      <right/>
      <top style="medium">
        <color theme="7" tint="-0.499984740745262"/>
      </top>
      <bottom style="medium">
        <color theme="7" tint="-0.499984740745262"/>
      </bottom>
      <diagonal/>
    </border>
    <border>
      <left/>
      <right/>
      <top style="medium">
        <color theme="7" tint="-0.499984740745262"/>
      </top>
      <bottom style="medium">
        <color theme="7" tint="-0.499984740745262"/>
      </bottom>
      <diagonal/>
    </border>
    <border>
      <left/>
      <right style="medium">
        <color theme="7" tint="-0.499984740745262"/>
      </right>
      <top style="medium">
        <color theme="7" tint="-0.499984740745262"/>
      </top>
      <bottom style="medium">
        <color theme="7" tint="-0.499984740745262"/>
      </bottom>
      <diagonal/>
    </border>
    <border>
      <left style="medium">
        <color theme="7"/>
      </left>
      <right style="dashed">
        <color theme="7"/>
      </right>
      <top style="medium">
        <color theme="7"/>
      </top>
      <bottom style="dashed">
        <color theme="7"/>
      </bottom>
      <diagonal/>
    </border>
    <border>
      <left style="dashed">
        <color theme="7"/>
      </left>
      <right style="dashed">
        <color theme="7"/>
      </right>
      <top style="medium">
        <color theme="7"/>
      </top>
      <bottom style="dashed">
        <color theme="7"/>
      </bottom>
      <diagonal/>
    </border>
    <border>
      <left style="medium">
        <color theme="7"/>
      </left>
      <right style="dashed">
        <color theme="7"/>
      </right>
      <top style="dashed">
        <color theme="7"/>
      </top>
      <bottom style="dashed">
        <color theme="7"/>
      </bottom>
      <diagonal/>
    </border>
    <border>
      <left style="dashed">
        <color theme="7"/>
      </left>
      <right style="dashed">
        <color theme="7"/>
      </right>
      <top style="dashed">
        <color theme="7"/>
      </top>
      <bottom style="dashed">
        <color theme="7"/>
      </bottom>
      <diagonal/>
    </border>
    <border>
      <left style="dashed">
        <color theme="7"/>
      </left>
      <right style="medium">
        <color theme="7"/>
      </right>
      <top style="dashed">
        <color theme="7"/>
      </top>
      <bottom style="dashed">
        <color theme="7"/>
      </bottom>
      <diagonal/>
    </border>
    <border>
      <left style="medium">
        <color theme="7"/>
      </left>
      <right style="dashed">
        <color theme="7"/>
      </right>
      <top style="dashed">
        <color theme="7"/>
      </top>
      <bottom style="medium">
        <color theme="7"/>
      </bottom>
      <diagonal/>
    </border>
    <border>
      <left style="dashed">
        <color theme="7"/>
      </left>
      <right style="dashed">
        <color theme="7"/>
      </right>
      <top style="dashed">
        <color theme="7"/>
      </top>
      <bottom style="medium">
        <color theme="7"/>
      </bottom>
      <diagonal/>
    </border>
    <border>
      <left style="dashed">
        <color theme="7"/>
      </left>
      <right style="medium">
        <color theme="7"/>
      </right>
      <top style="dashed">
        <color theme="7"/>
      </top>
      <bottom style="medium">
        <color theme="7"/>
      </bottom>
      <diagonal/>
    </border>
    <border>
      <left/>
      <right/>
      <top style="medium">
        <color theme="7"/>
      </top>
      <bottom style="medium">
        <color theme="7"/>
      </bottom>
      <diagonal/>
    </border>
    <border>
      <left/>
      <right/>
      <top/>
      <bottom style="medium">
        <color theme="7"/>
      </bottom>
      <diagonal/>
    </border>
    <border>
      <left style="thin">
        <color theme="7"/>
      </left>
      <right style="dashed">
        <color theme="7"/>
      </right>
      <top style="thin">
        <color theme="7"/>
      </top>
      <bottom style="dashed">
        <color theme="7"/>
      </bottom>
      <diagonal/>
    </border>
    <border>
      <left style="dashed">
        <color theme="7"/>
      </left>
      <right style="dashed">
        <color theme="7"/>
      </right>
      <top style="thin">
        <color theme="7"/>
      </top>
      <bottom style="dashed">
        <color theme="7"/>
      </bottom>
      <diagonal/>
    </border>
    <border>
      <left style="dashed">
        <color theme="7"/>
      </left>
      <right style="thin">
        <color theme="7"/>
      </right>
      <top style="thin">
        <color theme="7"/>
      </top>
      <bottom style="dashed">
        <color theme="7"/>
      </bottom>
      <diagonal/>
    </border>
    <border>
      <left style="thin">
        <color theme="7"/>
      </left>
      <right style="dashed">
        <color theme="7"/>
      </right>
      <top style="dashed">
        <color theme="7"/>
      </top>
      <bottom style="dashed">
        <color theme="7"/>
      </bottom>
      <diagonal/>
    </border>
    <border>
      <left style="dashed">
        <color theme="7"/>
      </left>
      <right style="thin">
        <color theme="7"/>
      </right>
      <top style="dashed">
        <color theme="7"/>
      </top>
      <bottom style="dashed">
        <color theme="7"/>
      </bottom>
      <diagonal/>
    </border>
    <border>
      <left style="thin">
        <color theme="7"/>
      </left>
      <right style="dashed">
        <color theme="7"/>
      </right>
      <top style="dashed">
        <color theme="7"/>
      </top>
      <bottom style="thin">
        <color theme="7"/>
      </bottom>
      <diagonal/>
    </border>
    <border>
      <left style="dashed">
        <color theme="7"/>
      </left>
      <right style="dashed">
        <color theme="7"/>
      </right>
      <top style="dashed">
        <color theme="7"/>
      </top>
      <bottom style="thin">
        <color theme="7"/>
      </bottom>
      <diagonal/>
    </border>
    <border>
      <left style="dashed">
        <color theme="7"/>
      </left>
      <right style="thin">
        <color theme="7"/>
      </right>
      <top style="dashed">
        <color theme="7"/>
      </top>
      <bottom style="thin">
        <color theme="7"/>
      </bottom>
      <diagonal/>
    </border>
    <border>
      <left/>
      <right/>
      <top style="medium">
        <color theme="7"/>
      </top>
      <bottom/>
      <diagonal/>
    </border>
    <border>
      <left style="thin">
        <color theme="7"/>
      </left>
      <right style="thin">
        <color theme="7"/>
      </right>
      <top style="thin">
        <color theme="7"/>
      </top>
      <bottom/>
      <diagonal/>
    </border>
    <border>
      <left style="thin">
        <color theme="7"/>
      </left>
      <right style="thin">
        <color theme="7"/>
      </right>
      <top style="thin">
        <color theme="7"/>
      </top>
      <bottom style="dashed">
        <color theme="5"/>
      </bottom>
      <diagonal/>
    </border>
    <border>
      <left style="thin">
        <color theme="7"/>
      </left>
      <right style="thin">
        <color theme="7"/>
      </right>
      <top/>
      <bottom style="thin">
        <color theme="7"/>
      </bottom>
      <diagonal/>
    </border>
    <border>
      <left style="thin">
        <color theme="7"/>
      </left>
      <right style="thin">
        <color theme="7"/>
      </right>
      <top style="dashed">
        <color theme="5"/>
      </top>
      <bottom style="thin">
        <color theme="7"/>
      </bottom>
      <diagonal/>
    </border>
    <border>
      <left style="thin">
        <color rgb="FF8C6E87"/>
      </left>
      <right style="dashed">
        <color rgb="FF8C6E87"/>
      </right>
      <top/>
      <bottom style="thin">
        <color rgb="FF8C6E87"/>
      </bottom>
      <diagonal/>
    </border>
    <border>
      <left style="dashed">
        <color rgb="FF8C6E87"/>
      </left>
      <right style="thin">
        <color rgb="FF8C6E87"/>
      </right>
      <top/>
      <bottom style="thin">
        <color rgb="FF8C6E87"/>
      </bottom>
      <diagonal/>
    </border>
    <border>
      <left/>
      <right/>
      <top/>
      <bottom style="thin">
        <color rgb="FF8C6E87"/>
      </bottom>
      <diagonal/>
    </border>
    <border>
      <left style="thin">
        <color theme="7"/>
      </left>
      <right style="thin">
        <color theme="7"/>
      </right>
      <top style="thin">
        <color theme="7"/>
      </top>
      <bottom style="thin">
        <color theme="7"/>
      </bottom>
      <diagonal/>
    </border>
    <border>
      <left style="dashed">
        <color theme="7"/>
      </left>
      <right style="dashed">
        <color theme="7"/>
      </right>
      <top style="thin">
        <color theme="7"/>
      </top>
      <bottom/>
      <diagonal/>
    </border>
    <border>
      <left style="dashed">
        <color theme="7"/>
      </left>
      <right style="dashed">
        <color theme="7"/>
      </right>
      <top/>
      <bottom style="dashed">
        <color theme="7"/>
      </bottom>
      <diagonal/>
    </border>
    <border>
      <left style="dashed">
        <color rgb="FF8C6E87"/>
      </left>
      <right style="dashed">
        <color theme="7"/>
      </right>
      <top style="thin">
        <color theme="7"/>
      </top>
      <bottom/>
      <diagonal/>
    </border>
    <border>
      <left style="dashed">
        <color rgb="FF8C6E87"/>
      </left>
      <right style="dashed">
        <color theme="7"/>
      </right>
      <top/>
      <bottom style="dashed">
        <color theme="7"/>
      </bottom>
      <diagonal/>
    </border>
    <border>
      <left/>
      <right/>
      <top style="dashed">
        <color rgb="FF8C6E87"/>
      </top>
      <bottom style="dashed">
        <color rgb="FF8C6E87"/>
      </bottom>
      <diagonal/>
    </border>
    <border>
      <left style="dashed">
        <color rgb="FF8C6E87"/>
      </left>
      <right style="dashed">
        <color rgb="FF8C6E87"/>
      </right>
      <top style="thin">
        <color rgb="FF8C6E87"/>
      </top>
      <bottom/>
      <diagonal/>
    </border>
    <border>
      <left style="dashed">
        <color rgb="FF8C6E87"/>
      </left>
      <right style="dashed">
        <color rgb="FF8C6E87"/>
      </right>
      <top/>
      <bottom style="dashed">
        <color rgb="FF8C6E87"/>
      </bottom>
      <diagonal/>
    </border>
    <border>
      <left style="dashed">
        <color rgb="FF8C6E87"/>
      </left>
      <right/>
      <top style="dashed">
        <color rgb="FF8C6E87"/>
      </top>
      <bottom style="dashed">
        <color rgb="FF8C6E87"/>
      </bottom>
      <diagonal/>
    </border>
    <border>
      <left style="dashed">
        <color rgb="FF8C6E87"/>
      </left>
      <right style="thin">
        <color rgb="FF8C6E87"/>
      </right>
      <top style="dashed">
        <color rgb="FF8C6E87"/>
      </top>
      <bottom style="thin">
        <color rgb="FF8C6E87"/>
      </bottom>
      <diagonal/>
    </border>
    <border>
      <left/>
      <right style="thin">
        <color rgb="FF8C6E87"/>
      </right>
      <top style="dashed">
        <color rgb="FF8C6E87"/>
      </top>
      <bottom style="dashed">
        <color rgb="FF8C6E87"/>
      </bottom>
      <diagonal/>
    </border>
    <border>
      <left style="thin">
        <color rgb="FF8C6E87"/>
      </left>
      <right style="dashed">
        <color rgb="FF8C6E87"/>
      </right>
      <top/>
      <bottom/>
      <diagonal/>
    </border>
    <border>
      <left style="dashed">
        <color rgb="FF8C6E87"/>
      </left>
      <right style="thin">
        <color rgb="FF8C6E87"/>
      </right>
      <top/>
      <bottom/>
      <diagonal/>
    </border>
    <border>
      <left style="dashed">
        <color theme="7"/>
      </left>
      <right style="dashed">
        <color theme="7"/>
      </right>
      <top style="dashed">
        <color theme="7"/>
      </top>
      <bottom style="thin">
        <color rgb="FF8C6E87"/>
      </bottom>
      <diagonal/>
    </border>
  </borders>
  <cellStyleXfs count="10">
    <xf numFmtId="0" fontId="0" fillId="0" borderId="0"/>
    <xf numFmtId="0" fontId="4" fillId="0" borderId="0" applyNumberFormat="0" applyFill="0" applyBorder="0" applyAlignment="0" applyProtection="0"/>
    <xf numFmtId="0" fontId="7" fillId="0" borderId="0"/>
    <xf numFmtId="0" fontId="10" fillId="0" borderId="0" applyNumberFormat="0" applyFill="0" applyBorder="0" applyAlignment="0" applyProtection="0">
      <alignment vertical="top"/>
      <protection locked="0"/>
    </xf>
    <xf numFmtId="0" fontId="2" fillId="0" borderId="0"/>
    <xf numFmtId="0" fontId="10" fillId="0" borderId="0" applyNumberFormat="0" applyFill="0" applyBorder="0" applyAlignment="0" applyProtection="0">
      <alignment vertical="top"/>
      <protection locked="0"/>
    </xf>
    <xf numFmtId="0" fontId="17" fillId="0" borderId="0" applyNumberFormat="0" applyFill="0" applyBorder="0" applyAlignment="0" applyProtection="0"/>
    <xf numFmtId="0" fontId="3" fillId="0" borderId="0"/>
    <xf numFmtId="0" fontId="1" fillId="0" borderId="0"/>
    <xf numFmtId="164" fontId="3" fillId="0" borderId="0" applyFont="0" applyFill="0" applyBorder="0" applyAlignment="0" applyProtection="0"/>
  </cellStyleXfs>
  <cellXfs count="345">
    <xf numFmtId="0" fontId="0" fillId="0" borderId="0" xfId="0"/>
    <xf numFmtId="0" fontId="9" fillId="0" borderId="0" xfId="0" applyFont="1"/>
    <xf numFmtId="0" fontId="5" fillId="0" borderId="0" xfId="0" applyFont="1"/>
    <xf numFmtId="0" fontId="6" fillId="0" borderId="0" xfId="0" applyFont="1"/>
    <xf numFmtId="0" fontId="14" fillId="0" borderId="0" xfId="0" applyFont="1" applyAlignment="1">
      <alignment horizontal="center" vertical="center"/>
    </xf>
    <xf numFmtId="14" fontId="5" fillId="0" borderId="0" xfId="0" applyNumberFormat="1" applyFont="1"/>
    <xf numFmtId="0" fontId="12" fillId="0" borderId="0" xfId="3" applyFont="1" applyBorder="1" applyAlignment="1" applyProtection="1">
      <alignment horizontal="left" indent="4"/>
    </xf>
    <xf numFmtId="0" fontId="13" fillId="0" borderId="0" xfId="3" applyFont="1" applyBorder="1" applyAlignment="1" applyProtection="1"/>
    <xf numFmtId="0" fontId="18" fillId="0" borderId="0" xfId="4" applyFont="1"/>
    <xf numFmtId="0" fontId="12" fillId="0" borderId="0" xfId="3" applyFont="1" applyAlignment="1" applyProtection="1"/>
    <xf numFmtId="0" fontId="12" fillId="0" borderId="0" xfId="6" applyFont="1" applyAlignment="1" applyProtection="1"/>
    <xf numFmtId="0" fontId="19" fillId="0" borderId="0" xfId="4" applyFont="1"/>
    <xf numFmtId="0" fontId="20" fillId="0" borderId="0" xfId="4" applyFont="1"/>
    <xf numFmtId="0" fontId="23" fillId="0" borderId="0" xfId="0" applyFont="1"/>
    <xf numFmtId="0" fontId="10" fillId="0" borderId="0" xfId="3" applyBorder="1" applyAlignment="1" applyProtection="1">
      <alignment horizontal="center" wrapText="1"/>
    </xf>
    <xf numFmtId="0" fontId="24" fillId="0" borderId="0" xfId="0" applyFont="1"/>
    <xf numFmtId="0" fontId="26" fillId="0" borderId="0" xfId="0" applyFont="1"/>
    <xf numFmtId="0" fontId="18" fillId="0" borderId="0" xfId="4" applyFont="1" applyAlignment="1" applyProtection="1">
      <alignment wrapText="1"/>
      <protection locked="0"/>
    </xf>
    <xf numFmtId="0" fontId="18" fillId="0" borderId="0" xfId="4" applyFont="1" applyProtection="1">
      <protection locked="0"/>
    </xf>
    <xf numFmtId="0" fontId="12" fillId="0" borderId="0" xfId="3" applyFont="1" applyAlignment="1" applyProtection="1">
      <protection locked="0"/>
    </xf>
    <xf numFmtId="0" fontId="18" fillId="0" borderId="0" xfId="0" applyFont="1" applyProtection="1">
      <protection locked="0"/>
    </xf>
    <xf numFmtId="0" fontId="19" fillId="0" borderId="0" xfId="4" applyFont="1" applyProtection="1">
      <protection locked="0"/>
    </xf>
    <xf numFmtId="0" fontId="21" fillId="0" borderId="0" xfId="4" applyFont="1" applyProtection="1">
      <protection locked="0"/>
    </xf>
    <xf numFmtId="168" fontId="18" fillId="0" borderId="0" xfId="4" applyNumberFormat="1" applyFont="1" applyProtection="1">
      <protection locked="0"/>
    </xf>
    <xf numFmtId="0" fontId="22" fillId="0" borderId="0" xfId="4" applyFont="1" applyAlignment="1">
      <alignment wrapText="1"/>
    </xf>
    <xf numFmtId="0" fontId="34" fillId="0" borderId="0" xfId="4" applyFont="1"/>
    <xf numFmtId="0" fontId="12" fillId="0" borderId="0" xfId="3" applyFont="1" applyBorder="1" applyAlignment="1" applyProtection="1">
      <alignment horizontal="center" wrapText="1"/>
    </xf>
    <xf numFmtId="0" fontId="18" fillId="0" borderId="0" xfId="4" applyFont="1" applyAlignment="1">
      <alignment horizontal="left" vertical="center"/>
    </xf>
    <xf numFmtId="0" fontId="18" fillId="0" borderId="0" xfId="4" applyFont="1" applyAlignment="1">
      <alignment vertical="top"/>
    </xf>
    <xf numFmtId="0" fontId="12" fillId="0" borderId="0" xfId="1" applyFont="1" applyAlignment="1" applyProtection="1"/>
    <xf numFmtId="0" fontId="20" fillId="0" borderId="0" xfId="4" applyFont="1" applyAlignment="1" applyProtection="1">
      <alignment vertical="top"/>
      <protection locked="0"/>
    </xf>
    <xf numFmtId="0" fontId="33" fillId="0" borderId="0" xfId="0" applyFont="1" applyAlignment="1" applyProtection="1">
      <alignment vertical="center" wrapText="1"/>
      <protection locked="0"/>
    </xf>
    <xf numFmtId="0" fontId="35" fillId="0" borderId="0" xfId="4" applyFont="1" applyAlignment="1" applyProtection="1">
      <alignment vertical="top"/>
      <protection locked="0"/>
    </xf>
    <xf numFmtId="0" fontId="35" fillId="0" borderId="0" xfId="4" applyFont="1" applyAlignment="1">
      <alignment vertical="top"/>
    </xf>
    <xf numFmtId="0" fontId="39" fillId="0" borderId="0" xfId="3" applyFont="1" applyBorder="1" applyAlignment="1" applyProtection="1"/>
    <xf numFmtId="0" fontId="37" fillId="0" borderId="0" xfId="4" applyFont="1" applyAlignment="1">
      <alignment horizontal="left"/>
    </xf>
    <xf numFmtId="0" fontId="37" fillId="0" borderId="0" xfId="4" applyFont="1"/>
    <xf numFmtId="0" fontId="37" fillId="0" borderId="0" xfId="4" applyFont="1" applyAlignment="1" applyProtection="1">
      <alignment horizontal="left" vertical="top" wrapText="1"/>
      <protection locked="0"/>
    </xf>
    <xf numFmtId="0" fontId="18" fillId="0" borderId="1" xfId="4" applyFont="1" applyBorder="1"/>
    <xf numFmtId="171" fontId="41" fillId="0" borderId="0" xfId="9" applyNumberFormat="1" applyFont="1"/>
    <xf numFmtId="0" fontId="42" fillId="0" borderId="0" xfId="0" applyFont="1"/>
    <xf numFmtId="0" fontId="43" fillId="0" borderId="0" xfId="0" applyFont="1"/>
    <xf numFmtId="0" fontId="44" fillId="0" borderId="0" xfId="0" applyFont="1"/>
    <xf numFmtId="3" fontId="44" fillId="0" borderId="0" xfId="0" applyNumberFormat="1" applyFont="1"/>
    <xf numFmtId="3" fontId="18" fillId="0" borderId="0" xfId="4" applyNumberFormat="1" applyFont="1"/>
    <xf numFmtId="173" fontId="0" fillId="0" borderId="0" xfId="9" applyNumberFormat="1" applyFont="1"/>
    <xf numFmtId="0" fontId="12" fillId="0" borderId="0" xfId="1" applyFont="1" applyBorder="1" applyAlignment="1" applyProtection="1">
      <alignment horizontal="left" indent="4"/>
    </xf>
    <xf numFmtId="0" fontId="0" fillId="0" borderId="0" xfId="0" applyAlignment="1">
      <alignment horizontal="center"/>
    </xf>
    <xf numFmtId="0" fontId="22" fillId="0" borderId="0" xfId="4" applyFont="1" applyAlignment="1">
      <alignment horizontal="center" wrapText="1"/>
    </xf>
    <xf numFmtId="0" fontId="41" fillId="0" borderId="0" xfId="0" applyFont="1" applyAlignment="1">
      <alignment wrapText="1"/>
    </xf>
    <xf numFmtId="0" fontId="38" fillId="0" borderId="0" xfId="4" applyFont="1" applyAlignment="1">
      <alignment horizontal="left" vertical="center" wrapText="1"/>
    </xf>
    <xf numFmtId="0" fontId="45" fillId="0" borderId="0" xfId="4" applyFont="1" applyAlignment="1">
      <alignment horizontal="left" vertical="center" wrapText="1"/>
    </xf>
    <xf numFmtId="0" fontId="46" fillId="0" borderId="0" xfId="1" applyFont="1" applyFill="1" applyBorder="1" applyAlignment="1" applyProtection="1"/>
    <xf numFmtId="0" fontId="49" fillId="0" borderId="0" xfId="0" applyFont="1" applyAlignment="1">
      <alignment horizontal="justify" vertical="center" wrapText="1"/>
    </xf>
    <xf numFmtId="0" fontId="50" fillId="0" borderId="0" xfId="0" applyFont="1" applyAlignment="1">
      <alignment vertical="center" wrapText="1"/>
    </xf>
    <xf numFmtId="0" fontId="4" fillId="0" borderId="0" xfId="1" applyAlignment="1">
      <alignment horizontal="justify" vertical="center" wrapText="1"/>
    </xf>
    <xf numFmtId="0" fontId="44" fillId="0" borderId="0" xfId="0" applyFont="1" applyAlignment="1">
      <alignment vertical="center" wrapText="1"/>
    </xf>
    <xf numFmtId="0" fontId="22" fillId="0" borderId="0" xfId="4" applyFont="1" applyAlignment="1">
      <alignment vertical="center" wrapText="1"/>
    </xf>
    <xf numFmtId="0" fontId="47" fillId="0" borderId="0" xfId="0" applyFont="1"/>
    <xf numFmtId="0" fontId="47" fillId="0" borderId="2" xfId="0" applyFont="1" applyBorder="1"/>
    <xf numFmtId="0" fontId="34" fillId="0" borderId="0" xfId="4" applyFont="1" applyProtection="1">
      <protection locked="0"/>
    </xf>
    <xf numFmtId="0" fontId="27" fillId="0" borderId="0" xfId="0" applyFont="1" applyAlignment="1">
      <alignment vertical="center"/>
    </xf>
    <xf numFmtId="0" fontId="20" fillId="0" borderId="3" xfId="0" applyFont="1" applyBorder="1" applyAlignment="1">
      <alignment vertical="top"/>
    </xf>
    <xf numFmtId="0" fontId="25" fillId="0" borderId="3" xfId="0" applyFont="1" applyBorder="1" applyAlignment="1">
      <alignment vertical="center" wrapText="1"/>
    </xf>
    <xf numFmtId="0" fontId="35" fillId="0" borderId="0" xfId="0" applyFont="1" applyAlignment="1">
      <alignment vertical="top"/>
    </xf>
    <xf numFmtId="0" fontId="25" fillId="0" borderId="0" xfId="0" applyFont="1" applyAlignment="1">
      <alignment vertical="center" wrapText="1"/>
    </xf>
    <xf numFmtId="0" fontId="27" fillId="0" borderId="5" xfId="0" applyFont="1" applyBorder="1" applyAlignment="1">
      <alignment horizontal="center" vertical="center" wrapText="1"/>
    </xf>
    <xf numFmtId="0" fontId="27" fillId="0" borderId="6" xfId="0" applyFont="1" applyBorder="1" applyAlignment="1">
      <alignment horizontal="center" vertical="center" wrapText="1"/>
    </xf>
    <xf numFmtId="0" fontId="27" fillId="0" borderId="7" xfId="0" applyFont="1" applyBorder="1" applyAlignment="1">
      <alignment horizontal="center" vertical="center" wrapText="1"/>
    </xf>
    <xf numFmtId="0" fontId="27" fillId="0" borderId="3" xfId="0" applyFont="1" applyBorder="1" applyAlignment="1">
      <alignment horizontal="center" vertical="center" wrapText="1"/>
    </xf>
    <xf numFmtId="0" fontId="27" fillId="0" borderId="3" xfId="0" applyFont="1" applyBorder="1" applyAlignment="1">
      <alignment horizontal="justify" vertical="center" wrapText="1"/>
    </xf>
    <xf numFmtId="0" fontId="23" fillId="0" borderId="3" xfId="0" applyFont="1" applyBorder="1" applyAlignment="1">
      <alignment horizontal="center" vertical="center" wrapText="1"/>
    </xf>
    <xf numFmtId="0" fontId="9" fillId="0" borderId="18" xfId="0" applyFont="1" applyBorder="1"/>
    <xf numFmtId="0" fontId="5" fillId="0" borderId="19" xfId="0" applyFont="1" applyBorder="1"/>
    <xf numFmtId="0" fontId="8" fillId="3" borderId="19" xfId="0" applyFont="1" applyFill="1" applyBorder="1"/>
    <xf numFmtId="0" fontId="11" fillId="0" borderId="18" xfId="2" applyFont="1" applyBorder="1" applyAlignment="1">
      <alignment horizontal="left" indent="2"/>
    </xf>
    <xf numFmtId="0" fontId="11" fillId="0" borderId="0" xfId="2" applyFont="1" applyAlignment="1">
      <alignment horizontal="left" indent="2"/>
    </xf>
    <xf numFmtId="0" fontId="8" fillId="0" borderId="19" xfId="0" applyFont="1" applyBorder="1"/>
    <xf numFmtId="0" fontId="9" fillId="0" borderId="20" xfId="0" applyFont="1" applyBorder="1"/>
    <xf numFmtId="0" fontId="9" fillId="0" borderId="21" xfId="0" applyFont="1" applyBorder="1"/>
    <xf numFmtId="0" fontId="5" fillId="0" borderId="22" xfId="0" applyFont="1" applyBorder="1"/>
    <xf numFmtId="0" fontId="6" fillId="0" borderId="18" xfId="0" applyFont="1" applyBorder="1"/>
    <xf numFmtId="0" fontId="53" fillId="0" borderId="0" xfId="1" applyFont="1" applyAlignment="1" applyProtection="1"/>
    <xf numFmtId="0" fontId="47" fillId="0" borderId="26" xfId="0" applyFont="1" applyBorder="1" applyAlignment="1">
      <alignment horizontal="center" vertical="center"/>
    </xf>
    <xf numFmtId="0" fontId="47" fillId="0" borderId="27" xfId="0" applyFont="1" applyBorder="1" applyAlignment="1">
      <alignment horizontal="left" vertical="center" wrapText="1"/>
    </xf>
    <xf numFmtId="0" fontId="36" fillId="0" borderId="27" xfId="0" applyFont="1" applyBorder="1" applyAlignment="1">
      <alignment horizontal="left" vertical="center" wrapText="1"/>
    </xf>
    <xf numFmtId="0" fontId="52" fillId="0" borderId="17" xfId="0" applyFont="1" applyBorder="1" applyAlignment="1">
      <alignment horizontal="left" vertical="center" wrapText="1"/>
    </xf>
    <xf numFmtId="0" fontId="47" fillId="0" borderId="28" xfId="0" applyFont="1" applyBorder="1" applyAlignment="1">
      <alignment horizontal="center" vertical="center"/>
    </xf>
    <xf numFmtId="0" fontId="47" fillId="0" borderId="29" xfId="0" applyFont="1" applyBorder="1" applyAlignment="1">
      <alignment horizontal="left" vertical="center" wrapText="1"/>
    </xf>
    <xf numFmtId="0" fontId="36" fillId="0" borderId="29" xfId="0" applyFont="1" applyBorder="1" applyAlignment="1">
      <alignment horizontal="left" vertical="center" wrapText="1"/>
    </xf>
    <xf numFmtId="0" fontId="52" fillId="0" borderId="30" xfId="0" applyFont="1" applyBorder="1" applyAlignment="1">
      <alignment horizontal="left" vertical="center" wrapText="1"/>
    </xf>
    <xf numFmtId="0" fontId="52" fillId="0" borderId="30" xfId="0" applyFont="1" applyBorder="1" applyAlignment="1">
      <alignment wrapText="1"/>
    </xf>
    <xf numFmtId="0" fontId="47" fillId="0" borderId="31" xfId="0" applyFont="1" applyBorder="1" applyAlignment="1">
      <alignment horizontal="center" vertical="center"/>
    </xf>
    <xf numFmtId="0" fontId="47" fillId="0" borderId="32" xfId="0" applyFont="1" applyBorder="1" applyAlignment="1">
      <alignment horizontal="left" vertical="center" wrapText="1"/>
    </xf>
    <xf numFmtId="0" fontId="36" fillId="0" borderId="32" xfId="0" applyFont="1" applyBorder="1" applyAlignment="1">
      <alignment horizontal="left" vertical="center" wrapText="1"/>
    </xf>
    <xf numFmtId="0" fontId="52" fillId="0" borderId="33" xfId="0" applyFont="1" applyBorder="1" applyAlignment="1">
      <alignment wrapText="1"/>
    </xf>
    <xf numFmtId="0" fontId="20" fillId="0" borderId="34" xfId="4" applyFont="1" applyBorder="1" applyAlignment="1">
      <alignment vertical="top"/>
    </xf>
    <xf numFmtId="0" fontId="38" fillId="0" borderId="0" xfId="4" applyFont="1" applyAlignment="1">
      <alignment vertical="center" wrapText="1"/>
    </xf>
    <xf numFmtId="0" fontId="18" fillId="0" borderId="35" xfId="4" applyFont="1" applyBorder="1"/>
    <xf numFmtId="0" fontId="0" fillId="0" borderId="35" xfId="0" applyBorder="1"/>
    <xf numFmtId="0" fontId="0" fillId="0" borderId="35" xfId="0" applyBorder="1" applyAlignment="1">
      <alignment horizontal="center"/>
    </xf>
    <xf numFmtId="0" fontId="20" fillId="0" borderId="44" xfId="4" applyFont="1" applyBorder="1" applyAlignment="1">
      <alignment vertical="top"/>
    </xf>
    <xf numFmtId="0" fontId="22" fillId="0" borderId="44" xfId="4" applyFont="1" applyBorder="1" applyAlignment="1">
      <alignment wrapText="1"/>
    </xf>
    <xf numFmtId="0" fontId="22" fillId="0" borderId="44" xfId="4" applyFont="1" applyBorder="1" applyAlignment="1">
      <alignment horizontal="center" wrapText="1"/>
    </xf>
    <xf numFmtId="0" fontId="23" fillId="0" borderId="39" xfId="4" applyFont="1" applyBorder="1" applyAlignment="1">
      <alignment horizontal="center" vertical="center"/>
    </xf>
    <xf numFmtId="0" fontId="23" fillId="0" borderId="29" xfId="4" applyFont="1" applyBorder="1" applyAlignment="1">
      <alignment horizontal="center" vertical="center"/>
    </xf>
    <xf numFmtId="0" fontId="23" fillId="0" borderId="29" xfId="4" applyFont="1" applyBorder="1" applyAlignment="1">
      <alignment horizontal="center" vertical="center" wrapText="1"/>
    </xf>
    <xf numFmtId="0" fontId="23" fillId="0" borderId="39" xfId="4" applyFont="1" applyBorder="1" applyProtection="1">
      <protection locked="0"/>
    </xf>
    <xf numFmtId="0" fontId="23" fillId="0" borderId="29" xfId="4" applyFont="1" applyBorder="1" applyAlignment="1">
      <alignment horizontal="right" indent="1"/>
    </xf>
    <xf numFmtId="169" fontId="7" fillId="0" borderId="29" xfId="4" applyNumberFormat="1" applyFont="1" applyBorder="1" applyAlignment="1">
      <alignment horizontal="right" indent="1"/>
    </xf>
    <xf numFmtId="169" fontId="7" fillId="0" borderId="29" xfId="4" applyNumberFormat="1" applyFont="1" applyBorder="1" applyAlignment="1">
      <alignment horizontal="right"/>
    </xf>
    <xf numFmtId="169" fontId="7" fillId="0" borderId="29" xfId="4" applyNumberFormat="1" applyFont="1" applyBorder="1" applyAlignment="1">
      <alignment horizontal="center"/>
    </xf>
    <xf numFmtId="169" fontId="7" fillId="0" borderId="40" xfId="4" applyNumberFormat="1" applyFont="1" applyBorder="1" applyAlignment="1">
      <alignment horizontal="center"/>
    </xf>
    <xf numFmtId="0" fontId="23" fillId="0" borderId="39" xfId="4" applyFont="1" applyBorder="1"/>
    <xf numFmtId="0" fontId="23" fillId="0" borderId="41" xfId="4" applyFont="1" applyBorder="1"/>
    <xf numFmtId="0" fontId="23" fillId="0" borderId="42" xfId="4" applyFont="1" applyBorder="1" applyAlignment="1">
      <alignment horizontal="right" indent="1"/>
    </xf>
    <xf numFmtId="169" fontId="7" fillId="0" borderId="42" xfId="4" applyNumberFormat="1" applyFont="1" applyBorder="1" applyAlignment="1">
      <alignment horizontal="right" indent="1"/>
    </xf>
    <xf numFmtId="169" fontId="7" fillId="0" borderId="42" xfId="4" applyNumberFormat="1" applyFont="1" applyBorder="1" applyAlignment="1">
      <alignment horizontal="center"/>
    </xf>
    <xf numFmtId="169" fontId="7" fillId="0" borderId="43" xfId="4" applyNumberFormat="1" applyFont="1" applyBorder="1" applyAlignment="1">
      <alignment horizontal="center"/>
    </xf>
    <xf numFmtId="0" fontId="23" fillId="0" borderId="35" xfId="4" applyFont="1" applyBorder="1"/>
    <xf numFmtId="0" fontId="7" fillId="0" borderId="29" xfId="4" applyFont="1" applyBorder="1" applyAlignment="1">
      <alignment horizontal="center" vertical="center" wrapText="1"/>
    </xf>
    <xf numFmtId="0" fontId="7" fillId="0" borderId="40" xfId="4" applyFont="1" applyBorder="1" applyAlignment="1">
      <alignment horizontal="center" vertical="center" wrapText="1"/>
    </xf>
    <xf numFmtId="0" fontId="23" fillId="0" borderId="40" xfId="4" applyFont="1" applyBorder="1" applyAlignment="1">
      <alignment horizontal="center" vertical="center" wrapText="1"/>
    </xf>
    <xf numFmtId="0" fontId="23" fillId="0" borderId="39" xfId="4" applyFont="1" applyBorder="1" applyAlignment="1">
      <alignment horizontal="right" indent="1"/>
    </xf>
    <xf numFmtId="0" fontId="23" fillId="0" borderId="29" xfId="4" applyFont="1" applyBorder="1"/>
    <xf numFmtId="172" fontId="23" fillId="0" borderId="29" xfId="4" applyNumberFormat="1" applyFont="1" applyBorder="1" applyAlignment="1">
      <alignment horizontal="right" indent="1"/>
    </xf>
    <xf numFmtId="169" fontId="7" fillId="2" borderId="29" xfId="4" applyNumberFormat="1" applyFont="1" applyFill="1" applyBorder="1" applyAlignment="1">
      <alignment horizontal="right" indent="1"/>
    </xf>
    <xf numFmtId="165" fontId="23" fillId="0" borderId="29" xfId="4" applyNumberFormat="1" applyFont="1" applyBorder="1" applyProtection="1">
      <protection locked="0"/>
    </xf>
    <xf numFmtId="169" fontId="23" fillId="0" borderId="29" xfId="4" applyNumberFormat="1" applyFont="1" applyBorder="1" applyAlignment="1">
      <alignment horizontal="right" indent="1"/>
    </xf>
    <xf numFmtId="169" fontId="23" fillId="0" borderId="29" xfId="4" applyNumberFormat="1" applyFont="1" applyBorder="1" applyAlignment="1">
      <alignment horizontal="center"/>
    </xf>
    <xf numFmtId="0" fontId="23" fillId="0" borderId="40" xfId="4" applyFont="1" applyBorder="1" applyAlignment="1">
      <alignment horizontal="center"/>
    </xf>
    <xf numFmtId="0" fontId="23" fillId="0" borderId="41" xfId="4" applyFont="1" applyBorder="1" applyAlignment="1">
      <alignment horizontal="right" indent="1"/>
    </xf>
    <xf numFmtId="0" fontId="23" fillId="0" borderId="42" xfId="4" applyFont="1" applyBorder="1"/>
    <xf numFmtId="172" fontId="7" fillId="0" borderId="42" xfId="4" applyNumberFormat="1" applyFont="1" applyBorder="1" applyAlignment="1">
      <alignment horizontal="right" indent="1"/>
    </xf>
    <xf numFmtId="169" fontId="7" fillId="2" borderId="42" xfId="4" applyNumberFormat="1" applyFont="1" applyFill="1" applyBorder="1" applyAlignment="1">
      <alignment horizontal="right" indent="1"/>
    </xf>
    <xf numFmtId="165" fontId="23" fillId="0" borderId="42" xfId="4" applyNumberFormat="1" applyFont="1" applyBorder="1" applyProtection="1">
      <protection locked="0"/>
    </xf>
    <xf numFmtId="169" fontId="23" fillId="0" borderId="42" xfId="4" applyNumberFormat="1" applyFont="1" applyBorder="1" applyAlignment="1">
      <alignment horizontal="right" indent="1"/>
    </xf>
    <xf numFmtId="169" fontId="23" fillId="0" borderId="42" xfId="4" applyNumberFormat="1" applyFont="1" applyBorder="1" applyAlignment="1">
      <alignment horizontal="center"/>
    </xf>
    <xf numFmtId="0" fontId="23" fillId="0" borderId="43" xfId="4" applyFont="1" applyBorder="1" applyAlignment="1">
      <alignment horizontal="center"/>
    </xf>
    <xf numFmtId="0" fontId="23" fillId="0" borderId="0" xfId="4" applyFont="1" applyProtection="1">
      <protection locked="0"/>
    </xf>
    <xf numFmtId="0" fontId="23" fillId="0" borderId="0" xfId="4" applyFont="1"/>
    <xf numFmtId="0" fontId="36" fillId="0" borderId="0" xfId="4" applyFont="1" applyProtection="1">
      <protection locked="0"/>
    </xf>
    <xf numFmtId="0" fontId="23" fillId="0" borderId="0" xfId="4" applyFont="1" applyAlignment="1">
      <alignment vertical="top"/>
    </xf>
    <xf numFmtId="0" fontId="55" fillId="0" borderId="0" xfId="4" applyFont="1"/>
    <xf numFmtId="0" fontId="23" fillId="0" borderId="0" xfId="4" applyFont="1" applyAlignment="1">
      <alignment horizontal="right" vertical="center"/>
    </xf>
    <xf numFmtId="0" fontId="36" fillId="0" borderId="0" xfId="4" applyFont="1" applyAlignment="1">
      <alignment horizontal="left"/>
    </xf>
    <xf numFmtId="0" fontId="23" fillId="0" borderId="0" xfId="4" applyFont="1" applyAlignment="1">
      <alignment horizontal="right" vertical="center" wrapText="1"/>
    </xf>
    <xf numFmtId="0" fontId="36" fillId="0" borderId="0" xfId="4" applyFont="1"/>
    <xf numFmtId="0" fontId="23" fillId="0" borderId="0" xfId="4" applyFont="1" applyAlignment="1">
      <alignment horizontal="right"/>
    </xf>
    <xf numFmtId="0" fontId="20" fillId="0" borderId="44" xfId="4" applyFont="1" applyBorder="1" applyAlignment="1" applyProtection="1">
      <alignment vertical="top"/>
      <protection locked="0"/>
    </xf>
    <xf numFmtId="0" fontId="18" fillId="0" borderId="44" xfId="4" applyFont="1" applyBorder="1" applyProtection="1">
      <protection locked="0"/>
    </xf>
    <xf numFmtId="0" fontId="33" fillId="0" borderId="44" xfId="0" applyFont="1" applyBorder="1" applyAlignment="1" applyProtection="1">
      <alignment vertical="center" wrapText="1"/>
      <protection locked="0"/>
    </xf>
    <xf numFmtId="0" fontId="18" fillId="0" borderId="44" xfId="4" applyFont="1" applyBorder="1" applyAlignment="1" applyProtection="1">
      <alignment wrapText="1"/>
      <protection locked="0"/>
    </xf>
    <xf numFmtId="0" fontId="18" fillId="0" borderId="35" xfId="4" applyFont="1" applyBorder="1" applyProtection="1">
      <protection locked="0"/>
    </xf>
    <xf numFmtId="0" fontId="23" fillId="0" borderId="12" xfId="4" applyFont="1" applyBorder="1" applyAlignment="1" applyProtection="1">
      <alignment horizontal="center" vertical="center"/>
      <protection locked="0"/>
    </xf>
    <xf numFmtId="0" fontId="23" fillId="0" borderId="13" xfId="4" applyFont="1" applyBorder="1" applyAlignment="1" applyProtection="1">
      <alignment horizontal="center" vertical="center"/>
      <protection locked="0"/>
    </xf>
    <xf numFmtId="0" fontId="58" fillId="0" borderId="0" xfId="4" applyFont="1" applyProtection="1">
      <protection locked="0"/>
    </xf>
    <xf numFmtId="169" fontId="23" fillId="0" borderId="0" xfId="4" applyNumberFormat="1" applyFont="1" applyProtection="1">
      <protection locked="0"/>
    </xf>
    <xf numFmtId="0" fontId="7" fillId="0" borderId="0" xfId="4" applyFont="1" applyProtection="1">
      <protection locked="0"/>
    </xf>
    <xf numFmtId="0" fontId="23" fillId="0" borderId="0" xfId="0" applyFont="1" applyProtection="1">
      <protection locked="0"/>
    </xf>
    <xf numFmtId="0" fontId="23" fillId="0" borderId="0" xfId="4" applyFont="1" applyAlignment="1" applyProtection="1">
      <alignment horizontal="right"/>
      <protection locked="0"/>
    </xf>
    <xf numFmtId="169" fontId="23" fillId="0" borderId="0" xfId="7" applyNumberFormat="1" applyFont="1" applyAlignment="1">
      <alignment vertical="center"/>
    </xf>
    <xf numFmtId="0" fontId="23" fillId="0" borderId="0" xfId="4" applyFont="1" applyAlignment="1">
      <alignment vertical="center"/>
    </xf>
    <xf numFmtId="169" fontId="7" fillId="0" borderId="0" xfId="4" applyNumberFormat="1" applyFont="1" applyProtection="1">
      <protection locked="0"/>
    </xf>
    <xf numFmtId="169" fontId="7" fillId="6" borderId="42" xfId="4" applyNumberFormat="1" applyFont="1" applyFill="1" applyBorder="1" applyAlignment="1">
      <alignment horizontal="right" indent="1"/>
    </xf>
    <xf numFmtId="169" fontId="7" fillId="0" borderId="29" xfId="4" applyNumberFormat="1" applyFont="1" applyBorder="1" applyAlignment="1">
      <alignment horizontal="center" vertical="center"/>
    </xf>
    <xf numFmtId="169" fontId="7" fillId="0" borderId="42" xfId="4" applyNumberFormat="1" applyFont="1" applyBorder="1" applyAlignment="1">
      <alignment horizontal="center" vertical="center"/>
    </xf>
    <xf numFmtId="0" fontId="29" fillId="0" borderId="0" xfId="0" applyFont="1" applyAlignment="1">
      <alignment horizontal="center" vertical="center" wrapText="1"/>
    </xf>
    <xf numFmtId="0" fontId="7" fillId="0" borderId="0" xfId="0" applyFont="1" applyAlignment="1">
      <alignment horizontal="center" vertical="center" wrapText="1"/>
    </xf>
    <xf numFmtId="0" fontId="27" fillId="0" borderId="0" xfId="0" applyFont="1" applyAlignment="1">
      <alignment horizontal="center" vertical="center" wrapText="1"/>
    </xf>
    <xf numFmtId="0" fontId="23" fillId="0" borderId="12" xfId="4" applyFont="1" applyBorder="1" applyAlignment="1">
      <alignment horizontal="right" vertical="center"/>
    </xf>
    <xf numFmtId="0" fontId="23" fillId="0" borderId="13" xfId="4" applyFont="1" applyBorder="1" applyAlignment="1" applyProtection="1">
      <alignment vertical="center"/>
      <protection locked="0"/>
    </xf>
    <xf numFmtId="169" fontId="7" fillId="0" borderId="13" xfId="4" applyNumberFormat="1" applyFont="1" applyBorder="1" applyAlignment="1">
      <alignment horizontal="right" vertical="center"/>
    </xf>
    <xf numFmtId="0" fontId="23" fillId="0" borderId="13" xfId="4" applyFont="1" applyBorder="1" applyAlignment="1">
      <alignment vertical="center"/>
    </xf>
    <xf numFmtId="0" fontId="23" fillId="0" borderId="15" xfId="4" applyFont="1" applyBorder="1" applyAlignment="1">
      <alignment horizontal="right" vertical="center"/>
    </xf>
    <xf numFmtId="0" fontId="23" fillId="0" borderId="16" xfId="4" applyFont="1" applyBorder="1" applyAlignment="1">
      <alignment vertical="center"/>
    </xf>
    <xf numFmtId="169" fontId="7" fillId="0" borderId="16" xfId="4" applyNumberFormat="1" applyFont="1" applyBorder="1" applyAlignment="1">
      <alignment horizontal="right" vertical="center"/>
    </xf>
    <xf numFmtId="2" fontId="23" fillId="0" borderId="13" xfId="4" applyNumberFormat="1" applyFont="1" applyBorder="1" applyAlignment="1">
      <alignment horizontal="right" vertical="center"/>
    </xf>
    <xf numFmtId="169" fontId="7" fillId="2" borderId="13" xfId="4" applyNumberFormat="1" applyFont="1" applyFill="1" applyBorder="1" applyAlignment="1">
      <alignment horizontal="right" vertical="center"/>
    </xf>
    <xf numFmtId="165" fontId="23" fillId="0" borderId="13" xfId="4" applyNumberFormat="1" applyFont="1" applyBorder="1" applyAlignment="1" applyProtection="1">
      <alignment vertical="center"/>
      <protection locked="0"/>
    </xf>
    <xf numFmtId="169" fontId="23" fillId="0" borderId="13" xfId="4" applyNumberFormat="1" applyFont="1" applyBorder="1" applyAlignment="1">
      <alignment horizontal="right" vertical="center"/>
    </xf>
    <xf numFmtId="170" fontId="23" fillId="0" borderId="13" xfId="4" applyNumberFormat="1" applyFont="1" applyBorder="1" applyAlignment="1">
      <alignment horizontal="center" vertical="center"/>
    </xf>
    <xf numFmtId="169" fontId="23" fillId="2" borderId="13" xfId="4" applyNumberFormat="1" applyFont="1" applyFill="1" applyBorder="1" applyAlignment="1">
      <alignment horizontal="right" vertical="center"/>
    </xf>
    <xf numFmtId="0" fontId="23" fillId="0" borderId="14" xfId="4" applyFont="1" applyBorder="1" applyAlignment="1">
      <alignment horizontal="center" vertical="center"/>
    </xf>
    <xf numFmtId="0" fontId="23" fillId="0" borderId="16" xfId="4" applyFont="1" applyBorder="1" applyAlignment="1" applyProtection="1">
      <alignment vertical="center"/>
      <protection locked="0"/>
    </xf>
    <xf numFmtId="2" fontId="23" fillId="0" borderId="16" xfId="4" applyNumberFormat="1" applyFont="1" applyBorder="1" applyAlignment="1">
      <alignment horizontal="right" vertical="center"/>
    </xf>
    <xf numFmtId="169" fontId="7" fillId="2" borderId="16" xfId="4" applyNumberFormat="1" applyFont="1" applyFill="1" applyBorder="1" applyAlignment="1">
      <alignment horizontal="right" vertical="center"/>
    </xf>
    <xf numFmtId="165" fontId="23" fillId="0" borderId="16" xfId="4" applyNumberFormat="1" applyFont="1" applyBorder="1" applyAlignment="1" applyProtection="1">
      <alignment vertical="center"/>
      <protection locked="0"/>
    </xf>
    <xf numFmtId="169" fontId="7" fillId="6" borderId="16" xfId="4" applyNumberFormat="1" applyFont="1" applyFill="1" applyBorder="1" applyAlignment="1">
      <alignment horizontal="right" vertical="center"/>
    </xf>
    <xf numFmtId="169" fontId="23" fillId="0" borderId="16" xfId="4" applyNumberFormat="1" applyFont="1" applyBorder="1" applyAlignment="1">
      <alignment horizontal="right" vertical="center"/>
    </xf>
    <xf numFmtId="170" fontId="23" fillId="0" borderId="16" xfId="4" applyNumberFormat="1" applyFont="1" applyBorder="1" applyAlignment="1">
      <alignment horizontal="center" vertical="center"/>
    </xf>
    <xf numFmtId="169" fontId="23" fillId="2" borderId="16" xfId="4" applyNumberFormat="1" applyFont="1" applyFill="1" applyBorder="1" applyAlignment="1">
      <alignment horizontal="right" vertical="center"/>
    </xf>
    <xf numFmtId="169" fontId="23" fillId="5" borderId="13" xfId="4" applyNumberFormat="1" applyFont="1" applyFill="1" applyBorder="1" applyAlignment="1">
      <alignment horizontal="right" vertical="center"/>
    </xf>
    <xf numFmtId="169" fontId="23" fillId="5" borderId="16" xfId="4" applyNumberFormat="1" applyFont="1" applyFill="1" applyBorder="1" applyAlignment="1">
      <alignment horizontal="right" vertical="center"/>
    </xf>
    <xf numFmtId="2" fontId="23" fillId="0" borderId="13" xfId="4" applyNumberFormat="1" applyFont="1" applyBorder="1" applyAlignment="1">
      <alignment horizontal="center" vertical="center"/>
    </xf>
    <xf numFmtId="0" fontId="23" fillId="0" borderId="40" xfId="4" applyFont="1" applyBorder="1" applyAlignment="1">
      <alignment horizontal="center" vertical="center"/>
    </xf>
    <xf numFmtId="0" fontId="7" fillId="0" borderId="29" xfId="4" applyFont="1" applyBorder="1" applyAlignment="1">
      <alignment horizontal="center" vertical="center"/>
    </xf>
    <xf numFmtId="165" fontId="18" fillId="0" borderId="0" xfId="0" applyNumberFormat="1" applyFont="1" applyProtection="1">
      <protection locked="0"/>
    </xf>
    <xf numFmtId="165" fontId="18" fillId="0" borderId="0" xfId="4" applyNumberFormat="1" applyFont="1" applyProtection="1">
      <protection locked="0"/>
    </xf>
    <xf numFmtId="2" fontId="7" fillId="0" borderId="13" xfId="4" applyNumberFormat="1" applyFont="1" applyBorder="1" applyAlignment="1">
      <alignment horizontal="center" vertical="center"/>
    </xf>
    <xf numFmtId="2" fontId="7" fillId="0" borderId="16" xfId="4" applyNumberFormat="1" applyFont="1" applyBorder="1" applyAlignment="1">
      <alignment horizontal="center" vertical="center"/>
    </xf>
    <xf numFmtId="0" fontId="54" fillId="0" borderId="40" xfId="0" applyFont="1" applyBorder="1" applyAlignment="1">
      <alignment horizontal="center" vertical="center"/>
    </xf>
    <xf numFmtId="0" fontId="51" fillId="0" borderId="0" xfId="0" applyFont="1"/>
    <xf numFmtId="0" fontId="35" fillId="0" borderId="34" xfId="4" applyFont="1" applyBorder="1" applyAlignment="1">
      <alignment vertical="top"/>
    </xf>
    <xf numFmtId="169" fontId="23" fillId="5" borderId="52" xfId="7" applyNumberFormat="1" applyFont="1" applyFill="1" applyBorder="1" applyAlignment="1">
      <alignment vertical="center"/>
    </xf>
    <xf numFmtId="169" fontId="7" fillId="6" borderId="52" xfId="7" applyNumberFormat="1" applyFont="1" applyFill="1" applyBorder="1" applyAlignment="1">
      <alignment vertical="center"/>
    </xf>
    <xf numFmtId="166" fontId="7" fillId="5" borderId="52" xfId="7" applyNumberFormat="1" applyFont="1" applyFill="1" applyBorder="1" applyAlignment="1">
      <alignment horizontal="center" vertical="center"/>
    </xf>
    <xf numFmtId="166" fontId="7" fillId="6" borderId="52" xfId="7" applyNumberFormat="1" applyFont="1" applyFill="1" applyBorder="1" applyAlignment="1">
      <alignment horizontal="center" vertical="center"/>
    </xf>
    <xf numFmtId="0" fontId="20" fillId="0" borderId="35" xfId="4" applyFont="1" applyBorder="1" applyAlignment="1">
      <alignment vertical="top"/>
    </xf>
    <xf numFmtId="0" fontId="35" fillId="0" borderId="35" xfId="4" applyFont="1" applyBorder="1" applyAlignment="1">
      <alignment vertical="top"/>
    </xf>
    <xf numFmtId="0" fontId="60" fillId="0" borderId="18" xfId="0" applyFont="1" applyBorder="1"/>
    <xf numFmtId="0" fontId="22" fillId="0" borderId="0" xfId="4" applyFont="1" applyProtection="1">
      <protection locked="0"/>
    </xf>
    <xf numFmtId="0" fontId="7" fillId="0" borderId="13" xfId="4" applyFont="1" applyBorder="1" applyAlignment="1" applyProtection="1">
      <alignment horizontal="center" vertical="center" wrapText="1"/>
      <protection locked="0"/>
    </xf>
    <xf numFmtId="0" fontId="23" fillId="0" borderId="13" xfId="4" applyFont="1" applyBorder="1" applyAlignment="1">
      <alignment horizontal="center" vertical="center" wrapText="1"/>
    </xf>
    <xf numFmtId="169" fontId="7" fillId="0" borderId="14" xfId="4" applyNumberFormat="1" applyFont="1" applyBorder="1" applyAlignment="1">
      <alignment horizontal="right" vertical="center"/>
    </xf>
    <xf numFmtId="169" fontId="23" fillId="0" borderId="0" xfId="4" applyNumberFormat="1" applyFont="1" applyAlignment="1" applyProtection="1">
      <alignment vertical="center"/>
      <protection locked="0"/>
    </xf>
    <xf numFmtId="170" fontId="56" fillId="0" borderId="0" xfId="4" applyNumberFormat="1" applyFont="1" applyAlignment="1" applyProtection="1">
      <alignment vertical="top" wrapText="1"/>
      <protection locked="0"/>
    </xf>
    <xf numFmtId="0" fontId="55" fillId="0" borderId="0" xfId="0" applyFont="1" applyProtection="1">
      <protection locked="0"/>
    </xf>
    <xf numFmtId="0" fontId="55" fillId="0" borderId="0" xfId="4" applyFont="1" applyProtection="1">
      <protection locked="0"/>
    </xf>
    <xf numFmtId="0" fontId="61" fillId="0" borderId="0" xfId="4" applyFont="1" applyAlignment="1">
      <alignment horizontal="left"/>
    </xf>
    <xf numFmtId="169" fontId="7" fillId="5" borderId="52" xfId="7" applyNumberFormat="1" applyFont="1" applyFill="1" applyBorder="1" applyAlignment="1">
      <alignment vertical="center"/>
    </xf>
    <xf numFmtId="169" fontId="7" fillId="2" borderId="52" xfId="7" applyNumberFormat="1" applyFont="1" applyFill="1" applyBorder="1" applyAlignment="1">
      <alignment vertical="center"/>
    </xf>
    <xf numFmtId="0" fontId="7" fillId="0" borderId="0" xfId="4" applyFont="1" applyAlignment="1">
      <alignment vertical="top"/>
    </xf>
    <xf numFmtId="169" fontId="7" fillId="5" borderId="45" xfId="7" applyNumberFormat="1" applyFont="1" applyFill="1" applyBorder="1" applyAlignment="1">
      <alignment vertical="center"/>
    </xf>
    <xf numFmtId="169" fontId="7" fillId="7" borderId="52" xfId="7" applyNumberFormat="1" applyFont="1" applyFill="1" applyBorder="1" applyAlignment="1">
      <alignment horizontal="right" vertical="center"/>
    </xf>
    <xf numFmtId="0" fontId="55" fillId="0" borderId="13" xfId="4" applyFont="1" applyBorder="1" applyAlignment="1" applyProtection="1">
      <alignment horizontal="center" vertical="center"/>
      <protection locked="0"/>
    </xf>
    <xf numFmtId="0" fontId="55" fillId="0" borderId="13" xfId="4" applyFont="1" applyBorder="1" applyAlignment="1" applyProtection="1">
      <alignment horizontal="center" vertical="center" wrapText="1"/>
      <protection locked="0"/>
    </xf>
    <xf numFmtId="0" fontId="7" fillId="0" borderId="29" xfId="4" applyFont="1" applyBorder="1" applyAlignment="1" applyProtection="1">
      <alignment horizontal="center" vertical="center" wrapText="1"/>
      <protection locked="0"/>
    </xf>
    <xf numFmtId="0" fontId="7" fillId="0" borderId="13" xfId="4" applyFont="1" applyBorder="1" applyAlignment="1" applyProtection="1">
      <alignment horizontal="center" vertical="center"/>
      <protection locked="0"/>
    </xf>
    <xf numFmtId="0" fontId="7" fillId="0" borderId="13" xfId="4" applyFont="1" applyBorder="1" applyAlignment="1">
      <alignment horizontal="center" vertical="center" wrapText="1"/>
    </xf>
    <xf numFmtId="0" fontId="7" fillId="0" borderId="14" xfId="4" applyFont="1" applyBorder="1" applyAlignment="1" applyProtection="1">
      <alignment vertical="center"/>
      <protection locked="0"/>
    </xf>
    <xf numFmtId="0" fontId="20" fillId="0" borderId="0" xfId="4" applyFont="1" applyProtection="1">
      <protection locked="0"/>
    </xf>
    <xf numFmtId="0" fontId="22" fillId="0" borderId="44" xfId="4" applyFont="1" applyBorder="1" applyProtection="1">
      <protection locked="0"/>
    </xf>
    <xf numFmtId="0" fontId="22" fillId="0" borderId="44" xfId="4" applyFont="1" applyBorder="1" applyAlignment="1" applyProtection="1">
      <alignment wrapText="1"/>
      <protection locked="0"/>
    </xf>
    <xf numFmtId="14" fontId="20" fillId="0" borderId="0" xfId="4" applyNumberFormat="1" applyFont="1" applyAlignment="1" applyProtection="1">
      <alignment vertical="top"/>
      <protection locked="0"/>
    </xf>
    <xf numFmtId="0" fontId="22" fillId="0" borderId="0" xfId="4" applyFont="1" applyAlignment="1" applyProtection="1">
      <alignment wrapText="1"/>
      <protection locked="0"/>
    </xf>
    <xf numFmtId="0" fontId="38" fillId="0" borderId="0" xfId="4" applyFont="1" applyAlignment="1" applyProtection="1">
      <alignment horizontal="left" vertical="top" wrapText="1"/>
      <protection locked="0"/>
    </xf>
    <xf numFmtId="14" fontId="38" fillId="0" borderId="0" xfId="4" applyNumberFormat="1" applyFont="1" applyAlignment="1" applyProtection="1">
      <alignment horizontal="left" vertical="top" wrapText="1"/>
      <protection locked="0"/>
    </xf>
    <xf numFmtId="14" fontId="22" fillId="0" borderId="0" xfId="4" applyNumberFormat="1" applyFont="1" applyProtection="1">
      <protection locked="0"/>
    </xf>
    <xf numFmtId="165" fontId="23" fillId="0" borderId="29" xfId="4" applyNumberFormat="1" applyFont="1" applyBorder="1" applyAlignment="1">
      <alignment horizontal="right" indent="1"/>
    </xf>
    <xf numFmtId="165" fontId="0" fillId="0" borderId="0" xfId="0" applyNumberFormat="1"/>
    <xf numFmtId="169" fontId="7" fillId="8" borderId="29" xfId="4" applyNumberFormat="1" applyFont="1" applyFill="1" applyBorder="1" applyAlignment="1">
      <alignment horizontal="right" indent="1"/>
    </xf>
    <xf numFmtId="169" fontId="23" fillId="7" borderId="13" xfId="4" applyNumberFormat="1" applyFont="1" applyFill="1" applyBorder="1" applyAlignment="1">
      <alignment horizontal="right" vertical="center"/>
    </xf>
    <xf numFmtId="0" fontId="7" fillId="0" borderId="14" xfId="4" applyFont="1" applyBorder="1" applyAlignment="1" applyProtection="1">
      <alignment horizontal="center" vertical="center" wrapText="1"/>
      <protection locked="0"/>
    </xf>
    <xf numFmtId="169" fontId="7" fillId="0" borderId="61" xfId="4" applyNumberFormat="1" applyFont="1" applyBorder="1" applyAlignment="1">
      <alignment horizontal="right" vertical="center"/>
    </xf>
    <xf numFmtId="169" fontId="7" fillId="2" borderId="65" xfId="4" applyNumberFormat="1" applyFont="1" applyFill="1" applyBorder="1" applyAlignment="1">
      <alignment horizontal="right" indent="1"/>
    </xf>
    <xf numFmtId="2" fontId="23" fillId="0" borderId="16" xfId="4" applyNumberFormat="1" applyFont="1" applyBorder="1" applyAlignment="1">
      <alignment horizontal="center" vertical="center"/>
    </xf>
    <xf numFmtId="0" fontId="23" fillId="0" borderId="61" xfId="4" applyFont="1" applyBorder="1" applyAlignment="1">
      <alignment horizontal="center" vertical="center"/>
    </xf>
    <xf numFmtId="0" fontId="36" fillId="0" borderId="0" xfId="4" applyFont="1" applyAlignment="1">
      <alignment vertical="top"/>
    </xf>
    <xf numFmtId="0" fontId="36" fillId="0" borderId="0" xfId="4" applyFont="1" applyAlignment="1">
      <alignment vertical="center"/>
    </xf>
    <xf numFmtId="169" fontId="7" fillId="0" borderId="42" xfId="4" applyNumberFormat="1" applyFont="1" applyBorder="1" applyAlignment="1">
      <alignment horizontal="right"/>
    </xf>
    <xf numFmtId="0" fontId="11" fillId="3" borderId="18" xfId="2" applyFont="1" applyFill="1" applyBorder="1" applyAlignment="1">
      <alignment horizontal="left" vertical="center" indent="2"/>
    </xf>
    <xf numFmtId="0" fontId="11" fillId="3" borderId="0" xfId="2" applyFont="1" applyFill="1" applyAlignment="1">
      <alignment horizontal="left" vertical="center" indent="2"/>
    </xf>
    <xf numFmtId="0" fontId="11" fillId="3" borderId="19" xfId="2" applyFont="1" applyFill="1" applyBorder="1" applyAlignment="1">
      <alignment horizontal="left" vertical="center" indent="2"/>
    </xf>
    <xf numFmtId="0" fontId="6" fillId="4" borderId="23" xfId="0" applyFont="1" applyFill="1" applyBorder="1" applyAlignment="1">
      <alignment horizontal="center"/>
    </xf>
    <xf numFmtId="0" fontId="6" fillId="4" borderId="24" xfId="0" applyFont="1" applyFill="1" applyBorder="1" applyAlignment="1">
      <alignment horizontal="center"/>
    </xf>
    <xf numFmtId="0" fontId="6" fillId="4" borderId="25" xfId="0" applyFont="1" applyFill="1" applyBorder="1" applyAlignment="1">
      <alignment horizontal="center"/>
    </xf>
    <xf numFmtId="0" fontId="11" fillId="3" borderId="18" xfId="0" applyFont="1" applyFill="1" applyBorder="1" applyAlignment="1">
      <alignment horizontal="left" indent="2"/>
    </xf>
    <xf numFmtId="0" fontId="11" fillId="3" borderId="0" xfId="0" applyFont="1" applyFill="1" applyAlignment="1">
      <alignment horizontal="left" indent="2"/>
    </xf>
    <xf numFmtId="0" fontId="11" fillId="3" borderId="18" xfId="2" applyFont="1" applyFill="1" applyBorder="1" applyAlignment="1">
      <alignment horizontal="center" wrapText="1"/>
    </xf>
    <xf numFmtId="0" fontId="11" fillId="3" borderId="0" xfId="2" applyFont="1" applyFill="1" applyAlignment="1">
      <alignment horizontal="center" wrapText="1"/>
    </xf>
    <xf numFmtId="0" fontId="11" fillId="3" borderId="19" xfId="2" applyFont="1" applyFill="1" applyBorder="1" applyAlignment="1">
      <alignment horizontal="center" wrapText="1"/>
    </xf>
    <xf numFmtId="14" fontId="16" fillId="0" borderId="18" xfId="2" applyNumberFormat="1" applyFont="1" applyBorder="1" applyAlignment="1">
      <alignment horizontal="center"/>
    </xf>
    <xf numFmtId="0" fontId="16" fillId="0" borderId="0" xfId="2" applyFont="1" applyAlignment="1">
      <alignment horizontal="center"/>
    </xf>
    <xf numFmtId="0" fontId="16" fillId="0" borderId="19" xfId="2" applyFont="1" applyBorder="1" applyAlignment="1">
      <alignment horizontal="center"/>
    </xf>
    <xf numFmtId="0" fontId="9" fillId="0" borderId="0" xfId="3" applyFont="1" applyBorder="1" applyAlignment="1" applyProtection="1">
      <alignment horizontal="left" vertical="top" wrapText="1"/>
    </xf>
    <xf numFmtId="0" fontId="9" fillId="0" borderId="19" xfId="3" applyFont="1" applyBorder="1" applyAlignment="1" applyProtection="1">
      <alignment horizontal="left" vertical="top" wrapText="1"/>
    </xf>
    <xf numFmtId="0" fontId="29" fillId="0" borderId="4" xfId="0" applyFont="1" applyBorder="1" applyAlignment="1">
      <alignment horizontal="justify" vertical="center" wrapText="1"/>
    </xf>
    <xf numFmtId="0" fontId="27" fillId="0" borderId="4" xfId="0" applyFont="1" applyBorder="1" applyAlignment="1">
      <alignment horizontal="justify" vertical="center" wrapText="1"/>
    </xf>
    <xf numFmtId="0" fontId="23" fillId="0" borderId="8" xfId="0" applyFont="1" applyBorder="1" applyAlignment="1">
      <alignment horizontal="center" vertical="center" wrapText="1"/>
    </xf>
    <xf numFmtId="0" fontId="23" fillId="0" borderId="0" xfId="0" applyFont="1" applyAlignment="1">
      <alignment horizontal="center" vertical="center" wrapText="1"/>
    </xf>
    <xf numFmtId="0" fontId="23" fillId="0" borderId="51" xfId="0" applyFont="1" applyBorder="1" applyAlignment="1">
      <alignment horizontal="center" vertical="center" wrapText="1"/>
    </xf>
    <xf numFmtId="0" fontId="27" fillId="0" borderId="8" xfId="0" applyFont="1" applyBorder="1" applyAlignment="1">
      <alignment horizontal="justify" vertical="center" wrapText="1"/>
    </xf>
    <xf numFmtId="0" fontId="27" fillId="0" borderId="0" xfId="0" applyFont="1" applyAlignment="1">
      <alignment horizontal="justify" vertical="center" wrapText="1"/>
    </xf>
    <xf numFmtId="0" fontId="27" fillId="0" borderId="51" xfId="0" applyFont="1" applyBorder="1" applyAlignment="1">
      <alignment horizontal="justify" vertical="center" wrapText="1"/>
    </xf>
    <xf numFmtId="0" fontId="29" fillId="0" borderId="8" xfId="0" applyFont="1" applyBorder="1" applyAlignment="1">
      <alignment horizontal="center" vertical="center" wrapText="1"/>
    </xf>
    <xf numFmtId="0" fontId="29" fillId="0" borderId="0" xfId="0" applyFont="1" applyAlignment="1">
      <alignment horizontal="center" vertical="center" wrapText="1"/>
    </xf>
    <xf numFmtId="0" fontId="7" fillId="0" borderId="8" xfId="0" applyFont="1" applyBorder="1" applyAlignment="1">
      <alignment horizontal="center" vertical="center" wrapText="1"/>
    </xf>
    <xf numFmtId="0" fontId="7" fillId="0" borderId="0" xfId="0" applyFont="1" applyAlignment="1">
      <alignment horizontal="center" vertical="center" wrapText="1"/>
    </xf>
    <xf numFmtId="0" fontId="27" fillId="0" borderId="0" xfId="0" applyFont="1" applyAlignment="1">
      <alignment horizontal="center" vertical="center" wrapText="1"/>
    </xf>
    <xf numFmtId="0" fontId="27" fillId="0" borderId="51" xfId="0" applyFont="1" applyBorder="1" applyAlignment="1">
      <alignment horizontal="center" vertical="center" wrapText="1"/>
    </xf>
    <xf numFmtId="0" fontId="7" fillId="0" borderId="51" xfId="0" applyFont="1" applyBorder="1" applyAlignment="1">
      <alignment horizontal="center" vertical="center" wrapText="1"/>
    </xf>
    <xf numFmtId="0" fontId="23" fillId="0" borderId="0" xfId="4" applyFont="1" applyAlignment="1">
      <alignment horizontal="right" vertical="center"/>
    </xf>
    <xf numFmtId="0" fontId="23" fillId="0" borderId="9" xfId="4" applyFont="1" applyBorder="1" applyAlignment="1" applyProtection="1">
      <alignment horizontal="center" vertical="center" wrapText="1"/>
      <protection locked="0"/>
    </xf>
    <xf numFmtId="0" fontId="23" fillId="0" borderId="12" xfId="4" applyFont="1" applyBorder="1" applyAlignment="1" applyProtection="1">
      <alignment horizontal="center" vertical="center" wrapText="1"/>
      <protection locked="0"/>
    </xf>
    <xf numFmtId="0" fontId="23" fillId="0" borderId="10" xfId="4" applyFont="1" applyBorder="1" applyAlignment="1" applyProtection="1">
      <alignment horizontal="center" vertical="center" wrapText="1"/>
      <protection locked="0"/>
    </xf>
    <xf numFmtId="0" fontId="23" fillId="0" borderId="13" xfId="4" applyFont="1" applyBorder="1" applyAlignment="1" applyProtection="1">
      <alignment horizontal="center" vertical="center" wrapText="1"/>
      <protection locked="0"/>
    </xf>
    <xf numFmtId="0" fontId="23" fillId="0" borderId="37" xfId="4" applyFont="1" applyBorder="1" applyAlignment="1" applyProtection="1">
      <alignment horizontal="center" vertical="center" wrapText="1"/>
      <protection locked="0"/>
    </xf>
    <xf numFmtId="0" fontId="23" fillId="0" borderId="29" xfId="4" applyFont="1" applyBorder="1" applyAlignment="1" applyProtection="1">
      <alignment horizontal="center" vertical="center" wrapText="1"/>
      <protection locked="0"/>
    </xf>
    <xf numFmtId="0" fontId="23" fillId="0" borderId="0" xfId="4" applyFont="1" applyAlignment="1">
      <alignment horizontal="right"/>
    </xf>
    <xf numFmtId="0" fontId="23" fillId="0" borderId="10" xfId="4" applyFont="1" applyBorder="1" applyAlignment="1">
      <alignment horizontal="center" vertical="center" wrapText="1"/>
    </xf>
    <xf numFmtId="0" fontId="23" fillId="0" borderId="13" xfId="4" applyFont="1" applyBorder="1" applyAlignment="1">
      <alignment horizontal="center" vertical="center" wrapText="1"/>
    </xf>
    <xf numFmtId="0" fontId="23" fillId="0" borderId="11" xfId="4" applyFont="1" applyBorder="1" applyAlignment="1">
      <alignment horizontal="center" vertical="center" wrapText="1"/>
    </xf>
    <xf numFmtId="0" fontId="23" fillId="0" borderId="14" xfId="4" applyFont="1" applyBorder="1" applyAlignment="1">
      <alignment horizontal="center" vertical="center" wrapText="1"/>
    </xf>
    <xf numFmtId="0" fontId="23" fillId="0" borderId="0" xfId="4" applyFont="1" applyAlignment="1">
      <alignment horizontal="left" vertical="center" wrapText="1"/>
    </xf>
    <xf numFmtId="0" fontId="23" fillId="0" borderId="0" xfId="4" applyFont="1" applyAlignment="1">
      <alignment horizontal="right" vertical="center" wrapText="1"/>
    </xf>
    <xf numFmtId="0" fontId="7" fillId="0" borderId="60" xfId="4" applyFont="1" applyBorder="1" applyAlignment="1" applyProtection="1">
      <alignment horizontal="center" vertical="center" wrapText="1"/>
      <protection locked="0"/>
    </xf>
    <xf numFmtId="0" fontId="7" fillId="0" borderId="57" xfId="4" applyFont="1" applyBorder="1" applyAlignment="1" applyProtection="1">
      <alignment horizontal="center" vertical="center" wrapText="1"/>
      <protection locked="0"/>
    </xf>
    <xf numFmtId="0" fontId="7" fillId="0" borderId="62" xfId="4" applyFont="1" applyBorder="1" applyAlignment="1" applyProtection="1">
      <alignment horizontal="center" vertical="center" wrapText="1"/>
      <protection locked="0"/>
    </xf>
    <xf numFmtId="0" fontId="7" fillId="0" borderId="10" xfId="4" applyFont="1" applyBorder="1" applyAlignment="1" applyProtection="1">
      <alignment horizontal="center" vertical="center" wrapText="1"/>
      <protection locked="0"/>
    </xf>
    <xf numFmtId="0" fontId="7" fillId="0" borderId="13" xfId="4" applyFont="1" applyBorder="1" applyAlignment="1" applyProtection="1">
      <alignment horizontal="center" vertical="center" wrapText="1"/>
      <protection locked="0"/>
    </xf>
    <xf numFmtId="0" fontId="7" fillId="0" borderId="10" xfId="4" applyFont="1" applyBorder="1" applyAlignment="1">
      <alignment horizontal="center" vertical="center" wrapText="1"/>
    </xf>
    <xf numFmtId="0" fontId="7" fillId="0" borderId="13" xfId="4" applyFont="1" applyBorder="1" applyAlignment="1">
      <alignment horizontal="center" vertical="center" wrapText="1"/>
    </xf>
    <xf numFmtId="0" fontId="7" fillId="0" borderId="58" xfId="4" applyFont="1" applyBorder="1" applyAlignment="1" applyProtection="1">
      <alignment horizontal="center" vertical="center" wrapText="1"/>
      <protection locked="0"/>
    </xf>
    <xf numFmtId="0" fontId="7" fillId="0" borderId="59" xfId="4" applyFont="1" applyBorder="1" applyAlignment="1" applyProtection="1">
      <alignment horizontal="center" vertical="center" wrapText="1"/>
      <protection locked="0"/>
    </xf>
    <xf numFmtId="0" fontId="23" fillId="0" borderId="64" xfId="4" applyFont="1" applyBorder="1" applyAlignment="1">
      <alignment horizontal="center" vertical="center" wrapText="1"/>
    </xf>
    <xf numFmtId="0" fontId="23" fillId="0" borderId="50" xfId="4" applyFont="1" applyBorder="1" applyAlignment="1">
      <alignment horizontal="center" vertical="center" wrapText="1"/>
    </xf>
    <xf numFmtId="167" fontId="7" fillId="0" borderId="10" xfId="4" applyNumberFormat="1" applyFont="1" applyBorder="1" applyAlignment="1" applyProtection="1">
      <alignment horizontal="center" vertical="center" wrapText="1"/>
      <protection locked="0"/>
    </xf>
    <xf numFmtId="0" fontId="7" fillId="0" borderId="11" xfId="4" applyFont="1" applyBorder="1" applyAlignment="1" applyProtection="1">
      <alignment horizontal="center" vertical="center" wrapText="1"/>
      <protection locked="0"/>
    </xf>
    <xf numFmtId="0" fontId="7" fillId="0" borderId="14" xfId="4" applyFont="1" applyBorder="1" applyAlignment="1" applyProtection="1">
      <alignment horizontal="center" vertical="center" wrapText="1"/>
      <protection locked="0"/>
    </xf>
    <xf numFmtId="170" fontId="56" fillId="0" borderId="63" xfId="4" applyNumberFormat="1" applyFont="1" applyBorder="1" applyAlignment="1" applyProtection="1">
      <alignment horizontal="center" vertical="center" wrapText="1"/>
      <protection locked="0"/>
    </xf>
    <xf numFmtId="170" fontId="56" fillId="0" borderId="49" xfId="4" applyNumberFormat="1" applyFont="1" applyBorder="1" applyAlignment="1" applyProtection="1">
      <alignment horizontal="center" vertical="center" wrapText="1"/>
      <protection locked="0"/>
    </xf>
    <xf numFmtId="167" fontId="7" fillId="0" borderId="13" xfId="4" applyNumberFormat="1" applyFont="1" applyBorder="1" applyAlignment="1" applyProtection="1">
      <alignment horizontal="center" vertical="center" wrapText="1"/>
      <protection locked="0"/>
    </xf>
    <xf numFmtId="0" fontId="23" fillId="0" borderId="0" xfId="4" applyFont="1" applyAlignment="1" applyProtection="1">
      <alignment horizontal="left" vertical="center" wrapText="1"/>
      <protection locked="0"/>
    </xf>
    <xf numFmtId="0" fontId="23" fillId="0" borderId="12" xfId="4" applyFont="1" applyBorder="1" applyAlignment="1" applyProtection="1">
      <alignment horizontal="center" vertical="center"/>
      <protection locked="0"/>
    </xf>
    <xf numFmtId="0" fontId="7" fillId="0" borderId="55" xfId="4" applyFont="1" applyBorder="1" applyAlignment="1">
      <alignment horizontal="center" vertical="center" wrapText="1"/>
    </xf>
    <xf numFmtId="0" fontId="7" fillId="0" borderId="56" xfId="4" applyFont="1" applyBorder="1" applyAlignment="1">
      <alignment horizontal="center" vertical="center" wrapText="1"/>
    </xf>
    <xf numFmtId="0" fontId="36" fillId="0" borderId="0" xfId="4" applyFont="1" applyAlignment="1" applyProtection="1">
      <alignment horizontal="left" vertical="center" wrapText="1"/>
      <protection locked="0"/>
    </xf>
    <xf numFmtId="0" fontId="7" fillId="0" borderId="13" xfId="4" applyFont="1" applyBorder="1" applyAlignment="1" applyProtection="1">
      <alignment horizontal="center" vertical="center"/>
      <protection locked="0"/>
    </xf>
    <xf numFmtId="0" fontId="7" fillId="0" borderId="37" xfId="4" applyFont="1" applyBorder="1" applyAlignment="1" applyProtection="1">
      <alignment horizontal="center" vertical="center" wrapText="1"/>
      <protection locked="0"/>
    </xf>
    <xf numFmtId="0" fontId="7" fillId="0" borderId="29" xfId="4" applyFont="1" applyBorder="1" applyAlignment="1" applyProtection="1">
      <alignment horizontal="center" vertical="center" wrapText="1"/>
      <protection locked="0"/>
    </xf>
    <xf numFmtId="0" fontId="7" fillId="0" borderId="53" xfId="4" applyFont="1" applyBorder="1" applyAlignment="1">
      <alignment horizontal="center" vertical="center" wrapText="1"/>
    </xf>
    <xf numFmtId="0" fontId="7" fillId="0" borderId="54" xfId="4" applyFont="1" applyBorder="1" applyAlignment="1">
      <alignment horizontal="center" vertical="center" wrapText="1"/>
    </xf>
    <xf numFmtId="0" fontId="7" fillId="0" borderId="0" xfId="4" applyFont="1" applyAlignment="1">
      <alignment horizontal="left" vertical="center" wrapText="1"/>
    </xf>
    <xf numFmtId="0" fontId="40" fillId="0" borderId="0" xfId="4" applyFont="1" applyAlignment="1">
      <alignment horizontal="left" vertical="center" wrapText="1"/>
    </xf>
    <xf numFmtId="0" fontId="56" fillId="0" borderId="46" xfId="4" applyFont="1" applyBorder="1" applyAlignment="1">
      <alignment horizontal="center" vertical="center" wrapText="1"/>
    </xf>
    <xf numFmtId="0" fontId="56" fillId="0" borderId="48" xfId="4" applyFont="1" applyBorder="1" applyAlignment="1">
      <alignment vertical="center" wrapText="1"/>
    </xf>
    <xf numFmtId="0" fontId="7" fillId="0" borderId="37" xfId="4" applyFont="1" applyBorder="1" applyAlignment="1">
      <alignment horizontal="center" vertical="center" wrapText="1"/>
    </xf>
    <xf numFmtId="0" fontId="7" fillId="0" borderId="29" xfId="4" applyFont="1" applyBorder="1" applyAlignment="1">
      <alignment horizontal="center" vertical="center" wrapText="1"/>
    </xf>
    <xf numFmtId="0" fontId="56" fillId="0" borderId="45" xfId="0" applyFont="1" applyBorder="1" applyAlignment="1">
      <alignment horizontal="center" vertical="center" wrapText="1"/>
    </xf>
    <xf numFmtId="0" fontId="56" fillId="0" borderId="47" xfId="0" applyFont="1" applyBorder="1" applyAlignment="1">
      <alignment horizontal="center" vertical="center"/>
    </xf>
    <xf numFmtId="0" fontId="7" fillId="0" borderId="38" xfId="4" applyFont="1" applyBorder="1" applyAlignment="1">
      <alignment horizontal="center" vertical="center" wrapText="1"/>
    </xf>
    <xf numFmtId="0" fontId="7" fillId="0" borderId="40" xfId="4" applyFont="1" applyBorder="1" applyAlignment="1">
      <alignment horizontal="center" vertical="center" wrapText="1"/>
    </xf>
    <xf numFmtId="0" fontId="23" fillId="0" borderId="37" xfId="4" applyFont="1" applyBorder="1" applyAlignment="1">
      <alignment horizontal="center" vertical="center" wrapText="1"/>
    </xf>
    <xf numFmtId="0" fontId="23" fillId="0" borderId="29" xfId="4" applyFont="1" applyBorder="1" applyAlignment="1">
      <alignment horizontal="center" vertical="center" wrapText="1"/>
    </xf>
    <xf numFmtId="0" fontId="23" fillId="0" borderId="0" xfId="4" applyFont="1" applyAlignment="1">
      <alignment horizontal="right" vertical="top" wrapText="1"/>
    </xf>
    <xf numFmtId="0" fontId="36" fillId="0" borderId="0" xfId="4" applyFont="1" applyAlignment="1">
      <alignment horizontal="left"/>
    </xf>
    <xf numFmtId="0" fontId="23" fillId="0" borderId="29" xfId="4" applyFont="1" applyBorder="1" applyAlignment="1">
      <alignment horizontal="center" vertical="center"/>
    </xf>
    <xf numFmtId="0" fontId="23" fillId="0" borderId="36" xfId="4" applyFont="1" applyBorder="1" applyAlignment="1">
      <alignment horizontal="center" vertical="center" wrapText="1"/>
    </xf>
    <xf numFmtId="0" fontId="23" fillId="0" borderId="39" xfId="4" applyFont="1" applyBorder="1" applyAlignment="1">
      <alignment horizontal="center" vertical="center"/>
    </xf>
    <xf numFmtId="0" fontId="22" fillId="0" borderId="0" xfId="4" applyFont="1" applyAlignment="1">
      <alignment horizontal="left" vertical="center" wrapText="1"/>
    </xf>
    <xf numFmtId="0" fontId="23" fillId="0" borderId="38" xfId="4" applyFont="1" applyBorder="1" applyAlignment="1">
      <alignment horizontal="center" vertical="center" wrapText="1"/>
    </xf>
    <xf numFmtId="0" fontId="23" fillId="0" borderId="40" xfId="4" applyFont="1" applyBorder="1" applyAlignment="1">
      <alignment horizontal="center" vertical="center"/>
    </xf>
    <xf numFmtId="0" fontId="7" fillId="0" borderId="29" xfId="4" applyFont="1" applyBorder="1" applyAlignment="1">
      <alignment horizontal="center" vertical="center"/>
    </xf>
    <xf numFmtId="0" fontId="23" fillId="0" borderId="40" xfId="4" applyFont="1" applyBorder="1" applyAlignment="1">
      <alignment horizontal="center" vertical="center" wrapText="1"/>
    </xf>
  </cellXfs>
  <cellStyles count="10">
    <cellStyle name="Hipersaitas" xfId="1" builtinId="8"/>
    <cellStyle name="Hipersaitas 2" xfId="3" xr:uid="{5931E07A-7B8F-44F8-B91A-192AEDEC42B3}"/>
    <cellStyle name="Hipersaitas 2 2" xfId="5" xr:uid="{70E89679-B3EA-48E0-A6AB-BD40F45AC3EF}"/>
    <cellStyle name="Hipersaitas 2 3" xfId="6" xr:uid="{1B2F4423-E74C-4668-A947-63D68E196E0B}"/>
    <cellStyle name="Įprastas" xfId="0" builtinId="0"/>
    <cellStyle name="Įprastas 2 3" xfId="7" xr:uid="{F514B1CA-3574-4DB8-A335-5DC383DF4AFA}"/>
    <cellStyle name="Įprastas 5" xfId="2" xr:uid="{557F2153-BF62-4D57-ACF8-FE290150AB2A}"/>
    <cellStyle name="Įprastas 6" xfId="4" xr:uid="{EE4D0A42-7A6A-4558-B24B-C5E22CA63C0C}"/>
    <cellStyle name="Įprastas 6 2" xfId="8" xr:uid="{EE4D0A42-7A6A-4558-B24B-C5E22CA63C0C}"/>
    <cellStyle name="Kablelis" xfId="9" builtinId="3"/>
  </cellStyles>
  <dxfs count="10">
    <dxf>
      <fill>
        <patternFill>
          <bgColor theme="2" tint="0.59996337778862885"/>
        </patternFill>
      </fill>
    </dxf>
    <dxf>
      <fill>
        <patternFill>
          <bgColor rgb="FFD1D1D1"/>
        </patternFill>
      </fill>
    </dxf>
    <dxf>
      <fill>
        <patternFill>
          <bgColor rgb="FFD1D1D1"/>
        </patternFill>
      </fill>
    </dxf>
    <dxf>
      <fill>
        <patternFill>
          <bgColor theme="2" tint="0.59996337778862885"/>
        </patternFill>
      </fill>
    </dxf>
    <dxf>
      <fill>
        <patternFill>
          <bgColor rgb="FFD1D1D1"/>
        </patternFill>
      </fill>
    </dxf>
    <dxf>
      <fill>
        <patternFill>
          <bgColor theme="0" tint="-0.14996795556505021"/>
        </patternFill>
      </fill>
    </dxf>
    <dxf>
      <fill>
        <patternFill>
          <bgColor rgb="FFB5DDF0"/>
        </patternFill>
      </fill>
    </dxf>
    <dxf>
      <fill>
        <patternFill>
          <bgColor rgb="FFD1D1D1"/>
        </patternFill>
      </fill>
    </dxf>
    <dxf>
      <fill>
        <patternFill>
          <bgColor rgb="FFD1D1D1"/>
        </patternFill>
      </fill>
    </dxf>
    <dxf>
      <font>
        <strike val="0"/>
        <u val="none"/>
      </font>
      <fill>
        <patternFill>
          <bgColor rgb="FFDBDBDB"/>
        </patternFill>
      </fill>
    </dxf>
  </dxfs>
  <tableStyles count="0" defaultTableStyle="TableStyleMedium2" defaultPivotStyle="PivotStyleLight16"/>
  <colors>
    <mruColors>
      <color rgb="FFD1D1D1"/>
      <color rgb="FFF5EBEB"/>
      <color rgb="FFB5DDF0"/>
      <color rgb="FF8C6E87"/>
      <color rgb="FF47ABD9"/>
      <color rgb="FF00244D"/>
      <color rgb="FFF39EA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valstybeskontrole.lt/LT/BiudzetoStebesena" TargetMode="External"/></Relationships>
</file>

<file path=xl/drawings/drawing1.xml><?xml version="1.0" encoding="utf-8"?>
<xdr:wsDr xmlns:xdr="http://schemas.openxmlformats.org/drawingml/2006/spreadsheetDrawing" xmlns:a="http://schemas.openxmlformats.org/drawingml/2006/main">
  <xdr:twoCellAnchor editAs="oneCell">
    <xdr:from>
      <xdr:col>2</xdr:col>
      <xdr:colOff>83820</xdr:colOff>
      <xdr:row>0</xdr:row>
      <xdr:rowOff>205740</xdr:rowOff>
    </xdr:from>
    <xdr:to>
      <xdr:col>2</xdr:col>
      <xdr:colOff>2144986</xdr:colOff>
      <xdr:row>0</xdr:row>
      <xdr:rowOff>1264920</xdr:rowOff>
    </xdr:to>
    <xdr:pic>
      <xdr:nvPicPr>
        <xdr:cNvPr id="3" name="Paveikslėlis 2" descr="https://intranetas.vkontrole.lt/sablonai/images/ZENKLAI/antrinis_logotipas_LT_bs_sp.png">
          <a:hlinkClick xmlns:r="http://schemas.openxmlformats.org/officeDocument/2006/relationships" r:id="rId1"/>
          <a:extLst>
            <a:ext uri="{FF2B5EF4-FFF2-40B4-BE49-F238E27FC236}">
              <a16:creationId xmlns:a16="http://schemas.microsoft.com/office/drawing/2014/main" id="{8FEB686A-BAB8-4B4F-BA94-14384854C4AD}"/>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13460" y="205740"/>
          <a:ext cx="2061166" cy="10591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par">
      <a:dk1>
        <a:sysClr val="windowText" lastClr="000000"/>
      </a:dk1>
      <a:lt1>
        <a:sysClr val="window" lastClr="FFFFFF"/>
      </a:lt1>
      <a:dk2>
        <a:srgbClr val="44546A"/>
      </a:dk2>
      <a:lt2>
        <a:srgbClr val="D2A0A0"/>
      </a:lt2>
      <a:accent1>
        <a:srgbClr val="192850"/>
      </a:accent1>
      <a:accent2>
        <a:srgbClr val="1469AA"/>
      </a:accent2>
      <a:accent3>
        <a:srgbClr val="64B4CD"/>
      </a:accent3>
      <a:accent4>
        <a:srgbClr val="8C6E87"/>
      </a:accent4>
      <a:accent5>
        <a:srgbClr val="A0BEDC"/>
      </a:accent5>
      <a:accent6>
        <a:srgbClr val="B9CDAA"/>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3.lrs.lt/pls/inter3/dokpaieska.showdoc_l?p_id=487268&amp;p_tr2=2" TargetMode="External"/><Relationship Id="rId2" Type="http://schemas.openxmlformats.org/officeDocument/2006/relationships/hyperlink" Target="https://e-seimas.lrs.lt/portal/legalAct/lt/TAD/TAIS.428/asr" TargetMode="External"/><Relationship Id="rId1" Type="http://schemas.openxmlformats.org/officeDocument/2006/relationships/hyperlink" Target="https://e-seimas.lrs.lt/portal/legalAct/lt/TAD/6be2c020699a11e48710f0162bf7b9c5/asr"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s://e-seimas.lrs.lt/portal/legalAct/lt/TAD/TAIS.428/RinAmeSisJ"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finmin.lrv.lt/lt/veiklos-sritys/fiskaline-politika/informacija-savivaldybems-sodrai-ir-psdf/savivaldybiu-sodros-psdf-biudzetu-cikliniu-komponenciu-dydziai"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hyperlink" Target="https://e-seimas.lrs.lt/portal/legalAct/lt/TAD/TAIS.428/RinAmeSisJ" TargetMode="External"/><Relationship Id="rId2" Type="http://schemas.openxmlformats.org/officeDocument/2006/relationships/hyperlink" Target="https://e-seimas.lrs.lt/portal/legalAct/lt/TAD/4d00e01082c311edbdcebd68a7a0df7e?jfwid=lkkctemyx" TargetMode="External"/><Relationship Id="rId1" Type="http://schemas.openxmlformats.org/officeDocument/2006/relationships/hyperlink" Target="https://e-seimas.lrs.lt/portal/legalAct/lt/TAD/6be2c020699a11e48710f0162bf7b9c5/asr" TargetMode="External"/><Relationship Id="rId4"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C27964-63BC-40E8-A6AA-7110678A111B}">
  <sheetPr codeName="Lapas1">
    <tabColor theme="7" tint="-0.499984740745262"/>
  </sheetPr>
  <dimension ref="B1:F35"/>
  <sheetViews>
    <sheetView showGridLines="0" showRowColHeaders="0" tabSelected="1" zoomScaleNormal="100" workbookViewId="0"/>
  </sheetViews>
  <sheetFormatPr defaultColWidth="10" defaultRowHeight="14.4" x14ac:dyDescent="0.3"/>
  <cols>
    <col min="1" max="1" width="9" style="2" customWidth="1"/>
    <col min="2" max="2" width="4.5546875" style="3" customWidth="1"/>
    <col min="3" max="3" width="103.109375" style="3" customWidth="1"/>
    <col min="4" max="4" width="44.5546875" style="2" customWidth="1"/>
    <col min="5" max="5" width="10" style="2"/>
    <col min="6" max="6" width="10.5546875" style="2" customWidth="1"/>
    <col min="7" max="16384" width="10" style="2"/>
  </cols>
  <sheetData>
    <row r="1" spans="2:6" ht="109.95" customHeight="1" thickBot="1" x14ac:dyDescent="0.35">
      <c r="B1" s="254"/>
      <c r="C1" s="255"/>
      <c r="D1" s="256"/>
      <c r="F1" s="202"/>
    </row>
    <row r="2" spans="2:6" ht="9.6" customHeight="1" x14ac:dyDescent="0.3">
      <c r="B2" s="81"/>
      <c r="D2" s="73"/>
    </row>
    <row r="3" spans="2:6" ht="30.6" customHeight="1" x14ac:dyDescent="0.3">
      <c r="B3" s="259" t="s">
        <v>203</v>
      </c>
      <c r="C3" s="260"/>
      <c r="D3" s="261"/>
    </row>
    <row r="4" spans="2:6" ht="9.6" customHeight="1" x14ac:dyDescent="0.3">
      <c r="B4" s="72"/>
      <c r="C4" s="1"/>
      <c r="D4" s="73"/>
    </row>
    <row r="5" spans="2:6" x14ac:dyDescent="0.3">
      <c r="B5" s="262" t="s">
        <v>283</v>
      </c>
      <c r="C5" s="263"/>
      <c r="D5" s="264"/>
      <c r="F5" s="5"/>
    </row>
    <row r="6" spans="2:6" ht="9.6" customHeight="1" x14ac:dyDescent="0.3">
      <c r="B6" s="72"/>
      <c r="C6" s="1"/>
      <c r="D6" s="73"/>
    </row>
    <row r="7" spans="2:6" ht="18" x14ac:dyDescent="0.35">
      <c r="B7" s="257" t="s">
        <v>0</v>
      </c>
      <c r="C7" s="258"/>
      <c r="D7" s="74"/>
    </row>
    <row r="8" spans="2:6" ht="9.6" customHeight="1" x14ac:dyDescent="0.3">
      <c r="B8" s="72"/>
      <c r="C8" s="1"/>
      <c r="D8" s="73"/>
    </row>
    <row r="9" spans="2:6" ht="143.25" customHeight="1" x14ac:dyDescent="0.3">
      <c r="B9" s="72"/>
      <c r="C9" s="265" t="s">
        <v>171</v>
      </c>
      <c r="D9" s="266"/>
    </row>
    <row r="10" spans="2:6" ht="9.6" customHeight="1" x14ac:dyDescent="0.3">
      <c r="B10" s="72"/>
      <c r="C10" s="1"/>
      <c r="D10" s="73"/>
    </row>
    <row r="11" spans="2:6" ht="18" customHeight="1" x14ac:dyDescent="0.3">
      <c r="B11" s="251" t="s">
        <v>85</v>
      </c>
      <c r="C11" s="252"/>
      <c r="D11" s="253"/>
    </row>
    <row r="12" spans="2:6" ht="9.6" customHeight="1" x14ac:dyDescent="0.35">
      <c r="B12" s="75"/>
      <c r="C12" s="76"/>
      <c r="D12" s="77"/>
    </row>
    <row r="13" spans="2:6" ht="13.5" customHeight="1" x14ac:dyDescent="0.3">
      <c r="B13" s="72"/>
      <c r="C13" s="46" t="s">
        <v>137</v>
      </c>
      <c r="D13" s="73"/>
    </row>
    <row r="14" spans="2:6" ht="13.5" customHeight="1" x14ac:dyDescent="0.3">
      <c r="B14" s="72"/>
      <c r="C14" s="46"/>
      <c r="D14" s="73"/>
    </row>
    <row r="15" spans="2:6" ht="18" customHeight="1" x14ac:dyDescent="0.3">
      <c r="B15" s="251" t="s">
        <v>172</v>
      </c>
      <c r="C15" s="252"/>
      <c r="D15" s="253"/>
    </row>
    <row r="16" spans="2:6" ht="13.5" customHeight="1" x14ac:dyDescent="0.3">
      <c r="B16" s="72"/>
      <c r="C16" s="46"/>
      <c r="D16" s="73"/>
    </row>
    <row r="17" spans="2:4" ht="13.5" customHeight="1" x14ac:dyDescent="0.3">
      <c r="B17" s="72"/>
      <c r="C17" s="46" t="s">
        <v>173</v>
      </c>
      <c r="D17" s="73"/>
    </row>
    <row r="18" spans="2:4" ht="13.5" customHeight="1" x14ac:dyDescent="0.3">
      <c r="B18" s="72"/>
      <c r="C18" s="46"/>
      <c r="D18" s="73"/>
    </row>
    <row r="19" spans="2:4" ht="18" customHeight="1" x14ac:dyDescent="0.3">
      <c r="B19" s="251" t="s">
        <v>174</v>
      </c>
      <c r="C19" s="252"/>
      <c r="D19" s="253"/>
    </row>
    <row r="20" spans="2:4" ht="9.6" customHeight="1" x14ac:dyDescent="0.3">
      <c r="B20" s="72"/>
      <c r="C20" s="46"/>
      <c r="D20" s="73"/>
    </row>
    <row r="21" spans="2:4" x14ac:dyDescent="0.3">
      <c r="B21" s="72"/>
      <c r="C21" s="46" t="s">
        <v>175</v>
      </c>
      <c r="D21" s="73"/>
    </row>
    <row r="22" spans="2:4" x14ac:dyDescent="0.3">
      <c r="B22" s="72"/>
      <c r="C22" s="46" t="s">
        <v>176</v>
      </c>
      <c r="D22" s="73"/>
    </row>
    <row r="23" spans="2:4" x14ac:dyDescent="0.3">
      <c r="B23" s="72"/>
      <c r="C23" s="46" t="s">
        <v>177</v>
      </c>
      <c r="D23" s="73"/>
    </row>
    <row r="24" spans="2:4" x14ac:dyDescent="0.3">
      <c r="B24" s="72"/>
      <c r="C24" s="46" t="s">
        <v>186</v>
      </c>
      <c r="D24" s="73"/>
    </row>
    <row r="25" spans="2:4" x14ac:dyDescent="0.3">
      <c r="B25" s="72"/>
      <c r="C25" s="46" t="s">
        <v>178</v>
      </c>
      <c r="D25" s="73"/>
    </row>
    <row r="26" spans="2:4" ht="13.5" customHeight="1" x14ac:dyDescent="0.3">
      <c r="B26" s="72"/>
      <c r="C26" s="6"/>
      <c r="D26" s="73"/>
    </row>
    <row r="27" spans="2:4" ht="18" customHeight="1" x14ac:dyDescent="0.3">
      <c r="B27" s="251" t="s">
        <v>84</v>
      </c>
      <c r="C27" s="252"/>
      <c r="D27" s="253"/>
    </row>
    <row r="28" spans="2:4" ht="9.6" customHeight="1" x14ac:dyDescent="0.3">
      <c r="B28" s="72"/>
      <c r="C28" s="1"/>
      <c r="D28" s="73"/>
    </row>
    <row r="29" spans="2:4" x14ac:dyDescent="0.3">
      <c r="B29" s="72" t="s">
        <v>1</v>
      </c>
      <c r="C29" s="7" t="s">
        <v>2</v>
      </c>
      <c r="D29" s="73"/>
    </row>
    <row r="30" spans="2:4" x14ac:dyDescent="0.3">
      <c r="B30" s="210" t="s">
        <v>3</v>
      </c>
      <c r="C30" s="34" t="s">
        <v>4</v>
      </c>
      <c r="D30" s="73"/>
    </row>
    <row r="31" spans="2:4" x14ac:dyDescent="0.3">
      <c r="B31" s="72" t="s">
        <v>86</v>
      </c>
      <c r="C31" s="7" t="s">
        <v>87</v>
      </c>
      <c r="D31" s="73"/>
    </row>
    <row r="32" spans="2:4" x14ac:dyDescent="0.3">
      <c r="B32" s="210" t="s">
        <v>88</v>
      </c>
      <c r="C32" s="34" t="s">
        <v>123</v>
      </c>
      <c r="D32" s="73"/>
    </row>
    <row r="33" spans="2:4" ht="9.6" customHeight="1" thickBot="1" x14ac:dyDescent="0.35">
      <c r="B33" s="78"/>
      <c r="C33" s="79"/>
      <c r="D33" s="80"/>
    </row>
    <row r="34" spans="2:4" x14ac:dyDescent="0.3">
      <c r="B34" s="1"/>
      <c r="C34" s="1"/>
    </row>
    <row r="35" spans="2:4" ht="27.6" x14ac:dyDescent="0.3">
      <c r="C35" s="4"/>
    </row>
  </sheetData>
  <mergeCells count="9">
    <mergeCell ref="B27:D27"/>
    <mergeCell ref="B11:D11"/>
    <mergeCell ref="B1:D1"/>
    <mergeCell ref="B7:C7"/>
    <mergeCell ref="B3:D3"/>
    <mergeCell ref="B5:D5"/>
    <mergeCell ref="B15:D15"/>
    <mergeCell ref="C9:D9"/>
    <mergeCell ref="B19:D19"/>
  </mergeCells>
  <hyperlinks>
    <hyperlink ref="C29" r:id="rId1" xr:uid="{F75ADD19-BFBD-4F52-BE4C-BF43D6CED170}"/>
    <hyperlink ref="C31" r:id="rId2" xr:uid="{40D818DF-4B5F-4AD2-800F-5D1183014FE2}"/>
    <hyperlink ref="C13" location="'Suvestinė | Summary'!A1" display="1. Savivaldybių biudžetų fiskalinės drausmės taisyklės, 2022 m. / Fiscal discipline rules attributable to local government" xr:uid="{AC9C67CC-7D23-4533-9623-F35C9F3CB226}"/>
    <hyperlink ref="C21" location="'KĮ 4 str. 2 d. | CL 4.2.'!A1" display="2. Savivaldybių 2022 m. biudžetai, kuriems taikoma Konstitucinio įstatymo 4 str. 2 d. / Budgets attributable to local government in 2022, CL 4.2." xr:uid="{DF4654E7-1E79-4E35-BE61-98F6A28AB661}"/>
    <hyperlink ref="C22" location="'KĮ str. 4 d. | CL 4.4.'!A1" display="3. Savivaldybių 2022 m. biudžetai, kuriems taikoma Konstitucinio įstatymo 4 str. 4 d. / Budgets attributable to local governments in 2022, CL 4.4." xr:uid="{159AEEF8-DAEC-4F1B-899F-EC6BCF15C535}"/>
    <hyperlink ref="C30" r:id="rId3" display="http://www3.lrs.lt/pls/inter3/dokpaieska.showdoc_l?p_id=487268&amp;p_tr2=2" xr:uid="{1DFC456D-6C11-44C8-937D-B2EE6D2F8F13}"/>
    <hyperlink ref="C32" r:id="rId4" display="Republic of Lithuania Law on Budgeting" xr:uid="{AA934220-84E7-4B6B-BDDE-533CBA7640AB}"/>
    <hyperlink ref="C17" location="'Duomenys | Data'!A1" display="2. Duomenys / Data" xr:uid="{F9338FFD-623F-44BD-8F85-3051EDCA55CD}"/>
    <hyperlink ref="C23" location="'Lankstumas | Flexibility'!A1" display="5. Lankstumo taisyklės taikymas pagal 4 str. 5 d./ Flexibility rule application, CL 4.5" xr:uid="{32B47B21-4A15-43D6-A124-1372638CC08D}"/>
    <hyperlink ref="C24" location="'Garantijos | Guarantees'!A1" display="6. Garantijų limitai pagal KĮ 4 str. 7 d. / Guaratees limits according to CL 4.7" xr:uid="{E1F9E8FA-3245-4950-B682-46D7F8D56439}"/>
    <hyperlink ref="C25" location="'Aktualūs įstatymų str. | Laws'!A1" display="7. Aktualūs įstatymų straipsniai / Relevant articles of the Law" xr:uid="{E4572030-2AB0-401E-8705-EBC306B48C41}"/>
  </hyperlinks>
  <pageMargins left="0.7" right="0.7" top="0.75" bottom="0.75" header="0.3" footer="0.3"/>
  <pageSetup paperSize="9" orientation="portrait" r:id="rId5"/>
  <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24120F-82EF-4414-9B46-167DC0FC8968}">
  <sheetPr codeName="Lapas6">
    <tabColor theme="7"/>
  </sheetPr>
  <dimension ref="A1:E20"/>
  <sheetViews>
    <sheetView showGridLines="0" showRowColHeaders="0" zoomScaleNormal="100" workbookViewId="0"/>
  </sheetViews>
  <sheetFormatPr defaultRowHeight="14.4" x14ac:dyDescent="0.3"/>
  <cols>
    <col min="2" max="2" width="16.109375" customWidth="1"/>
    <col min="3" max="3" width="59.33203125" customWidth="1"/>
    <col min="4" max="4" width="23" customWidth="1"/>
    <col min="5" max="5" width="22.33203125" customWidth="1"/>
    <col min="6" max="6" width="17.33203125" customWidth="1"/>
    <col min="7" max="7" width="23.6640625" customWidth="1"/>
    <col min="8" max="9" width="21.109375" customWidth="1"/>
  </cols>
  <sheetData>
    <row r="1" spans="1:5" ht="13.95" customHeight="1" x14ac:dyDescent="0.3">
      <c r="B1" s="82" t="s">
        <v>67</v>
      </c>
    </row>
    <row r="2" spans="1:5" ht="16.5" customHeight="1" x14ac:dyDescent="0.3">
      <c r="B2" s="10"/>
      <c r="C2" s="14"/>
      <c r="D2" s="13"/>
      <c r="E2" s="13"/>
    </row>
    <row r="3" spans="1:5" ht="16.5" customHeight="1" thickBot="1" x14ac:dyDescent="0.35">
      <c r="B3" s="26"/>
      <c r="C3" s="14"/>
      <c r="D3" s="13"/>
      <c r="E3" s="13"/>
    </row>
    <row r="4" spans="1:5" ht="23.25" customHeight="1" x14ac:dyDescent="0.3">
      <c r="A4" s="15"/>
      <c r="B4" s="62" t="s">
        <v>104</v>
      </c>
      <c r="C4" s="63"/>
      <c r="D4" s="63"/>
      <c r="E4" s="63"/>
    </row>
    <row r="5" spans="1:5" ht="23.25" customHeight="1" thickBot="1" x14ac:dyDescent="0.35">
      <c r="A5" s="15"/>
      <c r="B5" s="64" t="s">
        <v>68</v>
      </c>
      <c r="C5" s="65"/>
      <c r="D5" s="65"/>
      <c r="E5" s="65"/>
    </row>
    <row r="6" spans="1:5" ht="39.6" customHeight="1" thickBot="1" x14ac:dyDescent="0.35">
      <c r="A6" s="16"/>
      <c r="B6" s="66" t="s">
        <v>69</v>
      </c>
      <c r="C6" s="67" t="s">
        <v>70</v>
      </c>
      <c r="D6" s="67" t="s">
        <v>71</v>
      </c>
      <c r="E6" s="68" t="s">
        <v>72</v>
      </c>
    </row>
    <row r="7" spans="1:5" ht="194.4" customHeight="1" x14ac:dyDescent="0.3">
      <c r="B7" s="69" t="s">
        <v>73</v>
      </c>
      <c r="C7" s="70" t="s">
        <v>121</v>
      </c>
      <c r="D7" s="69" t="s">
        <v>99</v>
      </c>
      <c r="E7" s="71" t="s">
        <v>170</v>
      </c>
    </row>
    <row r="8" spans="1:5" ht="14.25" customHeight="1" x14ac:dyDescent="0.3">
      <c r="B8" s="269" t="s">
        <v>74</v>
      </c>
      <c r="C8" s="272" t="s">
        <v>124</v>
      </c>
      <c r="D8" s="275" t="s">
        <v>100</v>
      </c>
      <c r="E8" s="277" t="s">
        <v>75</v>
      </c>
    </row>
    <row r="9" spans="1:5" x14ac:dyDescent="0.3">
      <c r="B9" s="270"/>
      <c r="C9" s="273"/>
      <c r="D9" s="276"/>
      <c r="E9" s="278"/>
    </row>
    <row r="10" spans="1:5" ht="102" customHeight="1" x14ac:dyDescent="0.3">
      <c r="B10" s="270"/>
      <c r="C10" s="273"/>
      <c r="D10" s="167" t="s">
        <v>101</v>
      </c>
      <c r="E10" s="168" t="s">
        <v>91</v>
      </c>
    </row>
    <row r="11" spans="1:5" ht="27.6" customHeight="1" x14ac:dyDescent="0.3">
      <c r="B11" s="270"/>
      <c r="C11" s="273"/>
      <c r="D11" s="169" t="s">
        <v>102</v>
      </c>
      <c r="E11" s="168" t="s">
        <v>159</v>
      </c>
    </row>
    <row r="12" spans="1:5" ht="45" customHeight="1" x14ac:dyDescent="0.3">
      <c r="B12" s="270"/>
      <c r="C12" s="273"/>
      <c r="D12" s="279" t="s">
        <v>103</v>
      </c>
      <c r="E12" s="278" t="s">
        <v>258</v>
      </c>
    </row>
    <row r="13" spans="1:5" ht="57" customHeight="1" x14ac:dyDescent="0.3">
      <c r="B13" s="271"/>
      <c r="C13" s="274"/>
      <c r="D13" s="280"/>
      <c r="E13" s="281"/>
    </row>
    <row r="14" spans="1:5" ht="14.25" customHeight="1" x14ac:dyDescent="0.3">
      <c r="B14" s="273" t="s">
        <v>76</v>
      </c>
      <c r="C14" s="273"/>
      <c r="D14" s="273"/>
      <c r="E14" s="273"/>
    </row>
    <row r="15" spans="1:5" ht="15" customHeight="1" thickBot="1" x14ac:dyDescent="0.35">
      <c r="B15" s="267" t="s">
        <v>122</v>
      </c>
      <c r="C15" s="268"/>
      <c r="D15" s="268"/>
      <c r="E15" s="268"/>
    </row>
    <row r="16" spans="1:5" x14ac:dyDescent="0.3">
      <c r="B16" s="13"/>
      <c r="C16" s="13"/>
      <c r="D16" s="13"/>
      <c r="E16" s="13"/>
    </row>
    <row r="17" spans="2:5" x14ac:dyDescent="0.3">
      <c r="B17" s="13"/>
      <c r="C17" s="13"/>
      <c r="D17" s="13"/>
      <c r="E17" s="13"/>
    </row>
    <row r="18" spans="2:5" x14ac:dyDescent="0.3">
      <c r="B18" s="13"/>
      <c r="C18" s="13"/>
      <c r="D18" s="13"/>
      <c r="E18" s="13"/>
    </row>
    <row r="19" spans="2:5" x14ac:dyDescent="0.3">
      <c r="B19" s="13"/>
      <c r="C19" s="13"/>
      <c r="D19" s="13"/>
      <c r="E19" s="13"/>
    </row>
    <row r="20" spans="2:5" x14ac:dyDescent="0.3">
      <c r="B20" s="13"/>
      <c r="C20" s="13"/>
      <c r="D20" s="13"/>
      <c r="E20" s="13"/>
    </row>
  </sheetData>
  <mergeCells count="8">
    <mergeCell ref="B15:E15"/>
    <mergeCell ref="B8:B13"/>
    <mergeCell ref="C8:C13"/>
    <mergeCell ref="D8:D9"/>
    <mergeCell ref="E8:E9"/>
    <mergeCell ref="B14:E14"/>
    <mergeCell ref="D12:D13"/>
    <mergeCell ref="E12:E13"/>
  </mergeCells>
  <hyperlinks>
    <hyperlink ref="B1" location="'Turinys | Content'!A1" display="↖ atgal į turinį / back to content" xr:uid="{A9481167-C22B-47A5-A0A2-E76F6D5A9191}"/>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4AC38F-88C9-45C4-8259-2E85BF3CF6B1}">
  <sheetPr>
    <tabColor theme="7"/>
  </sheetPr>
  <dimension ref="A1:BT91"/>
  <sheetViews>
    <sheetView showGridLines="0" showRowColHeaders="0" zoomScale="80" zoomScaleNormal="80" workbookViewId="0"/>
  </sheetViews>
  <sheetFormatPr defaultColWidth="9.109375" defaultRowHeight="13.8" x14ac:dyDescent="0.25"/>
  <cols>
    <col min="1" max="1" width="9.109375" style="18"/>
    <col min="2" max="2" width="7.6640625" style="18" customWidth="1"/>
    <col min="3" max="3" width="18.6640625" style="18" customWidth="1"/>
    <col min="4" max="4" width="17" style="18" customWidth="1"/>
    <col min="5" max="6" width="15.44140625" style="18" customWidth="1"/>
    <col min="7" max="7" width="21.33203125" style="18" customWidth="1"/>
    <col min="8" max="8" width="19.6640625" style="18" customWidth="1"/>
    <col min="9" max="9" width="28.88671875" style="18" customWidth="1"/>
    <col min="10" max="10" width="27" style="18" customWidth="1"/>
    <col min="11" max="11" width="34.44140625" style="18" customWidth="1"/>
    <col min="12" max="12" width="23.44140625" style="18" customWidth="1"/>
    <col min="13" max="13" width="15.88671875" style="18" customWidth="1"/>
    <col min="14" max="14" width="20.109375" style="18" customWidth="1"/>
    <col min="15" max="16" width="14.5546875" style="18" customWidth="1"/>
    <col min="17" max="17" width="12.6640625" style="18" customWidth="1"/>
    <col min="18" max="18" width="11" style="18" customWidth="1"/>
    <col min="19" max="16384" width="9.109375" style="18"/>
  </cols>
  <sheetData>
    <row r="1" spans="1:18" ht="13.95" customHeight="1" x14ac:dyDescent="0.25">
      <c r="B1" s="82" t="s">
        <v>67</v>
      </c>
      <c r="C1" s="20"/>
      <c r="D1" s="20"/>
    </row>
    <row r="2" spans="1:18" x14ac:dyDescent="0.25">
      <c r="A2" s="139"/>
      <c r="B2" s="19"/>
      <c r="D2" s="211"/>
      <c r="E2" s="211"/>
      <c r="F2" s="211"/>
      <c r="G2" s="211"/>
      <c r="H2" s="211"/>
      <c r="I2" s="211"/>
      <c r="J2" s="211"/>
      <c r="K2" s="211"/>
      <c r="L2" s="211"/>
      <c r="M2" s="211"/>
      <c r="N2" s="211"/>
      <c r="O2" s="211"/>
    </row>
    <row r="3" spans="1:18" s="21" customFormat="1" ht="14.4" thickBot="1" x14ac:dyDescent="0.3">
      <c r="D3" s="231"/>
      <c r="E3" s="231"/>
      <c r="F3" s="231"/>
      <c r="G3" s="231"/>
      <c r="H3" s="231"/>
      <c r="I3" s="231"/>
      <c r="J3" s="231"/>
      <c r="K3" s="231"/>
      <c r="L3" s="231"/>
      <c r="M3" s="231"/>
      <c r="N3" s="231"/>
      <c r="O3" s="231"/>
    </row>
    <row r="4" spans="1:18" ht="14.25" customHeight="1" x14ac:dyDescent="0.25">
      <c r="A4" s="22"/>
      <c r="B4" s="149" t="s">
        <v>266</v>
      </c>
      <c r="C4" s="149"/>
      <c r="D4" s="149"/>
      <c r="E4" s="149"/>
      <c r="F4" s="149"/>
      <c r="G4" s="149"/>
      <c r="H4" s="149"/>
      <c r="I4" s="149"/>
      <c r="J4" s="232"/>
      <c r="K4" s="232"/>
      <c r="L4" s="233"/>
      <c r="M4" s="233"/>
      <c r="N4" s="232"/>
      <c r="O4" s="232"/>
      <c r="P4" s="232"/>
      <c r="Q4" s="232"/>
      <c r="R4" s="232"/>
    </row>
    <row r="5" spans="1:18" ht="14.25" customHeight="1" x14ac:dyDescent="0.25">
      <c r="A5" s="22"/>
      <c r="B5" s="32" t="s">
        <v>267</v>
      </c>
      <c r="C5" s="30"/>
      <c r="D5" s="30"/>
      <c r="E5" s="30"/>
      <c r="F5" s="30"/>
      <c r="G5" s="30"/>
      <c r="H5" s="30"/>
      <c r="I5" s="234"/>
      <c r="J5" s="211"/>
      <c r="K5" s="211"/>
      <c r="L5" s="211"/>
      <c r="M5" s="235"/>
      <c r="N5" s="211"/>
      <c r="O5" s="211"/>
    </row>
    <row r="6" spans="1:18" ht="14.4" x14ac:dyDescent="0.25">
      <c r="A6" s="22"/>
      <c r="B6" s="37"/>
      <c r="C6" s="37"/>
      <c r="D6" s="236"/>
      <c r="E6" s="236"/>
      <c r="F6" s="236"/>
      <c r="G6" s="236"/>
      <c r="H6" s="236"/>
      <c r="I6" s="237"/>
      <c r="J6" s="236"/>
      <c r="K6" s="238"/>
      <c r="L6" s="238"/>
      <c r="M6" s="211"/>
      <c r="N6" s="211"/>
      <c r="O6" s="238"/>
    </row>
    <row r="7" spans="1:18" ht="98.25" customHeight="1" x14ac:dyDescent="0.25">
      <c r="A7" s="139"/>
      <c r="B7" s="283" t="s">
        <v>139</v>
      </c>
      <c r="C7" s="285" t="s">
        <v>148</v>
      </c>
      <c r="D7" s="285" t="s">
        <v>150</v>
      </c>
      <c r="E7" s="287" t="s">
        <v>197</v>
      </c>
      <c r="F7" s="285" t="s">
        <v>194</v>
      </c>
      <c r="G7" s="285" t="s">
        <v>195</v>
      </c>
      <c r="H7" s="285" t="s">
        <v>196</v>
      </c>
      <c r="I7" s="299" t="s">
        <v>187</v>
      </c>
      <c r="J7" s="299" t="s">
        <v>188</v>
      </c>
      <c r="K7" s="299" t="s">
        <v>213</v>
      </c>
      <c r="L7" s="285" t="s">
        <v>269</v>
      </c>
      <c r="M7" s="301" t="s">
        <v>270</v>
      </c>
      <c r="N7" s="301" t="s">
        <v>271</v>
      </c>
      <c r="O7" s="290" t="s">
        <v>268</v>
      </c>
      <c r="P7" s="290" t="s">
        <v>260</v>
      </c>
      <c r="Q7" s="290" t="s">
        <v>259</v>
      </c>
      <c r="R7" s="292" t="s">
        <v>261</v>
      </c>
    </row>
    <row r="8" spans="1:18" ht="78.75" customHeight="1" x14ac:dyDescent="0.25">
      <c r="A8" s="139"/>
      <c r="B8" s="284"/>
      <c r="C8" s="286"/>
      <c r="D8" s="286"/>
      <c r="E8" s="288"/>
      <c r="F8" s="286"/>
      <c r="G8" s="286"/>
      <c r="H8" s="286"/>
      <c r="I8" s="300"/>
      <c r="J8" s="300"/>
      <c r="K8" s="300"/>
      <c r="L8" s="286"/>
      <c r="M8" s="302"/>
      <c r="N8" s="302"/>
      <c r="O8" s="291"/>
      <c r="P8" s="291"/>
      <c r="Q8" s="291"/>
      <c r="R8" s="293"/>
    </row>
    <row r="9" spans="1:18" ht="154.5" customHeight="1" x14ac:dyDescent="0.25">
      <c r="A9" s="139"/>
      <c r="B9" s="154" t="s">
        <v>214</v>
      </c>
      <c r="C9" s="155"/>
      <c r="D9" s="212" t="s">
        <v>205</v>
      </c>
      <c r="E9" s="212" t="s">
        <v>206</v>
      </c>
      <c r="F9" s="212" t="s">
        <v>207</v>
      </c>
      <c r="G9" s="212" t="s">
        <v>208</v>
      </c>
      <c r="H9" s="212" t="s">
        <v>209</v>
      </c>
      <c r="I9" s="212" t="s">
        <v>211</v>
      </c>
      <c r="J9" s="213" t="s">
        <v>210</v>
      </c>
      <c r="K9" s="106" t="s">
        <v>212</v>
      </c>
      <c r="L9" s="212" t="s">
        <v>198</v>
      </c>
      <c r="M9" s="212" t="s">
        <v>199</v>
      </c>
      <c r="N9" s="212" t="s">
        <v>200</v>
      </c>
      <c r="O9" s="212" t="s">
        <v>264</v>
      </c>
      <c r="P9" s="296" t="s">
        <v>224</v>
      </c>
      <c r="Q9" s="297"/>
      <c r="R9" s="298"/>
    </row>
    <row r="10" spans="1:18" ht="15" customHeight="1" x14ac:dyDescent="0.25">
      <c r="A10" s="139"/>
      <c r="B10" s="170">
        <v>1</v>
      </c>
      <c r="C10" s="171" t="s">
        <v>5</v>
      </c>
      <c r="D10" s="172">
        <v>1220397.5</v>
      </c>
      <c r="E10" s="172">
        <v>1078825.8</v>
      </c>
      <c r="F10" s="172">
        <v>107156.3</v>
      </c>
      <c r="G10" s="172">
        <v>0</v>
      </c>
      <c r="H10" s="172">
        <v>2850.2</v>
      </c>
      <c r="I10" s="172">
        <v>11760.7</v>
      </c>
      <c r="J10" s="180">
        <v>4664</v>
      </c>
      <c r="K10" s="172">
        <v>0</v>
      </c>
      <c r="L10" s="172">
        <v>223663.5</v>
      </c>
      <c r="M10" s="172">
        <v>1220397.5</v>
      </c>
      <c r="N10" s="172">
        <v>430615.3</v>
      </c>
      <c r="O10" s="214">
        <v>12448.8</v>
      </c>
      <c r="P10" s="172">
        <v>36786.1</v>
      </c>
      <c r="Q10" s="172">
        <v>23340.5</v>
      </c>
      <c r="R10" s="214">
        <v>-13445.599999999999</v>
      </c>
    </row>
    <row r="11" spans="1:18" ht="15" customHeight="1" x14ac:dyDescent="0.25">
      <c r="A11" s="139"/>
      <c r="B11" s="170">
        <v>2</v>
      </c>
      <c r="C11" s="173" t="s">
        <v>6</v>
      </c>
      <c r="D11" s="172">
        <v>97415.5</v>
      </c>
      <c r="E11" s="172">
        <v>82273.7</v>
      </c>
      <c r="F11" s="172">
        <v>13173.6</v>
      </c>
      <c r="G11" s="172">
        <v>130</v>
      </c>
      <c r="H11" s="172">
        <v>0</v>
      </c>
      <c r="I11" s="172">
        <v>131.09999999999991</v>
      </c>
      <c r="J11" s="180">
        <v>3513.3</v>
      </c>
      <c r="K11" s="172">
        <v>0</v>
      </c>
      <c r="L11" s="172">
        <v>7122.8</v>
      </c>
      <c r="M11" s="172">
        <v>97415.5</v>
      </c>
      <c r="N11" s="172">
        <v>38881.4</v>
      </c>
      <c r="O11" s="214">
        <v>843</v>
      </c>
      <c r="P11" s="172">
        <v>2608.9</v>
      </c>
      <c r="Q11" s="172">
        <v>2033.2</v>
      </c>
      <c r="R11" s="214">
        <f>Q11-P11</f>
        <v>-575.70000000000005</v>
      </c>
    </row>
    <row r="12" spans="1:18" ht="15" customHeight="1" x14ac:dyDescent="0.25">
      <c r="A12" s="139"/>
      <c r="B12" s="170">
        <v>3</v>
      </c>
      <c r="C12" s="173" t="s">
        <v>7</v>
      </c>
      <c r="D12" s="172">
        <v>14955.2</v>
      </c>
      <c r="E12" s="172">
        <v>13554.6</v>
      </c>
      <c r="F12" s="172">
        <v>1406.4</v>
      </c>
      <c r="G12" s="172">
        <v>0</v>
      </c>
      <c r="H12" s="172">
        <v>0</v>
      </c>
      <c r="I12" s="172">
        <v>-147.5</v>
      </c>
      <c r="J12" s="180">
        <v>0</v>
      </c>
      <c r="K12" s="172">
        <v>1889.9</v>
      </c>
      <c r="L12" s="172">
        <v>2717.9</v>
      </c>
      <c r="M12" s="172">
        <v>14955.2</v>
      </c>
      <c r="N12" s="172">
        <v>3861.9</v>
      </c>
      <c r="O12" s="214">
        <v>215.6</v>
      </c>
      <c r="P12" s="172">
        <v>55.4</v>
      </c>
      <c r="Q12" s="172">
        <v>5.8</v>
      </c>
      <c r="R12" s="214">
        <v>-49.6</v>
      </c>
    </row>
    <row r="13" spans="1:18" ht="15" customHeight="1" x14ac:dyDescent="0.25">
      <c r="A13" s="139"/>
      <c r="B13" s="170">
        <v>4</v>
      </c>
      <c r="C13" s="173" t="s">
        <v>8</v>
      </c>
      <c r="D13" s="172">
        <v>43471.6</v>
      </c>
      <c r="E13" s="172">
        <v>35744.5</v>
      </c>
      <c r="F13" s="172">
        <v>7414.9</v>
      </c>
      <c r="G13" s="172">
        <v>0</v>
      </c>
      <c r="H13" s="172">
        <v>0</v>
      </c>
      <c r="I13" s="172">
        <v>847.69999999999993</v>
      </c>
      <c r="J13" s="180">
        <v>277.8</v>
      </c>
      <c r="K13" s="172">
        <v>0</v>
      </c>
      <c r="L13" s="172">
        <v>5347.2</v>
      </c>
      <c r="M13" s="172">
        <v>43471.6</v>
      </c>
      <c r="N13" s="172">
        <v>15710.3</v>
      </c>
      <c r="O13" s="214">
        <v>0</v>
      </c>
      <c r="P13" s="172">
        <v>2368.5</v>
      </c>
      <c r="Q13" s="172">
        <v>2247.1</v>
      </c>
      <c r="R13" s="214">
        <v>-121.40000000000009</v>
      </c>
    </row>
    <row r="14" spans="1:18" x14ac:dyDescent="0.25">
      <c r="A14" s="139"/>
      <c r="B14" s="170">
        <v>5</v>
      </c>
      <c r="C14" s="171" t="s">
        <v>9</v>
      </c>
      <c r="D14" s="172">
        <v>598422.30000000005</v>
      </c>
      <c r="E14" s="172">
        <v>463608.5</v>
      </c>
      <c r="F14" s="172">
        <v>115938.5</v>
      </c>
      <c r="G14" s="172">
        <v>0</v>
      </c>
      <c r="H14" s="172">
        <v>0</v>
      </c>
      <c r="I14" s="172">
        <v>3085.6000000000004</v>
      </c>
      <c r="J14" s="180">
        <v>19239.5</v>
      </c>
      <c r="K14" s="172">
        <v>0</v>
      </c>
      <c r="L14" s="172">
        <v>62628.800000000003</v>
      </c>
      <c r="M14" s="172">
        <v>598422.30000000005</v>
      </c>
      <c r="N14" s="172">
        <v>208717.6</v>
      </c>
      <c r="O14" s="214">
        <v>2203.6</v>
      </c>
      <c r="P14" s="172">
        <v>8420.7999999999993</v>
      </c>
      <c r="Q14" s="172">
        <v>7024.4</v>
      </c>
      <c r="R14" s="214">
        <v>-1396.3999999999996</v>
      </c>
    </row>
    <row r="15" spans="1:18" x14ac:dyDescent="0.25">
      <c r="A15" s="139"/>
      <c r="B15" s="170">
        <v>6</v>
      </c>
      <c r="C15" s="171" t="s">
        <v>10</v>
      </c>
      <c r="D15" s="172">
        <v>334860.5</v>
      </c>
      <c r="E15" s="172">
        <v>288204.5</v>
      </c>
      <c r="F15" s="172">
        <v>47345.3</v>
      </c>
      <c r="G15" s="172">
        <v>0</v>
      </c>
      <c r="H15" s="172">
        <v>1196</v>
      </c>
      <c r="I15" s="172">
        <v>22.900000000000091</v>
      </c>
      <c r="J15" s="180">
        <v>1356.6</v>
      </c>
      <c r="K15" s="172">
        <v>1885.1999999999971</v>
      </c>
      <c r="L15" s="172">
        <v>12879.9</v>
      </c>
      <c r="M15" s="172">
        <v>334860.5</v>
      </c>
      <c r="N15" s="172">
        <v>126573.5</v>
      </c>
      <c r="O15" s="214">
        <v>0</v>
      </c>
      <c r="P15" s="172">
        <v>8775.1</v>
      </c>
      <c r="Q15" s="172">
        <v>8988.2000000000007</v>
      </c>
      <c r="R15" s="214">
        <v>213.10000000000036</v>
      </c>
    </row>
    <row r="16" spans="1:18" x14ac:dyDescent="0.25">
      <c r="A16" s="139"/>
      <c r="B16" s="170">
        <v>7</v>
      </c>
      <c r="C16" s="173" t="s">
        <v>11</v>
      </c>
      <c r="D16" s="172">
        <v>96719.4</v>
      </c>
      <c r="E16" s="172">
        <v>80961.5</v>
      </c>
      <c r="F16" s="172">
        <v>15733.5</v>
      </c>
      <c r="G16" s="172">
        <v>194.4</v>
      </c>
      <c r="H16" s="172">
        <v>773.3</v>
      </c>
      <c r="I16" s="172">
        <v>45.599999999999966</v>
      </c>
      <c r="J16" s="180">
        <v>3357.6</v>
      </c>
      <c r="K16" s="172">
        <v>3177.1</v>
      </c>
      <c r="L16" s="172">
        <v>9132.7999999999993</v>
      </c>
      <c r="M16" s="172">
        <v>96719.4</v>
      </c>
      <c r="N16" s="172">
        <v>36963.4</v>
      </c>
      <c r="O16" s="214">
        <v>2226.6999999999998</v>
      </c>
      <c r="P16" s="172">
        <v>2479.3000000000002</v>
      </c>
      <c r="Q16" s="172">
        <v>3357.6</v>
      </c>
      <c r="R16" s="214">
        <v>878.29999999999973</v>
      </c>
    </row>
    <row r="17" spans="1:72" x14ac:dyDescent="0.25">
      <c r="A17" s="139"/>
      <c r="B17" s="170">
        <v>8</v>
      </c>
      <c r="C17" s="173" t="s">
        <v>12</v>
      </c>
      <c r="D17" s="172">
        <v>19907.5</v>
      </c>
      <c r="E17" s="172">
        <v>15733.2</v>
      </c>
      <c r="F17" s="172">
        <v>3792.4</v>
      </c>
      <c r="G17" s="172">
        <v>0</v>
      </c>
      <c r="H17" s="172">
        <v>0</v>
      </c>
      <c r="I17" s="172">
        <v>65.700000000000045</v>
      </c>
      <c r="J17" s="180">
        <v>257.10000000000002</v>
      </c>
      <c r="K17" s="172">
        <v>0</v>
      </c>
      <c r="L17" s="172">
        <v>559.70000000000005</v>
      </c>
      <c r="M17" s="172">
        <v>19907.5</v>
      </c>
      <c r="N17" s="172">
        <v>2445.5</v>
      </c>
      <c r="O17" s="214">
        <v>0</v>
      </c>
      <c r="P17" s="172">
        <v>376.8</v>
      </c>
      <c r="Q17" s="172">
        <v>376.8</v>
      </c>
      <c r="R17" s="214">
        <v>0</v>
      </c>
    </row>
    <row r="18" spans="1:72" x14ac:dyDescent="0.25">
      <c r="A18" s="139"/>
      <c r="B18" s="170">
        <v>9</v>
      </c>
      <c r="C18" s="173" t="s">
        <v>13</v>
      </c>
      <c r="D18" s="172">
        <v>56060.5</v>
      </c>
      <c r="E18" s="172">
        <v>44599.9</v>
      </c>
      <c r="F18" s="172">
        <v>10990.2</v>
      </c>
      <c r="G18" s="172">
        <v>17.7</v>
      </c>
      <c r="H18" s="172">
        <v>10</v>
      </c>
      <c r="I18" s="172">
        <v>-316.40000000000003</v>
      </c>
      <c r="J18" s="180">
        <v>524.4</v>
      </c>
      <c r="K18" s="172">
        <v>0</v>
      </c>
      <c r="L18" s="172">
        <v>4542.2</v>
      </c>
      <c r="M18" s="172">
        <v>56060.5</v>
      </c>
      <c r="N18" s="172">
        <v>17474.2</v>
      </c>
      <c r="O18" s="214">
        <v>1617.9</v>
      </c>
      <c r="P18" s="172">
        <v>2789.1</v>
      </c>
      <c r="Q18" s="172">
        <v>2711</v>
      </c>
      <c r="R18" s="214">
        <v>-78.099999999999909</v>
      </c>
    </row>
    <row r="19" spans="1:72" x14ac:dyDescent="0.25">
      <c r="A19" s="139"/>
      <c r="B19" s="170">
        <v>10</v>
      </c>
      <c r="C19" s="173" t="s">
        <v>14</v>
      </c>
      <c r="D19" s="172">
        <v>169353.5</v>
      </c>
      <c r="E19" s="172">
        <v>136690.70000000001</v>
      </c>
      <c r="F19" s="172">
        <v>31874.799999999999</v>
      </c>
      <c r="G19" s="172">
        <v>24.9</v>
      </c>
      <c r="H19" s="172">
        <v>15</v>
      </c>
      <c r="I19" s="172">
        <v>729.59999999999991</v>
      </c>
      <c r="J19" s="180">
        <v>4907.8999999999996</v>
      </c>
      <c r="K19" s="172">
        <v>1543.1000000000004</v>
      </c>
      <c r="L19" s="172">
        <v>2226.4</v>
      </c>
      <c r="M19" s="172">
        <v>169353.5</v>
      </c>
      <c r="N19" s="172">
        <v>75262.3</v>
      </c>
      <c r="O19" s="214">
        <v>0</v>
      </c>
      <c r="P19" s="172">
        <v>7417.9</v>
      </c>
      <c r="Q19" s="172">
        <v>7417.9</v>
      </c>
      <c r="R19" s="214">
        <v>0</v>
      </c>
    </row>
    <row r="20" spans="1:72" x14ac:dyDescent="0.25">
      <c r="A20" s="139"/>
      <c r="B20" s="170">
        <v>11</v>
      </c>
      <c r="C20" s="171" t="s">
        <v>15</v>
      </c>
      <c r="D20" s="172">
        <v>233247.2</v>
      </c>
      <c r="E20" s="172">
        <v>176173.1</v>
      </c>
      <c r="F20" s="172">
        <v>54293.7</v>
      </c>
      <c r="G20" s="172">
        <v>0</v>
      </c>
      <c r="H20" s="172">
        <v>0</v>
      </c>
      <c r="I20" s="172">
        <v>235</v>
      </c>
      <c r="J20" s="180">
        <v>2262.6</v>
      </c>
      <c r="K20" s="172">
        <v>0</v>
      </c>
      <c r="L20" s="172">
        <v>19495.8</v>
      </c>
      <c r="M20" s="172">
        <v>233247.2</v>
      </c>
      <c r="N20" s="172">
        <v>109637.7</v>
      </c>
      <c r="O20" s="214">
        <v>0</v>
      </c>
      <c r="P20" s="172">
        <v>11015.4</v>
      </c>
      <c r="Q20" s="172">
        <v>10282.6</v>
      </c>
      <c r="R20" s="214">
        <v>-732.79999999999927</v>
      </c>
    </row>
    <row r="21" spans="1:72" s="8" customFormat="1" ht="14.4" x14ac:dyDescent="0.3">
      <c r="A21" s="140"/>
      <c r="B21" s="170">
        <v>12</v>
      </c>
      <c r="C21" s="173" t="s">
        <v>16</v>
      </c>
      <c r="D21" s="172">
        <v>45801.9</v>
      </c>
      <c r="E21" s="172">
        <v>35367.300000000003</v>
      </c>
      <c r="F21" s="172">
        <v>12278.6</v>
      </c>
      <c r="G21" s="172">
        <v>0</v>
      </c>
      <c r="H21" s="172">
        <v>0</v>
      </c>
      <c r="I21" s="172">
        <v>-206.20000000000002</v>
      </c>
      <c r="J21" s="180">
        <v>2618</v>
      </c>
      <c r="K21" s="172">
        <v>872.10000000000036</v>
      </c>
      <c r="L21" s="172">
        <v>3201.8</v>
      </c>
      <c r="M21" s="172">
        <v>45801.9</v>
      </c>
      <c r="N21" s="172">
        <v>18135.900000000001</v>
      </c>
      <c r="O21" s="214">
        <v>112.6</v>
      </c>
      <c r="P21" s="172">
        <v>4392.62</v>
      </c>
      <c r="Q21" s="172">
        <v>5044.0219999999999</v>
      </c>
      <c r="R21" s="214">
        <v>651.40200000000004</v>
      </c>
      <c r="S21"/>
    </row>
    <row r="22" spans="1:72" s="8" customFormat="1" ht="14.4" x14ac:dyDescent="0.3">
      <c r="A22" s="140"/>
      <c r="B22" s="170">
        <v>13</v>
      </c>
      <c r="C22" s="173" t="s">
        <v>17</v>
      </c>
      <c r="D22" s="172">
        <v>43714.1</v>
      </c>
      <c r="E22" s="172">
        <v>36655.599999999999</v>
      </c>
      <c r="F22" s="172">
        <v>8214.1</v>
      </c>
      <c r="G22" s="172">
        <v>0</v>
      </c>
      <c r="H22" s="172">
        <v>0</v>
      </c>
      <c r="I22" s="172">
        <v>42.800000000000011</v>
      </c>
      <c r="J22" s="180">
        <v>1140.3</v>
      </c>
      <c r="K22" s="172">
        <v>8667.6</v>
      </c>
      <c r="L22" s="172">
        <v>2323.6</v>
      </c>
      <c r="M22" s="172">
        <v>43714.1</v>
      </c>
      <c r="N22" s="172">
        <v>17123.5</v>
      </c>
      <c r="O22" s="214">
        <v>113.8</v>
      </c>
      <c r="P22" s="172">
        <v>1461.9</v>
      </c>
      <c r="Q22" s="172">
        <v>1357.2</v>
      </c>
      <c r="R22" s="214">
        <v>-104.70000000000005</v>
      </c>
      <c r="S22"/>
    </row>
    <row r="23" spans="1:72" s="8" customFormat="1" ht="14.4" x14ac:dyDescent="0.3">
      <c r="A23" s="140"/>
      <c r="B23" s="170">
        <v>14</v>
      </c>
      <c r="C23" s="173" t="s">
        <v>18</v>
      </c>
      <c r="D23" s="172">
        <v>41854.1</v>
      </c>
      <c r="E23" s="172">
        <v>34818.800000000003</v>
      </c>
      <c r="F23" s="172">
        <v>5823.2</v>
      </c>
      <c r="G23" s="172">
        <v>0</v>
      </c>
      <c r="H23" s="172">
        <v>0</v>
      </c>
      <c r="I23" s="172">
        <v>129.20000000000005</v>
      </c>
      <c r="J23" s="180">
        <v>119.8</v>
      </c>
      <c r="K23" s="172">
        <v>0</v>
      </c>
      <c r="L23" s="172">
        <v>1925.5</v>
      </c>
      <c r="M23" s="172">
        <v>41854.1</v>
      </c>
      <c r="N23" s="172">
        <v>13784.5</v>
      </c>
      <c r="O23" s="214">
        <v>709.1</v>
      </c>
      <c r="P23" s="172">
        <v>437.4</v>
      </c>
      <c r="Q23" s="172">
        <v>437.4</v>
      </c>
      <c r="R23" s="214">
        <v>0</v>
      </c>
      <c r="S23"/>
    </row>
    <row r="24" spans="1:72" s="8" customFormat="1" ht="14.4" x14ac:dyDescent="0.3">
      <c r="A24" s="140"/>
      <c r="B24" s="170">
        <v>15</v>
      </c>
      <c r="C24" s="173" t="s">
        <v>19</v>
      </c>
      <c r="D24" s="172">
        <v>45787.8</v>
      </c>
      <c r="E24" s="172">
        <v>41508.6</v>
      </c>
      <c r="F24" s="172">
        <v>3738.5</v>
      </c>
      <c r="G24" s="172">
        <v>0</v>
      </c>
      <c r="H24" s="172">
        <v>465</v>
      </c>
      <c r="I24" s="172">
        <v>27.700000000000045</v>
      </c>
      <c r="J24" s="180">
        <v>374.6</v>
      </c>
      <c r="K24" s="172">
        <v>302.89999999999964</v>
      </c>
      <c r="L24" s="172">
        <v>1391.6</v>
      </c>
      <c r="M24" s="172">
        <v>45787.8</v>
      </c>
      <c r="N24" s="172">
        <v>16633.5</v>
      </c>
      <c r="O24" s="214">
        <v>1926.6</v>
      </c>
      <c r="P24" s="172">
        <v>1022.6</v>
      </c>
      <c r="Q24" s="172">
        <v>1022.6</v>
      </c>
      <c r="R24" s="214">
        <v>0</v>
      </c>
      <c r="S24"/>
    </row>
    <row r="25" spans="1:72" s="8" customFormat="1" ht="14.4" x14ac:dyDescent="0.3">
      <c r="A25" s="140"/>
      <c r="B25" s="170">
        <v>16</v>
      </c>
      <c r="C25" s="173" t="s">
        <v>20</v>
      </c>
      <c r="D25" s="172">
        <v>49724.9</v>
      </c>
      <c r="E25" s="172">
        <v>42206</v>
      </c>
      <c r="F25" s="172">
        <v>7855.2</v>
      </c>
      <c r="G25" s="172">
        <v>0</v>
      </c>
      <c r="H25" s="172">
        <v>182.3</v>
      </c>
      <c r="I25" s="172">
        <v>329.59999999999991</v>
      </c>
      <c r="J25" s="180">
        <v>2225.8000000000002</v>
      </c>
      <c r="K25" s="172">
        <v>0</v>
      </c>
      <c r="L25" s="172">
        <v>5823</v>
      </c>
      <c r="M25" s="172">
        <v>49724.9</v>
      </c>
      <c r="N25" s="172">
        <v>21784</v>
      </c>
      <c r="O25" s="214">
        <v>1136</v>
      </c>
      <c r="P25" s="172">
        <v>2578.5</v>
      </c>
      <c r="Q25" s="172">
        <v>2465.6999999999998</v>
      </c>
      <c r="R25" s="214">
        <v>-112.80000000000018</v>
      </c>
      <c r="S25"/>
    </row>
    <row r="26" spans="1:72" s="8" customFormat="1" ht="14.4" x14ac:dyDescent="0.3">
      <c r="A26" s="140"/>
      <c r="B26" s="170">
        <v>17</v>
      </c>
      <c r="C26" s="173" t="s">
        <v>21</v>
      </c>
      <c r="D26" s="172">
        <v>29166.9</v>
      </c>
      <c r="E26" s="172">
        <v>26156.2</v>
      </c>
      <c r="F26" s="172">
        <v>1976.3</v>
      </c>
      <c r="G26" s="172">
        <v>0</v>
      </c>
      <c r="H26" s="172">
        <v>394.6</v>
      </c>
      <c r="I26" s="172">
        <v>79.900000000000034</v>
      </c>
      <c r="J26" s="180">
        <v>175.8</v>
      </c>
      <c r="K26" s="172">
        <v>0</v>
      </c>
      <c r="L26" s="172">
        <v>3626.6</v>
      </c>
      <c r="M26" s="172">
        <v>29166.9</v>
      </c>
      <c r="N26" s="172">
        <v>10031.9</v>
      </c>
      <c r="O26" s="214">
        <v>979.7</v>
      </c>
      <c r="P26" s="172">
        <v>437.9</v>
      </c>
      <c r="Q26" s="172">
        <v>554.5</v>
      </c>
      <c r="R26" s="214">
        <v>116.60000000000002</v>
      </c>
      <c r="S26"/>
    </row>
    <row r="27" spans="1:72" s="8" customFormat="1" ht="14.4" x14ac:dyDescent="0.3">
      <c r="A27" s="140"/>
      <c r="B27" s="170">
        <v>18</v>
      </c>
      <c r="C27" s="173" t="s">
        <v>22</v>
      </c>
      <c r="D27" s="172">
        <v>79073.5</v>
      </c>
      <c r="E27" s="172">
        <v>67135.5</v>
      </c>
      <c r="F27" s="172">
        <v>7591.8</v>
      </c>
      <c r="G27" s="172">
        <v>0</v>
      </c>
      <c r="H27" s="172">
        <v>750.1</v>
      </c>
      <c r="I27" s="172">
        <v>346.80000000000007</v>
      </c>
      <c r="J27" s="180">
        <v>14.7</v>
      </c>
      <c r="K27" s="172">
        <v>0</v>
      </c>
      <c r="L27" s="172">
        <v>11632.1</v>
      </c>
      <c r="M27" s="172">
        <v>79073.5</v>
      </c>
      <c r="N27" s="172">
        <v>29110.5</v>
      </c>
      <c r="O27" s="214">
        <v>3065</v>
      </c>
      <c r="P27" s="172">
        <v>1903.1</v>
      </c>
      <c r="Q27" s="172">
        <v>1614.4</v>
      </c>
      <c r="R27" s="214">
        <v>-288.69999999999982</v>
      </c>
      <c r="S27"/>
    </row>
    <row r="28" spans="1:72" s="8" customFormat="1" ht="14.4" x14ac:dyDescent="0.3">
      <c r="A28" s="140"/>
      <c r="B28" s="170">
        <v>19</v>
      </c>
      <c r="C28" s="173" t="s">
        <v>23</v>
      </c>
      <c r="D28" s="172">
        <v>42134.1</v>
      </c>
      <c r="E28" s="172">
        <v>37733.800000000003</v>
      </c>
      <c r="F28" s="172">
        <v>3313.8</v>
      </c>
      <c r="G28" s="172">
        <v>0</v>
      </c>
      <c r="H28" s="172">
        <v>226.4</v>
      </c>
      <c r="I28" s="172">
        <v>51</v>
      </c>
      <c r="J28" s="180">
        <v>0</v>
      </c>
      <c r="K28" s="172">
        <v>0</v>
      </c>
      <c r="L28" s="172">
        <v>2979.5</v>
      </c>
      <c r="M28" s="172">
        <v>42134.1</v>
      </c>
      <c r="N28" s="172">
        <v>17013.8</v>
      </c>
      <c r="O28" s="214">
        <v>1117.8</v>
      </c>
      <c r="P28" s="172">
        <v>244.5</v>
      </c>
      <c r="Q28" s="172">
        <v>110.2</v>
      </c>
      <c r="R28" s="214">
        <v>-134.30000000000001</v>
      </c>
      <c r="S28"/>
    </row>
    <row r="29" spans="1:72" s="8" customFormat="1" ht="14.4" x14ac:dyDescent="0.3">
      <c r="A29" s="140"/>
      <c r="B29" s="170">
        <v>20</v>
      </c>
      <c r="C29" s="173" t="s">
        <v>24</v>
      </c>
      <c r="D29" s="172">
        <v>54215.6</v>
      </c>
      <c r="E29" s="172">
        <v>44588.4</v>
      </c>
      <c r="F29" s="172">
        <v>9775.4</v>
      </c>
      <c r="G29" s="172">
        <v>0</v>
      </c>
      <c r="H29" s="172">
        <v>0</v>
      </c>
      <c r="I29" s="172">
        <v>328.9</v>
      </c>
      <c r="J29" s="180">
        <v>730.5</v>
      </c>
      <c r="K29" s="172">
        <v>0</v>
      </c>
      <c r="L29" s="172">
        <v>3505.6</v>
      </c>
      <c r="M29" s="172">
        <v>54215.6</v>
      </c>
      <c r="N29" s="172">
        <v>24990.1</v>
      </c>
      <c r="O29" s="214">
        <v>215.6</v>
      </c>
      <c r="P29" s="172">
        <v>5071.5</v>
      </c>
      <c r="Q29" s="172">
        <v>4516.8999999999996</v>
      </c>
      <c r="R29" s="214">
        <v>-554.60000000000036</v>
      </c>
      <c r="S29"/>
    </row>
    <row r="30" spans="1:72" s="8" customFormat="1" ht="14.4" x14ac:dyDescent="0.3">
      <c r="A30" s="140"/>
      <c r="B30" s="170">
        <v>21</v>
      </c>
      <c r="C30" s="173" t="s">
        <v>25</v>
      </c>
      <c r="D30" s="172">
        <v>55310</v>
      </c>
      <c r="E30" s="172">
        <v>50187.9</v>
      </c>
      <c r="F30" s="172">
        <v>5686.6</v>
      </c>
      <c r="G30" s="172">
        <v>0</v>
      </c>
      <c r="H30" s="172">
        <v>0</v>
      </c>
      <c r="I30" s="172">
        <v>442.20000000000005</v>
      </c>
      <c r="J30" s="180">
        <v>0</v>
      </c>
      <c r="K30" s="172">
        <v>0</v>
      </c>
      <c r="L30" s="172">
        <v>4697.1000000000004</v>
      </c>
      <c r="M30" s="172">
        <v>55310</v>
      </c>
      <c r="N30" s="172">
        <v>22609.7</v>
      </c>
      <c r="O30" s="214">
        <v>2197.4</v>
      </c>
      <c r="P30" s="172">
        <v>15.4</v>
      </c>
      <c r="Q30" s="172">
        <v>396.3</v>
      </c>
      <c r="R30" s="214">
        <v>380.90000000000003</v>
      </c>
      <c r="S30"/>
    </row>
    <row r="31" spans="1:72" s="8" customFormat="1" ht="14.4" x14ac:dyDescent="0.3">
      <c r="A31" s="140"/>
      <c r="B31" s="170">
        <v>22</v>
      </c>
      <c r="C31" s="173" t="s">
        <v>26</v>
      </c>
      <c r="D31" s="172">
        <v>188885.1</v>
      </c>
      <c r="E31" s="172">
        <v>155221.79999999999</v>
      </c>
      <c r="F31" s="172">
        <v>28447.200000000001</v>
      </c>
      <c r="G31" s="172">
        <v>0</v>
      </c>
      <c r="H31" s="172">
        <v>0</v>
      </c>
      <c r="I31" s="172">
        <v>185.79999999999995</v>
      </c>
      <c r="J31" s="180">
        <v>5723</v>
      </c>
      <c r="K31" s="172">
        <v>0</v>
      </c>
      <c r="L31" s="172">
        <v>10651.3</v>
      </c>
      <c r="M31" s="172">
        <v>188885.1</v>
      </c>
      <c r="N31" s="172">
        <v>66994.7</v>
      </c>
      <c r="O31" s="214">
        <v>0</v>
      </c>
      <c r="P31" s="172">
        <v>5029</v>
      </c>
      <c r="Q31" s="172">
        <v>4903.6000000000004</v>
      </c>
      <c r="R31" s="214">
        <v>-125.39999999999964</v>
      </c>
      <c r="S31"/>
    </row>
    <row r="32" spans="1:72" s="38" customFormat="1" ht="14.4" x14ac:dyDescent="0.3">
      <c r="A32" s="140"/>
      <c r="B32" s="170">
        <v>23</v>
      </c>
      <c r="C32" s="173" t="s">
        <v>27</v>
      </c>
      <c r="D32" s="172">
        <v>95208.9</v>
      </c>
      <c r="E32" s="172">
        <v>82945.600000000006</v>
      </c>
      <c r="F32" s="172">
        <v>12330.7</v>
      </c>
      <c r="G32" s="172">
        <v>0</v>
      </c>
      <c r="H32" s="172">
        <v>0</v>
      </c>
      <c r="I32" s="172">
        <v>532.20000000000005</v>
      </c>
      <c r="J32" s="180">
        <v>2080.3000000000002</v>
      </c>
      <c r="K32" s="172">
        <v>0</v>
      </c>
      <c r="L32" s="172">
        <v>7887.8</v>
      </c>
      <c r="M32" s="172">
        <v>95208.9</v>
      </c>
      <c r="N32" s="172">
        <v>41061.5</v>
      </c>
      <c r="O32" s="214">
        <v>0</v>
      </c>
      <c r="P32" s="172">
        <v>2326.6999999999998</v>
      </c>
      <c r="Q32" s="172">
        <v>2422.1</v>
      </c>
      <c r="R32" s="214">
        <f>Q32-P32</f>
        <v>95.400000000000091</v>
      </c>
      <c r="S32"/>
      <c r="T32" s="8"/>
      <c r="U32" s="8"/>
      <c r="V32" s="8"/>
      <c r="W32" s="8"/>
      <c r="X32" s="8"/>
      <c r="Y32" s="8"/>
      <c r="Z32" s="8"/>
      <c r="AA32" s="8"/>
      <c r="AB32" s="8"/>
      <c r="AC32" s="8"/>
      <c r="AD32" s="8"/>
      <c r="AE32" s="8"/>
      <c r="AF32" s="8"/>
      <c r="AG32" s="8"/>
      <c r="AH32" s="8"/>
      <c r="AI32" s="8"/>
      <c r="AJ32" s="8"/>
      <c r="AK32" s="8"/>
      <c r="AL32" s="8"/>
      <c r="AM32" s="8"/>
      <c r="AN32" s="8"/>
      <c r="AO32" s="8"/>
      <c r="AP32" s="8"/>
      <c r="AQ32" s="8"/>
      <c r="AR32" s="8"/>
      <c r="AS32" s="8"/>
      <c r="AT32" s="8"/>
      <c r="AU32" s="8"/>
      <c r="AV32" s="8"/>
      <c r="AW32" s="8"/>
      <c r="AX32" s="8"/>
      <c r="AY32" s="8"/>
      <c r="AZ32" s="8"/>
      <c r="BA32" s="8"/>
      <c r="BB32" s="8"/>
      <c r="BC32" s="8"/>
      <c r="BD32" s="8"/>
      <c r="BE32" s="8"/>
      <c r="BF32" s="8"/>
      <c r="BG32" s="8"/>
      <c r="BH32" s="8"/>
      <c r="BI32" s="8"/>
      <c r="BJ32" s="8"/>
      <c r="BK32" s="8"/>
      <c r="BL32" s="8"/>
      <c r="BM32" s="8"/>
      <c r="BN32" s="8"/>
      <c r="BO32" s="8"/>
      <c r="BP32" s="8"/>
      <c r="BQ32" s="8"/>
      <c r="BR32" s="8"/>
      <c r="BS32" s="8"/>
      <c r="BT32" s="8"/>
    </row>
    <row r="33" spans="1:19" s="8" customFormat="1" ht="14.4" x14ac:dyDescent="0.3">
      <c r="A33" s="140"/>
      <c r="B33" s="170">
        <v>24</v>
      </c>
      <c r="C33" s="173" t="s">
        <v>28</v>
      </c>
      <c r="D33" s="172">
        <v>51743.199999999997</v>
      </c>
      <c r="E33" s="172">
        <v>45800.800000000003</v>
      </c>
      <c r="F33" s="172">
        <v>7280.1</v>
      </c>
      <c r="G33" s="172">
        <v>0</v>
      </c>
      <c r="H33" s="172">
        <v>701.1</v>
      </c>
      <c r="I33" s="172">
        <v>191.39999999999998</v>
      </c>
      <c r="J33" s="180">
        <v>3190.4</v>
      </c>
      <c r="K33" s="172">
        <v>0</v>
      </c>
      <c r="L33" s="172">
        <v>6715.6</v>
      </c>
      <c r="M33" s="172">
        <v>51743.199999999997</v>
      </c>
      <c r="N33" s="172">
        <v>19670.400000000001</v>
      </c>
      <c r="O33" s="214">
        <v>994.9</v>
      </c>
      <c r="P33" s="172">
        <v>623.29999999999995</v>
      </c>
      <c r="Q33" s="172">
        <v>668.9</v>
      </c>
      <c r="R33" s="214">
        <v>45.600000000000023</v>
      </c>
      <c r="S33"/>
    </row>
    <row r="34" spans="1:19" s="8" customFormat="1" ht="15.75" customHeight="1" x14ac:dyDescent="0.3">
      <c r="A34" s="140"/>
      <c r="B34" s="170">
        <v>25</v>
      </c>
      <c r="C34" s="173" t="s">
        <v>29</v>
      </c>
      <c r="D34" s="172">
        <v>120823.8</v>
      </c>
      <c r="E34" s="172">
        <v>95624.5</v>
      </c>
      <c r="F34" s="172">
        <v>32683</v>
      </c>
      <c r="G34" s="172">
        <v>0</v>
      </c>
      <c r="H34" s="172">
        <v>50</v>
      </c>
      <c r="I34" s="172">
        <v>59.799999999999955</v>
      </c>
      <c r="J34" s="180">
        <v>1966.3</v>
      </c>
      <c r="K34" s="172">
        <v>5448</v>
      </c>
      <c r="L34" s="172">
        <v>10526.1</v>
      </c>
      <c r="M34" s="172">
        <v>120823.8</v>
      </c>
      <c r="N34" s="172">
        <v>38176.699999999997</v>
      </c>
      <c r="O34" s="214">
        <v>0</v>
      </c>
      <c r="P34" s="172">
        <v>4555.8999999999996</v>
      </c>
      <c r="Q34" s="172">
        <v>4555.8999999999996</v>
      </c>
      <c r="R34" s="214">
        <v>0</v>
      </c>
      <c r="S34"/>
    </row>
    <row r="35" spans="1:19" s="8" customFormat="1" ht="14.4" x14ac:dyDescent="0.3">
      <c r="A35" s="140"/>
      <c r="B35" s="170">
        <v>26</v>
      </c>
      <c r="C35" s="173" t="s">
        <v>30</v>
      </c>
      <c r="D35" s="172">
        <v>69199.600000000006</v>
      </c>
      <c r="E35" s="172">
        <v>57466.1</v>
      </c>
      <c r="F35" s="172">
        <v>12367.3</v>
      </c>
      <c r="G35" s="172">
        <v>0</v>
      </c>
      <c r="H35" s="172">
        <v>0</v>
      </c>
      <c r="I35" s="172">
        <v>434.5</v>
      </c>
      <c r="J35" s="180">
        <v>407.3</v>
      </c>
      <c r="K35" s="172">
        <v>0</v>
      </c>
      <c r="L35" s="172">
        <v>5927.4</v>
      </c>
      <c r="M35" s="172">
        <v>69199.600000000006</v>
      </c>
      <c r="N35" s="172">
        <v>27029.7</v>
      </c>
      <c r="O35" s="214">
        <v>339</v>
      </c>
      <c r="P35" s="172">
        <v>1522</v>
      </c>
      <c r="Q35" s="172">
        <v>970.7</v>
      </c>
      <c r="R35" s="214">
        <v>-551.29999999999995</v>
      </c>
      <c r="S35"/>
    </row>
    <row r="36" spans="1:19" s="8" customFormat="1" ht="14.4" x14ac:dyDescent="0.3">
      <c r="A36" s="140"/>
      <c r="B36" s="170">
        <v>27</v>
      </c>
      <c r="C36" s="173" t="s">
        <v>31</v>
      </c>
      <c r="D36" s="172">
        <v>32496.7</v>
      </c>
      <c r="E36" s="172">
        <v>29168.6</v>
      </c>
      <c r="F36" s="172">
        <v>2946.4</v>
      </c>
      <c r="G36" s="172">
        <v>0</v>
      </c>
      <c r="H36" s="172">
        <v>0</v>
      </c>
      <c r="I36" s="172">
        <v>275.39999999999998</v>
      </c>
      <c r="J36" s="180">
        <v>288</v>
      </c>
      <c r="K36" s="172">
        <v>0</v>
      </c>
      <c r="L36" s="172">
        <v>4518.5</v>
      </c>
      <c r="M36" s="172">
        <v>32496.7</v>
      </c>
      <c r="N36" s="172">
        <v>12288</v>
      </c>
      <c r="O36" s="214">
        <v>290.3</v>
      </c>
      <c r="P36" s="172">
        <v>380.2</v>
      </c>
      <c r="Q36" s="172">
        <v>477.1</v>
      </c>
      <c r="R36" s="214">
        <v>96.900000000000034</v>
      </c>
      <c r="S36"/>
    </row>
    <row r="37" spans="1:19" s="8" customFormat="1" ht="14.4" x14ac:dyDescent="0.3">
      <c r="A37" s="140"/>
      <c r="B37" s="170">
        <v>28</v>
      </c>
      <c r="C37" s="173" t="s">
        <v>32</v>
      </c>
      <c r="D37" s="172">
        <v>39705.199999999997</v>
      </c>
      <c r="E37" s="172">
        <v>34147.5</v>
      </c>
      <c r="F37" s="172">
        <v>7312.8</v>
      </c>
      <c r="G37" s="172">
        <v>0</v>
      </c>
      <c r="H37" s="172">
        <v>0</v>
      </c>
      <c r="I37" s="172">
        <v>18.600000000000023</v>
      </c>
      <c r="J37" s="180">
        <v>2163.1999999999998</v>
      </c>
      <c r="K37" s="172">
        <v>111.5</v>
      </c>
      <c r="L37" s="172">
        <v>5363.8</v>
      </c>
      <c r="M37" s="172">
        <v>39705.199999999997</v>
      </c>
      <c r="N37" s="172">
        <v>18381.2</v>
      </c>
      <c r="O37" s="214">
        <v>521.70000000000005</v>
      </c>
      <c r="P37" s="172">
        <v>921</v>
      </c>
      <c r="Q37" s="172">
        <v>587</v>
      </c>
      <c r="R37" s="214">
        <v>-334</v>
      </c>
      <c r="S37"/>
    </row>
    <row r="38" spans="1:19" s="8" customFormat="1" ht="14.4" x14ac:dyDescent="0.3">
      <c r="A38" s="140"/>
      <c r="B38" s="170">
        <v>30</v>
      </c>
      <c r="C38" s="173" t="s">
        <v>33</v>
      </c>
      <c r="D38" s="172">
        <v>97210.2</v>
      </c>
      <c r="E38" s="172">
        <v>91613.4</v>
      </c>
      <c r="F38" s="172">
        <v>6872.4</v>
      </c>
      <c r="G38" s="172">
        <v>0</v>
      </c>
      <c r="H38" s="172">
        <v>9.6999999999999993</v>
      </c>
      <c r="I38" s="172">
        <v>3.5999999999999091</v>
      </c>
      <c r="J38" s="180">
        <v>1040.7</v>
      </c>
      <c r="K38" s="172">
        <v>1536.1000000000004</v>
      </c>
      <c r="L38" s="172">
        <v>3803.3</v>
      </c>
      <c r="M38" s="172">
        <v>97210.2</v>
      </c>
      <c r="N38" s="172">
        <v>34796.9</v>
      </c>
      <c r="O38" s="214">
        <v>2315.1999999999998</v>
      </c>
      <c r="P38" s="172">
        <v>829.8</v>
      </c>
      <c r="Q38" s="172">
        <v>829.8</v>
      </c>
      <c r="R38" s="214">
        <v>0</v>
      </c>
      <c r="S38"/>
    </row>
    <row r="39" spans="1:19" s="8" customFormat="1" ht="14.4" x14ac:dyDescent="0.3">
      <c r="A39" s="140"/>
      <c r="B39" s="170">
        <v>31</v>
      </c>
      <c r="C39" s="173" t="s">
        <v>34</v>
      </c>
      <c r="D39" s="172">
        <v>33143.199999999997</v>
      </c>
      <c r="E39" s="172">
        <v>28719.1</v>
      </c>
      <c r="F39" s="172">
        <v>4324.8</v>
      </c>
      <c r="G39" s="172">
        <v>0</v>
      </c>
      <c r="H39" s="172">
        <v>0</v>
      </c>
      <c r="I39" s="172">
        <v>219.70000000000005</v>
      </c>
      <c r="J39" s="180">
        <v>450</v>
      </c>
      <c r="K39" s="172">
        <v>0</v>
      </c>
      <c r="L39" s="172">
        <v>4487.7</v>
      </c>
      <c r="M39" s="172">
        <v>33143.199999999997</v>
      </c>
      <c r="N39" s="172">
        <v>13014.5</v>
      </c>
      <c r="O39" s="214">
        <v>560.1</v>
      </c>
      <c r="P39" s="172">
        <v>950</v>
      </c>
      <c r="Q39" s="172">
        <v>961.2</v>
      </c>
      <c r="R39" s="214">
        <v>11.200000000000045</v>
      </c>
      <c r="S39"/>
    </row>
    <row r="40" spans="1:19" s="8" customFormat="1" ht="14.4" x14ac:dyDescent="0.3">
      <c r="A40" s="140"/>
      <c r="B40" s="170">
        <v>32</v>
      </c>
      <c r="C40" s="173" t="s">
        <v>35</v>
      </c>
      <c r="D40" s="172">
        <v>39440.400000000001</v>
      </c>
      <c r="E40" s="172">
        <v>35529.5</v>
      </c>
      <c r="F40" s="172">
        <v>3303.8</v>
      </c>
      <c r="G40" s="172">
        <v>33.700000000000003</v>
      </c>
      <c r="H40" s="172">
        <v>0</v>
      </c>
      <c r="I40" s="172">
        <v>-23.299999999999955</v>
      </c>
      <c r="J40" s="180">
        <v>287.7</v>
      </c>
      <c r="K40" s="172">
        <v>0</v>
      </c>
      <c r="L40" s="172">
        <v>2554.6</v>
      </c>
      <c r="M40" s="172">
        <v>39440.400000000001</v>
      </c>
      <c r="N40" s="172">
        <v>14550.9</v>
      </c>
      <c r="O40" s="214">
        <v>635</v>
      </c>
      <c r="P40" s="172">
        <v>469.6</v>
      </c>
      <c r="Q40" s="172">
        <v>469.6</v>
      </c>
      <c r="R40" s="214">
        <v>0</v>
      </c>
      <c r="S40"/>
    </row>
    <row r="41" spans="1:19" s="8" customFormat="1" ht="14.4" x14ac:dyDescent="0.3">
      <c r="A41" s="140"/>
      <c r="B41" s="170">
        <v>33</v>
      </c>
      <c r="C41" s="173" t="s">
        <v>36</v>
      </c>
      <c r="D41" s="172">
        <v>62205.8</v>
      </c>
      <c r="E41" s="172">
        <v>54462.9</v>
      </c>
      <c r="F41" s="172">
        <v>6540.4</v>
      </c>
      <c r="G41" s="172">
        <v>0</v>
      </c>
      <c r="H41" s="172">
        <v>302.2</v>
      </c>
      <c r="I41" s="172">
        <v>376.59999999999991</v>
      </c>
      <c r="J41" s="180">
        <v>853.5</v>
      </c>
      <c r="K41" s="172">
        <v>0</v>
      </c>
      <c r="L41" s="172">
        <v>923.2</v>
      </c>
      <c r="M41" s="172">
        <v>62205.8</v>
      </c>
      <c r="N41" s="172">
        <v>22502.1</v>
      </c>
      <c r="O41" s="214">
        <v>1019.9</v>
      </c>
      <c r="P41" s="172" t="s">
        <v>91</v>
      </c>
      <c r="Q41" s="172">
        <v>809.9</v>
      </c>
      <c r="R41" s="214">
        <v>0</v>
      </c>
      <c r="S41"/>
    </row>
    <row r="42" spans="1:19" s="8" customFormat="1" ht="14.4" x14ac:dyDescent="0.3">
      <c r="A42" s="140"/>
      <c r="B42" s="170">
        <v>34</v>
      </c>
      <c r="C42" s="173" t="s">
        <v>37</v>
      </c>
      <c r="D42" s="172">
        <v>48180.3</v>
      </c>
      <c r="E42" s="172">
        <v>43787.9</v>
      </c>
      <c r="F42" s="172">
        <v>3549.2</v>
      </c>
      <c r="G42" s="172">
        <v>0</v>
      </c>
      <c r="H42" s="172">
        <v>0</v>
      </c>
      <c r="I42" s="172">
        <v>321.8</v>
      </c>
      <c r="J42" s="180">
        <v>0</v>
      </c>
      <c r="K42" s="172">
        <v>0</v>
      </c>
      <c r="L42" s="172">
        <v>1977.2</v>
      </c>
      <c r="M42" s="172">
        <v>48180.3</v>
      </c>
      <c r="N42" s="172">
        <v>19392.900000000001</v>
      </c>
      <c r="O42" s="214">
        <v>1079.0999999999999</v>
      </c>
      <c r="P42" s="172">
        <v>699.6</v>
      </c>
      <c r="Q42" s="172">
        <v>699.6</v>
      </c>
      <c r="R42" s="214">
        <v>0</v>
      </c>
      <c r="S42"/>
    </row>
    <row r="43" spans="1:19" s="8" customFormat="1" ht="14.4" x14ac:dyDescent="0.3">
      <c r="A43" s="140"/>
      <c r="B43" s="170">
        <v>35</v>
      </c>
      <c r="C43" s="173" t="s">
        <v>38</v>
      </c>
      <c r="D43" s="172">
        <v>68732.399999999994</v>
      </c>
      <c r="E43" s="172">
        <v>56322.1</v>
      </c>
      <c r="F43" s="172">
        <v>11805.3</v>
      </c>
      <c r="G43" s="172">
        <v>0</v>
      </c>
      <c r="H43" s="172">
        <v>0</v>
      </c>
      <c r="I43" s="172">
        <v>318.40000000000003</v>
      </c>
      <c r="J43" s="180">
        <v>490.4</v>
      </c>
      <c r="K43" s="172">
        <v>0</v>
      </c>
      <c r="L43" s="172">
        <v>7651.7</v>
      </c>
      <c r="M43" s="172">
        <v>68732.399999999994</v>
      </c>
      <c r="N43" s="172">
        <v>31204.3</v>
      </c>
      <c r="O43" s="214">
        <v>1531.5</v>
      </c>
      <c r="P43" s="172">
        <v>4280.8</v>
      </c>
      <c r="Q43" s="172">
        <v>4191.5</v>
      </c>
      <c r="R43" s="214">
        <v>-89.300000000000182</v>
      </c>
      <c r="S43"/>
    </row>
    <row r="44" spans="1:19" s="8" customFormat="1" ht="14.4" x14ac:dyDescent="0.3">
      <c r="A44" s="140"/>
      <c r="B44" s="170">
        <v>36</v>
      </c>
      <c r="C44" s="173" t="s">
        <v>39</v>
      </c>
      <c r="D44" s="172">
        <v>50261.1</v>
      </c>
      <c r="E44" s="172">
        <v>45588.1</v>
      </c>
      <c r="F44" s="172">
        <v>3165.6</v>
      </c>
      <c r="G44" s="172">
        <v>0</v>
      </c>
      <c r="H44" s="172">
        <v>60</v>
      </c>
      <c r="I44" s="172">
        <v>724.3</v>
      </c>
      <c r="J44" s="180">
        <v>0</v>
      </c>
      <c r="K44" s="172">
        <v>0</v>
      </c>
      <c r="L44" s="172">
        <v>2114.6</v>
      </c>
      <c r="M44" s="172">
        <v>50261.1</v>
      </c>
      <c r="N44" s="172">
        <v>19052.7</v>
      </c>
      <c r="O44" s="214">
        <v>568.20000000000005</v>
      </c>
      <c r="P44" s="172">
        <v>979.3</v>
      </c>
      <c r="Q44" s="172">
        <v>968.1</v>
      </c>
      <c r="R44" s="214">
        <v>-11.199999999999932</v>
      </c>
      <c r="S44"/>
    </row>
    <row r="45" spans="1:19" s="8" customFormat="1" ht="14.4" x14ac:dyDescent="0.3">
      <c r="A45" s="140"/>
      <c r="B45" s="170">
        <v>37</v>
      </c>
      <c r="C45" s="173" t="s">
        <v>40</v>
      </c>
      <c r="D45" s="172">
        <v>67583.3</v>
      </c>
      <c r="E45" s="172">
        <v>61363.6</v>
      </c>
      <c r="F45" s="172">
        <v>5134.8999999999996</v>
      </c>
      <c r="G45" s="172">
        <v>0</v>
      </c>
      <c r="H45" s="172">
        <v>0</v>
      </c>
      <c r="I45" s="172">
        <v>9.7000000000000455</v>
      </c>
      <c r="J45" s="180">
        <v>0</v>
      </c>
      <c r="K45" s="172">
        <v>5230.6000000000004</v>
      </c>
      <c r="L45" s="172">
        <v>2044.6</v>
      </c>
      <c r="M45" s="172">
        <v>67583.3</v>
      </c>
      <c r="N45" s="172">
        <v>23556</v>
      </c>
      <c r="O45" s="214">
        <v>439.9</v>
      </c>
      <c r="P45" s="172">
        <v>135.69999999999999</v>
      </c>
      <c r="Q45" s="172">
        <v>135.69999999999999</v>
      </c>
      <c r="R45" s="214">
        <v>0</v>
      </c>
      <c r="S45"/>
    </row>
    <row r="46" spans="1:19" s="8" customFormat="1" ht="14.4" x14ac:dyDescent="0.3">
      <c r="A46" s="140"/>
      <c r="B46" s="170">
        <v>38</v>
      </c>
      <c r="C46" s="173" t="s">
        <v>41</v>
      </c>
      <c r="D46" s="172">
        <v>58559.8</v>
      </c>
      <c r="E46" s="172">
        <v>51614.5</v>
      </c>
      <c r="F46" s="172">
        <v>5405.3</v>
      </c>
      <c r="G46" s="172">
        <v>2</v>
      </c>
      <c r="H46" s="172">
        <v>672.6</v>
      </c>
      <c r="I46" s="172">
        <v>136.80000000000018</v>
      </c>
      <c r="J46" s="180">
        <v>56.1</v>
      </c>
      <c r="K46" s="172">
        <v>0</v>
      </c>
      <c r="L46" s="172">
        <v>7510.5</v>
      </c>
      <c r="M46" s="172">
        <v>58559.8</v>
      </c>
      <c r="N46" s="172">
        <v>23454.1</v>
      </c>
      <c r="O46" s="214">
        <v>422.8</v>
      </c>
      <c r="P46" s="172">
        <v>633.29999999999995</v>
      </c>
      <c r="Q46" s="172">
        <v>655.29999999999995</v>
      </c>
      <c r="R46" s="214">
        <v>22</v>
      </c>
      <c r="S46"/>
    </row>
    <row r="47" spans="1:19" s="8" customFormat="1" ht="14.4" x14ac:dyDescent="0.3">
      <c r="A47" s="140"/>
      <c r="B47" s="170">
        <v>39</v>
      </c>
      <c r="C47" s="173" t="s">
        <v>42</v>
      </c>
      <c r="D47" s="172">
        <v>59323.7</v>
      </c>
      <c r="E47" s="172">
        <v>51366.400000000001</v>
      </c>
      <c r="F47" s="172">
        <v>7688</v>
      </c>
      <c r="G47" s="172">
        <v>0</v>
      </c>
      <c r="H47" s="172">
        <v>0</v>
      </c>
      <c r="I47" s="172">
        <v>578.70000000000005</v>
      </c>
      <c r="J47" s="180">
        <v>1353.5</v>
      </c>
      <c r="K47" s="172">
        <v>0</v>
      </c>
      <c r="L47" s="172">
        <v>9789.7000000000007</v>
      </c>
      <c r="M47" s="172">
        <v>59323.7</v>
      </c>
      <c r="N47" s="172">
        <v>24313.8</v>
      </c>
      <c r="O47" s="214">
        <v>0</v>
      </c>
      <c r="P47" s="172">
        <v>1371.5</v>
      </c>
      <c r="Q47" s="172">
        <v>1371.5</v>
      </c>
      <c r="R47" s="214">
        <v>0</v>
      </c>
      <c r="S47"/>
    </row>
    <row r="48" spans="1:19" s="8" customFormat="1" ht="14.4" x14ac:dyDescent="0.3">
      <c r="A48" s="140"/>
      <c r="B48" s="170">
        <v>40</v>
      </c>
      <c r="C48" s="173" t="s">
        <v>43</v>
      </c>
      <c r="D48" s="172">
        <v>29456.2</v>
      </c>
      <c r="E48" s="172">
        <v>26296.400000000001</v>
      </c>
      <c r="F48" s="172">
        <v>1959.8</v>
      </c>
      <c r="G48" s="172">
        <v>0</v>
      </c>
      <c r="H48" s="172">
        <v>236.2</v>
      </c>
      <c r="I48" s="172">
        <v>599</v>
      </c>
      <c r="J48" s="180">
        <v>54.4</v>
      </c>
      <c r="K48" s="172">
        <v>0</v>
      </c>
      <c r="L48" s="172">
        <v>2278.1999999999998</v>
      </c>
      <c r="M48" s="172">
        <v>29456.2</v>
      </c>
      <c r="N48" s="172">
        <v>10788.2</v>
      </c>
      <c r="O48" s="214">
        <v>0</v>
      </c>
      <c r="P48" s="172">
        <v>59</v>
      </c>
      <c r="Q48" s="172">
        <v>54.4</v>
      </c>
      <c r="R48" s="214">
        <v>-4.6000000000000014</v>
      </c>
      <c r="S48"/>
    </row>
    <row r="49" spans="1:19" s="8" customFormat="1" ht="14.4" x14ac:dyDescent="0.3">
      <c r="A49" s="140"/>
      <c r="B49" s="170">
        <v>41</v>
      </c>
      <c r="C49" s="173" t="s">
        <v>44</v>
      </c>
      <c r="D49" s="172">
        <v>53230.2</v>
      </c>
      <c r="E49" s="172">
        <v>47919.199999999997</v>
      </c>
      <c r="F49" s="172">
        <v>5485.4</v>
      </c>
      <c r="G49" s="172">
        <v>0</v>
      </c>
      <c r="H49" s="172">
        <v>40</v>
      </c>
      <c r="I49" s="172">
        <v>218.00000000000006</v>
      </c>
      <c r="J49" s="180">
        <v>1123.4000000000001</v>
      </c>
      <c r="K49" s="172">
        <v>501.10000000000036</v>
      </c>
      <c r="L49" s="172">
        <v>2586.8000000000002</v>
      </c>
      <c r="M49" s="172">
        <v>53230.2</v>
      </c>
      <c r="N49" s="172">
        <v>22642</v>
      </c>
      <c r="O49" s="214">
        <v>1882</v>
      </c>
      <c r="P49" s="172">
        <v>2708.3</v>
      </c>
      <c r="Q49" s="172">
        <v>2917.5</v>
      </c>
      <c r="R49" s="214">
        <v>209.19999999999982</v>
      </c>
      <c r="S49"/>
    </row>
    <row r="50" spans="1:19" s="8" customFormat="1" ht="14.4" x14ac:dyDescent="0.3">
      <c r="A50" s="140"/>
      <c r="B50" s="170">
        <v>42</v>
      </c>
      <c r="C50" s="173" t="s">
        <v>45</v>
      </c>
      <c r="D50" s="172">
        <v>61846.400000000001</v>
      </c>
      <c r="E50" s="172">
        <v>52043.3</v>
      </c>
      <c r="F50" s="172">
        <v>8211.7000000000007</v>
      </c>
      <c r="G50" s="172">
        <v>0</v>
      </c>
      <c r="H50" s="172">
        <v>636.1</v>
      </c>
      <c r="I50" s="172">
        <v>74.100000000000023</v>
      </c>
      <c r="J50" s="180">
        <v>1159.0999999999999</v>
      </c>
      <c r="K50" s="172">
        <v>0</v>
      </c>
      <c r="L50" s="172">
        <v>907.4</v>
      </c>
      <c r="M50" s="172">
        <v>61846.400000000001</v>
      </c>
      <c r="N50" s="172">
        <v>27144.5</v>
      </c>
      <c r="O50" s="214">
        <v>0</v>
      </c>
      <c r="P50" s="172">
        <v>2532.8000000000002</v>
      </c>
      <c r="Q50" s="172">
        <v>2916.8</v>
      </c>
      <c r="R50" s="214">
        <v>384</v>
      </c>
      <c r="S50"/>
    </row>
    <row r="51" spans="1:19" s="8" customFormat="1" ht="14.4" x14ac:dyDescent="0.3">
      <c r="A51" s="140"/>
      <c r="B51" s="170">
        <v>43</v>
      </c>
      <c r="C51" s="173" t="s">
        <v>46</v>
      </c>
      <c r="D51" s="172">
        <v>73467.8</v>
      </c>
      <c r="E51" s="172">
        <v>63493.9</v>
      </c>
      <c r="F51" s="172">
        <v>7383.3</v>
      </c>
      <c r="G51" s="172">
        <v>0</v>
      </c>
      <c r="H51" s="172">
        <v>1742.8</v>
      </c>
      <c r="I51" s="172">
        <v>-258</v>
      </c>
      <c r="J51" s="180">
        <v>3132.8</v>
      </c>
      <c r="K51" s="172">
        <v>0</v>
      </c>
      <c r="L51" s="172">
        <v>4235</v>
      </c>
      <c r="M51" s="172">
        <v>73467.8</v>
      </c>
      <c r="N51" s="172">
        <v>27915</v>
      </c>
      <c r="O51" s="214">
        <v>2888.4</v>
      </c>
      <c r="P51" s="172">
        <v>2380.5</v>
      </c>
      <c r="Q51" s="172">
        <v>2380.5</v>
      </c>
      <c r="R51" s="214">
        <v>0</v>
      </c>
      <c r="S51"/>
    </row>
    <row r="52" spans="1:19" s="8" customFormat="1" ht="14.4" x14ac:dyDescent="0.3">
      <c r="A52" s="140"/>
      <c r="B52" s="170">
        <v>44</v>
      </c>
      <c r="C52" s="173" t="s">
        <v>47</v>
      </c>
      <c r="D52" s="172">
        <v>43185</v>
      </c>
      <c r="E52" s="172">
        <v>37107.300000000003</v>
      </c>
      <c r="F52" s="172">
        <v>6468.5</v>
      </c>
      <c r="G52" s="172">
        <v>8.6</v>
      </c>
      <c r="H52" s="172">
        <v>0</v>
      </c>
      <c r="I52" s="172">
        <v>605.1</v>
      </c>
      <c r="J52" s="180">
        <v>0</v>
      </c>
      <c r="K52" s="172">
        <v>124.79999999999973</v>
      </c>
      <c r="L52" s="172">
        <v>2714.1</v>
      </c>
      <c r="M52" s="172">
        <v>43185</v>
      </c>
      <c r="N52" s="172">
        <v>17541.900000000001</v>
      </c>
      <c r="O52" s="214">
        <v>0</v>
      </c>
      <c r="P52" s="172">
        <v>774.8</v>
      </c>
      <c r="Q52" s="172">
        <v>774.8</v>
      </c>
      <c r="R52" s="214">
        <v>0</v>
      </c>
      <c r="S52"/>
    </row>
    <row r="53" spans="1:19" s="8" customFormat="1" ht="14.4" x14ac:dyDescent="0.3">
      <c r="A53" s="140"/>
      <c r="B53" s="170">
        <v>45</v>
      </c>
      <c r="C53" s="173" t="s">
        <v>48</v>
      </c>
      <c r="D53" s="172">
        <v>79463.399999999994</v>
      </c>
      <c r="E53" s="172">
        <v>64588.1</v>
      </c>
      <c r="F53" s="172">
        <v>13470.3</v>
      </c>
      <c r="G53" s="172">
        <v>0</v>
      </c>
      <c r="H53" s="172">
        <v>0</v>
      </c>
      <c r="I53" s="172">
        <v>129.89999999999986</v>
      </c>
      <c r="J53" s="180">
        <v>0</v>
      </c>
      <c r="K53" s="172">
        <v>0</v>
      </c>
      <c r="L53" s="172">
        <v>12346.8</v>
      </c>
      <c r="M53" s="172">
        <v>79463.399999999994</v>
      </c>
      <c r="N53" s="172">
        <v>33368.699999999997</v>
      </c>
      <c r="O53" s="214">
        <v>0</v>
      </c>
      <c r="P53" s="172">
        <v>3330.9</v>
      </c>
      <c r="Q53" s="172">
        <v>3541.9</v>
      </c>
      <c r="R53" s="214">
        <v>211</v>
      </c>
      <c r="S53"/>
    </row>
    <row r="54" spans="1:19" s="8" customFormat="1" ht="14.4" x14ac:dyDescent="0.3">
      <c r="A54" s="140"/>
      <c r="B54" s="170">
        <v>46</v>
      </c>
      <c r="C54" s="173" t="s">
        <v>49</v>
      </c>
      <c r="D54" s="172">
        <v>30202.3</v>
      </c>
      <c r="E54" s="172">
        <v>23013.3</v>
      </c>
      <c r="F54" s="172">
        <v>8084</v>
      </c>
      <c r="G54" s="172">
        <v>0</v>
      </c>
      <c r="H54" s="172">
        <v>743</v>
      </c>
      <c r="I54" s="172">
        <v>88.499999999999972</v>
      </c>
      <c r="J54" s="180">
        <v>1106.5</v>
      </c>
      <c r="K54" s="172">
        <v>238.79999999999973</v>
      </c>
      <c r="L54" s="172">
        <v>4772.1000000000004</v>
      </c>
      <c r="M54" s="172">
        <v>30202.3</v>
      </c>
      <c r="N54" s="172">
        <v>11366</v>
      </c>
      <c r="O54" s="214">
        <v>0</v>
      </c>
      <c r="P54" s="172">
        <v>1685.7</v>
      </c>
      <c r="Q54" s="172">
        <v>1668.6</v>
      </c>
      <c r="R54" s="214">
        <v>-17.100000000000136</v>
      </c>
      <c r="S54"/>
    </row>
    <row r="55" spans="1:19" s="8" customFormat="1" ht="14.4" x14ac:dyDescent="0.3">
      <c r="A55" s="140"/>
      <c r="B55" s="170">
        <v>47</v>
      </c>
      <c r="C55" s="173" t="s">
        <v>50</v>
      </c>
      <c r="D55" s="172">
        <v>46317.1</v>
      </c>
      <c r="E55" s="172">
        <v>38423.800000000003</v>
      </c>
      <c r="F55" s="172">
        <v>5836.3</v>
      </c>
      <c r="G55" s="172">
        <v>0</v>
      </c>
      <c r="H55" s="172">
        <v>2428.5</v>
      </c>
      <c r="I55" s="172">
        <v>-461.5</v>
      </c>
      <c r="J55" s="180">
        <v>142.30000000000001</v>
      </c>
      <c r="K55" s="172">
        <v>141</v>
      </c>
      <c r="L55" s="172">
        <v>7470.7</v>
      </c>
      <c r="M55" s="172">
        <v>46317.1</v>
      </c>
      <c r="N55" s="172">
        <v>17617.8</v>
      </c>
      <c r="O55" s="214">
        <v>1998.9</v>
      </c>
      <c r="P55" s="172">
        <v>241.1</v>
      </c>
      <c r="Q55" s="172">
        <v>406.7</v>
      </c>
      <c r="R55" s="214">
        <v>165.6</v>
      </c>
      <c r="S55"/>
    </row>
    <row r="56" spans="1:19" s="8" customFormat="1" ht="14.4" x14ac:dyDescent="0.3">
      <c r="A56" s="140"/>
      <c r="B56" s="170">
        <v>48</v>
      </c>
      <c r="C56" s="173" t="s">
        <v>51</v>
      </c>
      <c r="D56" s="172">
        <v>81521.5</v>
      </c>
      <c r="E56" s="172">
        <v>62085.7</v>
      </c>
      <c r="F56" s="172">
        <v>20692</v>
      </c>
      <c r="G56" s="172">
        <v>0</v>
      </c>
      <c r="H56" s="172">
        <v>0</v>
      </c>
      <c r="I56" s="172">
        <v>555.9</v>
      </c>
      <c r="J56" s="180">
        <v>948.4</v>
      </c>
      <c r="K56" s="172">
        <v>9.7999999999992724</v>
      </c>
      <c r="L56" s="172">
        <v>7767.6</v>
      </c>
      <c r="M56" s="172">
        <v>81521.5</v>
      </c>
      <c r="N56" s="172">
        <v>39432.9</v>
      </c>
      <c r="O56" s="214">
        <v>0</v>
      </c>
      <c r="P56" s="172">
        <v>9261.2000000000007</v>
      </c>
      <c r="Q56" s="172">
        <v>8563.2000000000007</v>
      </c>
      <c r="R56" s="214">
        <f>Q56-P56</f>
        <v>-698</v>
      </c>
      <c r="S56"/>
    </row>
    <row r="57" spans="1:19" s="8" customFormat="1" ht="14.4" x14ac:dyDescent="0.3">
      <c r="A57" s="140"/>
      <c r="B57" s="170">
        <v>49</v>
      </c>
      <c r="C57" s="173" t="s">
        <v>52</v>
      </c>
      <c r="D57" s="172">
        <v>75533.7</v>
      </c>
      <c r="E57" s="172">
        <v>66034.8</v>
      </c>
      <c r="F57" s="172">
        <v>11326.2</v>
      </c>
      <c r="G57" s="172">
        <v>0</v>
      </c>
      <c r="H57" s="172">
        <v>8.4</v>
      </c>
      <c r="I57" s="172">
        <v>646.5</v>
      </c>
      <c r="J57" s="180">
        <v>2201.8000000000002</v>
      </c>
      <c r="K57" s="172">
        <v>0</v>
      </c>
      <c r="L57" s="172">
        <v>11532.7</v>
      </c>
      <c r="M57" s="172">
        <v>75533.7</v>
      </c>
      <c r="N57" s="172">
        <v>30037.1</v>
      </c>
      <c r="O57" s="214">
        <v>2118.1</v>
      </c>
      <c r="P57" s="172">
        <v>587.79999999999995</v>
      </c>
      <c r="Q57" s="172">
        <v>587.79999999999995</v>
      </c>
      <c r="R57" s="214">
        <v>0</v>
      </c>
      <c r="S57"/>
    </row>
    <row r="58" spans="1:19" s="8" customFormat="1" ht="14.4" x14ac:dyDescent="0.3">
      <c r="A58" s="140"/>
      <c r="B58" s="170">
        <v>50</v>
      </c>
      <c r="C58" s="173" t="s">
        <v>53</v>
      </c>
      <c r="D58" s="172">
        <v>71619.7</v>
      </c>
      <c r="E58" s="172">
        <v>62381.1</v>
      </c>
      <c r="F58" s="172">
        <v>8065.2</v>
      </c>
      <c r="G58" s="172">
        <v>0</v>
      </c>
      <c r="H58" s="172">
        <v>341.1</v>
      </c>
      <c r="I58" s="172">
        <v>409.5</v>
      </c>
      <c r="J58" s="180">
        <v>3047</v>
      </c>
      <c r="K58" s="172">
        <v>0</v>
      </c>
      <c r="L58" s="172">
        <v>5865.5</v>
      </c>
      <c r="M58" s="172">
        <v>71619.7</v>
      </c>
      <c r="N58" s="172">
        <v>27706.2</v>
      </c>
      <c r="O58" s="214">
        <v>993.1</v>
      </c>
      <c r="P58" s="172">
        <v>1685.9</v>
      </c>
      <c r="Q58" s="172">
        <v>1933.5</v>
      </c>
      <c r="R58" s="214">
        <v>247.59999999999991</v>
      </c>
      <c r="S58"/>
    </row>
    <row r="59" spans="1:19" s="8" customFormat="1" ht="14.4" x14ac:dyDescent="0.3">
      <c r="A59" s="140"/>
      <c r="B59" s="170">
        <v>51</v>
      </c>
      <c r="C59" s="173" t="s">
        <v>54</v>
      </c>
      <c r="D59" s="172">
        <v>69303.399999999994</v>
      </c>
      <c r="E59" s="172">
        <v>60583.8</v>
      </c>
      <c r="F59" s="172">
        <v>8523.9</v>
      </c>
      <c r="G59" s="172">
        <v>20.9</v>
      </c>
      <c r="H59" s="172">
        <v>0</v>
      </c>
      <c r="I59" s="172">
        <v>205.20000000000005</v>
      </c>
      <c r="J59" s="180">
        <v>384.5</v>
      </c>
      <c r="K59" s="172">
        <v>0</v>
      </c>
      <c r="L59" s="172">
        <v>10241.9</v>
      </c>
      <c r="M59" s="172">
        <v>69303.399999999994</v>
      </c>
      <c r="N59" s="172">
        <v>28191.3</v>
      </c>
      <c r="O59" s="214">
        <v>1435.9</v>
      </c>
      <c r="P59" s="172">
        <v>2863.9</v>
      </c>
      <c r="Q59" s="172">
        <v>3168.3</v>
      </c>
      <c r="R59" s="214">
        <v>304.40000000000009</v>
      </c>
      <c r="S59"/>
    </row>
    <row r="60" spans="1:19" s="8" customFormat="1" ht="14.4" x14ac:dyDescent="0.3">
      <c r="A60" s="140"/>
      <c r="B60" s="170">
        <v>52</v>
      </c>
      <c r="C60" s="173" t="s">
        <v>55</v>
      </c>
      <c r="D60" s="172">
        <v>67398.2</v>
      </c>
      <c r="E60" s="172">
        <v>57740.1</v>
      </c>
      <c r="F60" s="172">
        <v>7726.9</v>
      </c>
      <c r="G60" s="172">
        <v>54.1</v>
      </c>
      <c r="H60" s="172">
        <v>0</v>
      </c>
      <c r="I60" s="172">
        <v>123.29999999999995</v>
      </c>
      <c r="J60" s="180">
        <v>388.9</v>
      </c>
      <c r="K60" s="172">
        <v>3623.6</v>
      </c>
      <c r="L60" s="172">
        <v>10881.5</v>
      </c>
      <c r="M60" s="172">
        <v>67398.2</v>
      </c>
      <c r="N60" s="172">
        <v>25586.799999999999</v>
      </c>
      <c r="O60" s="214">
        <v>698.8</v>
      </c>
      <c r="P60" s="172">
        <v>2041.7</v>
      </c>
      <c r="Q60" s="172">
        <v>2041.7</v>
      </c>
      <c r="R60" s="214">
        <v>0</v>
      </c>
      <c r="S60"/>
    </row>
    <row r="61" spans="1:19" s="8" customFormat="1" ht="14.4" x14ac:dyDescent="0.3">
      <c r="A61" s="140"/>
      <c r="B61" s="170">
        <v>53</v>
      </c>
      <c r="C61" s="173" t="s">
        <v>56</v>
      </c>
      <c r="D61" s="172">
        <v>42822.7</v>
      </c>
      <c r="E61" s="172">
        <v>36825.4</v>
      </c>
      <c r="F61" s="172">
        <v>6466.5</v>
      </c>
      <c r="G61" s="172">
        <v>0</v>
      </c>
      <c r="H61" s="172">
        <v>0</v>
      </c>
      <c r="I61" s="172">
        <v>214.40000000000003</v>
      </c>
      <c r="J61" s="180">
        <v>0</v>
      </c>
      <c r="K61" s="172">
        <v>0</v>
      </c>
      <c r="L61" s="172">
        <v>5236.5</v>
      </c>
      <c r="M61" s="172">
        <v>42822.7</v>
      </c>
      <c r="N61" s="172">
        <v>15608.5</v>
      </c>
      <c r="O61" s="214">
        <v>0</v>
      </c>
      <c r="P61" s="172">
        <v>198.2</v>
      </c>
      <c r="Q61" s="172">
        <v>198.2</v>
      </c>
      <c r="R61" s="214">
        <v>0</v>
      </c>
      <c r="S61"/>
    </row>
    <row r="62" spans="1:19" s="8" customFormat="1" ht="14.4" x14ac:dyDescent="0.3">
      <c r="A62" s="140"/>
      <c r="B62" s="170">
        <v>54</v>
      </c>
      <c r="C62" s="173" t="s">
        <v>57</v>
      </c>
      <c r="D62" s="172">
        <v>69267.199999999997</v>
      </c>
      <c r="E62" s="172">
        <v>62814.9</v>
      </c>
      <c r="F62" s="172">
        <v>5347.8</v>
      </c>
      <c r="G62" s="172">
        <v>0</v>
      </c>
      <c r="H62" s="172">
        <v>0</v>
      </c>
      <c r="I62" s="172">
        <v>1327.1</v>
      </c>
      <c r="J62" s="180">
        <v>0</v>
      </c>
      <c r="K62" s="172">
        <v>0</v>
      </c>
      <c r="L62" s="172">
        <v>4191.1000000000004</v>
      </c>
      <c r="M62" s="172">
        <v>69267.199999999997</v>
      </c>
      <c r="N62" s="172">
        <v>29416.2</v>
      </c>
      <c r="O62" s="214">
        <v>0</v>
      </c>
      <c r="P62" s="172">
        <v>1672</v>
      </c>
      <c r="Q62" s="172">
        <v>1333.8</v>
      </c>
      <c r="R62" s="214">
        <v>-338.20000000000005</v>
      </c>
      <c r="S62"/>
    </row>
    <row r="63" spans="1:19" s="8" customFormat="1" ht="14.4" x14ac:dyDescent="0.3">
      <c r="A63" s="140"/>
      <c r="B63" s="170">
        <v>55</v>
      </c>
      <c r="C63" s="173" t="s">
        <v>58</v>
      </c>
      <c r="D63" s="172">
        <v>191118</v>
      </c>
      <c r="E63" s="172">
        <v>147996.70000000001</v>
      </c>
      <c r="F63" s="172">
        <v>38651.300000000003</v>
      </c>
      <c r="G63" s="172">
        <v>0</v>
      </c>
      <c r="H63" s="172">
        <v>0</v>
      </c>
      <c r="I63" s="172">
        <v>154.5</v>
      </c>
      <c r="J63" s="180">
        <v>7695.3</v>
      </c>
      <c r="K63" s="172">
        <v>0</v>
      </c>
      <c r="L63" s="172">
        <v>1449.7</v>
      </c>
      <c r="M63" s="172">
        <v>191118</v>
      </c>
      <c r="N63" s="172">
        <v>63047.5</v>
      </c>
      <c r="O63" s="214">
        <v>726.2</v>
      </c>
      <c r="P63" s="172">
        <v>5368.1</v>
      </c>
      <c r="Q63" s="172">
        <v>3320.5</v>
      </c>
      <c r="R63" s="214">
        <v>-2047.6000000000004</v>
      </c>
      <c r="S63"/>
    </row>
    <row r="64" spans="1:19" s="8" customFormat="1" ht="14.4" x14ac:dyDescent="0.3">
      <c r="A64" s="140"/>
      <c r="B64" s="170">
        <v>56</v>
      </c>
      <c r="C64" s="173" t="s">
        <v>59</v>
      </c>
      <c r="D64" s="172">
        <v>29752.9</v>
      </c>
      <c r="E64" s="172">
        <v>27698.2</v>
      </c>
      <c r="F64" s="172">
        <v>2533.1</v>
      </c>
      <c r="G64" s="172">
        <v>0</v>
      </c>
      <c r="H64" s="172">
        <v>0</v>
      </c>
      <c r="I64" s="172">
        <v>105.19999999999993</v>
      </c>
      <c r="J64" s="180">
        <v>106</v>
      </c>
      <c r="K64" s="172">
        <v>414.19999999999982</v>
      </c>
      <c r="L64" s="172">
        <v>3760.7</v>
      </c>
      <c r="M64" s="172">
        <v>29752.9</v>
      </c>
      <c r="N64" s="172">
        <v>10119.799999999999</v>
      </c>
      <c r="O64" s="214">
        <v>868.3</v>
      </c>
      <c r="P64" s="172">
        <v>279.60000000000002</v>
      </c>
      <c r="Q64" s="172">
        <v>279.60000000000002</v>
      </c>
      <c r="R64" s="214">
        <v>0</v>
      </c>
      <c r="S64"/>
    </row>
    <row r="65" spans="1:19" s="8" customFormat="1" ht="14.4" x14ac:dyDescent="0.3">
      <c r="A65" s="140"/>
      <c r="B65" s="170">
        <v>57</v>
      </c>
      <c r="C65" s="173" t="s">
        <v>60</v>
      </c>
      <c r="D65" s="172">
        <v>49403.9</v>
      </c>
      <c r="E65" s="172">
        <v>43722.9</v>
      </c>
      <c r="F65" s="172">
        <v>4126.3</v>
      </c>
      <c r="G65" s="172">
        <v>17</v>
      </c>
      <c r="H65" s="172">
        <v>19.3</v>
      </c>
      <c r="I65" s="172">
        <v>271.20000000000005</v>
      </c>
      <c r="J65" s="180">
        <v>33.4</v>
      </c>
      <c r="K65" s="172">
        <v>2354.6999999999998</v>
      </c>
      <c r="L65" s="172">
        <v>4445.7</v>
      </c>
      <c r="M65" s="172">
        <v>49403.9</v>
      </c>
      <c r="N65" s="172">
        <v>17694</v>
      </c>
      <c r="O65" s="214">
        <v>1623.8</v>
      </c>
      <c r="P65" s="172">
        <v>0</v>
      </c>
      <c r="Q65" s="172">
        <v>0</v>
      </c>
      <c r="R65" s="214">
        <v>0</v>
      </c>
      <c r="S65"/>
    </row>
    <row r="66" spans="1:19" s="8" customFormat="1" ht="14.4" x14ac:dyDescent="0.3">
      <c r="A66" s="140"/>
      <c r="B66" s="170">
        <v>58</v>
      </c>
      <c r="C66" s="173" t="s">
        <v>61</v>
      </c>
      <c r="D66" s="172">
        <v>20107.2</v>
      </c>
      <c r="E66" s="172">
        <v>18539.099999999999</v>
      </c>
      <c r="F66" s="172">
        <v>964</v>
      </c>
      <c r="G66" s="172">
        <v>0</v>
      </c>
      <c r="H66" s="172">
        <v>270</v>
      </c>
      <c r="I66" s="172">
        <v>179.29999999999998</v>
      </c>
      <c r="J66" s="180">
        <v>102.8</v>
      </c>
      <c r="K66" s="172">
        <v>0</v>
      </c>
      <c r="L66" s="172">
        <v>1771.8</v>
      </c>
      <c r="M66" s="172">
        <v>20107.2</v>
      </c>
      <c r="N66" s="172">
        <v>9032.2999999999993</v>
      </c>
      <c r="O66" s="214">
        <v>0</v>
      </c>
      <c r="P66" s="172">
        <v>661.8</v>
      </c>
      <c r="Q66" s="172">
        <v>661.8</v>
      </c>
      <c r="R66" s="214">
        <v>0</v>
      </c>
      <c r="S66"/>
    </row>
    <row r="67" spans="1:19" s="8" customFormat="1" ht="14.4" x14ac:dyDescent="0.3">
      <c r="A67" s="140"/>
      <c r="B67" s="170">
        <v>59</v>
      </c>
      <c r="C67" s="173" t="s">
        <v>62</v>
      </c>
      <c r="D67" s="172">
        <v>22594.400000000001</v>
      </c>
      <c r="E67" s="172">
        <v>19451</v>
      </c>
      <c r="F67" s="172">
        <v>3175.8</v>
      </c>
      <c r="G67" s="172">
        <v>0</v>
      </c>
      <c r="H67" s="172">
        <v>0</v>
      </c>
      <c r="I67" s="172">
        <v>107.29999999999998</v>
      </c>
      <c r="J67" s="180">
        <v>1268.0999999999999</v>
      </c>
      <c r="K67" s="172">
        <v>0</v>
      </c>
      <c r="L67" s="172">
        <v>2305.3000000000002</v>
      </c>
      <c r="M67" s="172">
        <v>22594.400000000001</v>
      </c>
      <c r="N67" s="172">
        <v>10366.299999999999</v>
      </c>
      <c r="O67" s="214">
        <v>450.7</v>
      </c>
      <c r="P67" s="172">
        <v>1301.3</v>
      </c>
      <c r="Q67" s="172">
        <v>1301.3</v>
      </c>
      <c r="R67" s="214">
        <v>0</v>
      </c>
      <c r="S67"/>
    </row>
    <row r="68" spans="1:19" s="8" customFormat="1" ht="14.4" x14ac:dyDescent="0.3">
      <c r="A68" s="140"/>
      <c r="B68" s="170">
        <v>60</v>
      </c>
      <c r="C68" s="173" t="s">
        <v>63</v>
      </c>
      <c r="D68" s="172">
        <v>19118.8</v>
      </c>
      <c r="E68" s="172">
        <v>17797.5</v>
      </c>
      <c r="F68" s="172">
        <v>1826.9</v>
      </c>
      <c r="G68" s="172">
        <v>0</v>
      </c>
      <c r="H68" s="172">
        <v>0</v>
      </c>
      <c r="I68" s="172">
        <v>211.79999999999995</v>
      </c>
      <c r="J68" s="180">
        <v>490.1</v>
      </c>
      <c r="K68" s="172">
        <v>150.09999999999997</v>
      </c>
      <c r="L68" s="172">
        <v>3239.9</v>
      </c>
      <c r="M68" s="172">
        <v>19118.8</v>
      </c>
      <c r="N68" s="172">
        <v>9075.4</v>
      </c>
      <c r="O68" s="214">
        <v>0</v>
      </c>
      <c r="P68" s="172">
        <v>1730.1</v>
      </c>
      <c r="Q68" s="172">
        <v>1730.1</v>
      </c>
      <c r="R68" s="214">
        <v>0</v>
      </c>
      <c r="S68"/>
    </row>
    <row r="69" spans="1:19" s="8" customFormat="1" ht="14.4" x14ac:dyDescent="0.3">
      <c r="A69" s="140"/>
      <c r="B69" s="174">
        <v>61</v>
      </c>
      <c r="C69" s="175" t="s">
        <v>64</v>
      </c>
      <c r="D69" s="176">
        <v>14975.7</v>
      </c>
      <c r="E69" s="176">
        <v>13031.8</v>
      </c>
      <c r="F69" s="176">
        <v>1665.8</v>
      </c>
      <c r="G69" s="176">
        <v>0</v>
      </c>
      <c r="H69" s="176">
        <v>0</v>
      </c>
      <c r="I69" s="176">
        <v>87.299999999999955</v>
      </c>
      <c r="J69" s="189">
        <v>0</v>
      </c>
      <c r="K69" s="176">
        <v>12.299999999999955</v>
      </c>
      <c r="L69" s="176">
        <v>1138.3</v>
      </c>
      <c r="M69" s="176">
        <v>14975.7</v>
      </c>
      <c r="N69" s="176">
        <v>6115</v>
      </c>
      <c r="O69" s="244">
        <v>0</v>
      </c>
      <c r="P69" s="176">
        <v>575.6</v>
      </c>
      <c r="Q69" s="176">
        <v>575.6</v>
      </c>
      <c r="R69" s="244">
        <v>0</v>
      </c>
      <c r="S69"/>
    </row>
    <row r="70" spans="1:19" ht="22.5" customHeight="1" x14ac:dyDescent="0.25">
      <c r="A70" s="139"/>
      <c r="B70" s="156"/>
      <c r="C70" s="139"/>
      <c r="D70" s="215"/>
      <c r="E70" s="215"/>
      <c r="F70" s="215"/>
      <c r="G70" s="215"/>
      <c r="H70" s="215"/>
      <c r="I70" s="215"/>
      <c r="J70" s="215"/>
      <c r="K70" s="157"/>
      <c r="L70" s="139"/>
      <c r="M70" s="139"/>
      <c r="N70" s="216"/>
      <c r="O70" s="139"/>
    </row>
    <row r="71" spans="1:19" ht="15.6" customHeight="1" x14ac:dyDescent="0.25">
      <c r="A71" s="139"/>
      <c r="B71" s="139"/>
      <c r="C71" s="139"/>
      <c r="D71" s="139"/>
      <c r="E71" s="139"/>
      <c r="F71" s="139"/>
      <c r="G71" s="158"/>
      <c r="H71" s="139"/>
      <c r="I71" s="139"/>
      <c r="J71" s="61"/>
      <c r="L71" s="159"/>
      <c r="M71" s="159"/>
      <c r="N71" s="216"/>
      <c r="O71" s="159"/>
    </row>
    <row r="72" spans="1:19" x14ac:dyDescent="0.25">
      <c r="A72" s="139"/>
      <c r="B72" s="141"/>
      <c r="C72" s="141"/>
      <c r="D72" s="139"/>
      <c r="E72" s="139"/>
      <c r="F72" s="139"/>
      <c r="G72" s="139"/>
      <c r="H72" s="157"/>
      <c r="I72" s="157"/>
      <c r="J72" s="139"/>
      <c r="K72" s="139"/>
      <c r="L72" s="159"/>
      <c r="M72" s="159"/>
      <c r="N72" s="159"/>
      <c r="O72" s="159"/>
    </row>
    <row r="73" spans="1:19" x14ac:dyDescent="0.25">
      <c r="A73" s="139"/>
      <c r="B73" s="139"/>
      <c r="C73" s="139"/>
      <c r="D73" s="139"/>
      <c r="E73" s="139"/>
      <c r="F73" s="139"/>
      <c r="G73" s="139"/>
      <c r="H73" s="139"/>
      <c r="I73" s="139"/>
      <c r="J73" s="139"/>
      <c r="K73" s="139"/>
      <c r="L73" s="159"/>
      <c r="M73" s="159"/>
      <c r="N73" s="159"/>
      <c r="O73" s="159"/>
    </row>
    <row r="74" spans="1:19" x14ac:dyDescent="0.25">
      <c r="A74" s="160"/>
      <c r="B74" s="289" t="s">
        <v>201</v>
      </c>
      <c r="C74" s="289"/>
      <c r="D74" s="289"/>
      <c r="E74" s="289"/>
      <c r="F74" s="289"/>
      <c r="G74" s="289"/>
      <c r="H74" s="220">
        <v>71986.179246567001</v>
      </c>
      <c r="I74" s="145" t="s">
        <v>202</v>
      </c>
      <c r="J74" s="217"/>
      <c r="K74" s="218"/>
      <c r="L74" s="139"/>
      <c r="M74" s="139"/>
      <c r="N74" s="139"/>
      <c r="O74" s="139"/>
    </row>
    <row r="75" spans="1:19" x14ac:dyDescent="0.25">
      <c r="A75" s="160"/>
      <c r="B75" s="289" t="s">
        <v>98</v>
      </c>
      <c r="C75" s="289"/>
      <c r="D75" s="289"/>
      <c r="E75" s="289"/>
      <c r="F75" s="289"/>
      <c r="G75" s="289"/>
      <c r="H75" s="205">
        <v>67436.536697331103</v>
      </c>
      <c r="I75" s="145" t="s">
        <v>96</v>
      </c>
      <c r="J75" s="217"/>
      <c r="K75" s="218"/>
      <c r="L75" s="218"/>
      <c r="M75" s="139"/>
      <c r="N75" s="139"/>
      <c r="O75" s="139"/>
      <c r="P75" s="23"/>
    </row>
    <row r="76" spans="1:19" ht="15.75" customHeight="1" x14ac:dyDescent="0.25">
      <c r="A76" s="289" t="s">
        <v>94</v>
      </c>
      <c r="B76" s="289"/>
      <c r="C76" s="289"/>
      <c r="D76" s="289"/>
      <c r="E76" s="289"/>
      <c r="F76" s="289"/>
      <c r="G76" s="289"/>
      <c r="H76" s="220">
        <v>-2</v>
      </c>
      <c r="I76" s="147" t="s">
        <v>97</v>
      </c>
      <c r="J76" s="219"/>
      <c r="K76" s="218"/>
      <c r="L76" s="139"/>
      <c r="M76" s="139"/>
      <c r="N76" s="139"/>
      <c r="O76" s="139"/>
    </row>
    <row r="77" spans="1:19" ht="15.75" customHeight="1" x14ac:dyDescent="0.25">
      <c r="A77" s="148"/>
      <c r="B77" s="148"/>
      <c r="C77" s="148"/>
      <c r="D77" s="148"/>
      <c r="E77" s="148"/>
      <c r="F77" s="148"/>
      <c r="G77" s="148"/>
      <c r="H77" s="161"/>
      <c r="I77" s="147"/>
      <c r="J77" s="145"/>
      <c r="K77" s="139"/>
      <c r="L77" s="139"/>
      <c r="M77" s="139"/>
      <c r="N77" s="139"/>
      <c r="O77" s="139"/>
    </row>
    <row r="78" spans="1:19" ht="21.75" customHeight="1" x14ac:dyDescent="0.25">
      <c r="A78" s="148"/>
      <c r="B78" s="148"/>
      <c r="C78" s="148"/>
      <c r="D78" s="148"/>
      <c r="E78" s="148"/>
      <c r="F78" s="148"/>
      <c r="I78" s="147"/>
      <c r="J78" s="145"/>
      <c r="K78" s="139"/>
      <c r="L78" s="139"/>
      <c r="M78" s="139"/>
      <c r="N78" s="139"/>
      <c r="O78" s="139"/>
    </row>
    <row r="79" spans="1:19" ht="15.75" customHeight="1" x14ac:dyDescent="0.25">
      <c r="A79" s="148"/>
      <c r="B79" s="148"/>
      <c r="C79" s="148"/>
      <c r="D79" s="148"/>
      <c r="E79" s="148"/>
      <c r="F79" s="148" t="s">
        <v>168</v>
      </c>
      <c r="G79" s="148" t="s">
        <v>5</v>
      </c>
      <c r="H79" s="220">
        <v>-24.979800000000001</v>
      </c>
      <c r="I79" s="147" t="s">
        <v>169</v>
      </c>
      <c r="J79" s="219"/>
      <c r="K79" s="139"/>
      <c r="L79" s="139"/>
      <c r="M79" s="139"/>
      <c r="N79" s="139"/>
      <c r="O79" s="139"/>
    </row>
    <row r="80" spans="1:19" ht="15.75" customHeight="1" x14ac:dyDescent="0.25">
      <c r="A80" s="148"/>
      <c r="B80" s="148"/>
      <c r="C80" s="148"/>
      <c r="D80" s="148"/>
      <c r="E80" s="148"/>
      <c r="F80" s="148"/>
      <c r="G80" s="148" t="s">
        <v>9</v>
      </c>
      <c r="H80" s="220">
        <v>-12.2933</v>
      </c>
      <c r="J80" s="145"/>
      <c r="K80" s="139"/>
      <c r="L80" s="139"/>
      <c r="M80" s="139"/>
      <c r="N80" s="139"/>
      <c r="O80" s="139"/>
    </row>
    <row r="81" spans="1:15" ht="15.75" customHeight="1" x14ac:dyDescent="0.25">
      <c r="A81" s="148"/>
      <c r="B81" s="148"/>
      <c r="C81" s="148"/>
      <c r="D81" s="148"/>
      <c r="E81" s="148"/>
      <c r="F81" s="148"/>
      <c r="G81" s="148" t="s">
        <v>10</v>
      </c>
      <c r="H81" s="220">
        <v>-7.0167999999999999</v>
      </c>
      <c r="I81" s="147"/>
      <c r="J81" s="145"/>
      <c r="K81" s="139"/>
      <c r="L81" s="139"/>
      <c r="M81" s="139"/>
      <c r="N81" s="139"/>
      <c r="O81" s="139"/>
    </row>
    <row r="82" spans="1:15" ht="15.75" customHeight="1" x14ac:dyDescent="0.25">
      <c r="A82" s="148"/>
      <c r="B82" s="148"/>
      <c r="C82" s="148"/>
      <c r="D82" s="148"/>
      <c r="E82" s="148"/>
      <c r="F82" s="148"/>
      <c r="G82" s="148" t="s">
        <v>15</v>
      </c>
      <c r="H82" s="220">
        <v>-4.8446999999999996</v>
      </c>
      <c r="I82" s="147"/>
      <c r="J82" s="145"/>
      <c r="K82" s="139"/>
      <c r="L82" s="139"/>
      <c r="M82" s="139"/>
      <c r="N82" s="139"/>
      <c r="O82" s="139"/>
    </row>
    <row r="83" spans="1:15" ht="15.75" customHeight="1" x14ac:dyDescent="0.25">
      <c r="A83" s="148"/>
      <c r="B83" s="148"/>
      <c r="C83" s="148"/>
      <c r="D83" s="148"/>
      <c r="E83" s="148"/>
      <c r="F83" s="148"/>
      <c r="G83" s="148"/>
      <c r="H83" s="161"/>
      <c r="I83" s="147"/>
      <c r="J83" s="145"/>
      <c r="K83" s="139"/>
      <c r="L83" s="139"/>
      <c r="M83" s="139"/>
      <c r="N83" s="139"/>
      <c r="O83" s="139"/>
    </row>
    <row r="84" spans="1:15" ht="29.25" customHeight="1" x14ac:dyDescent="0.25">
      <c r="A84" s="148"/>
      <c r="B84" s="294"/>
      <c r="C84" s="294"/>
      <c r="D84" s="294"/>
      <c r="E84" s="294"/>
      <c r="F84" s="294"/>
      <c r="G84" s="294"/>
      <c r="H84" s="294"/>
      <c r="I84" s="294"/>
      <c r="J84" s="294"/>
      <c r="K84" s="139"/>
      <c r="L84" s="139"/>
      <c r="M84" s="139"/>
      <c r="N84" s="139"/>
      <c r="O84" s="139"/>
    </row>
    <row r="85" spans="1:15" ht="15.75" customHeight="1" x14ac:dyDescent="0.25">
      <c r="A85" s="146"/>
      <c r="B85" s="146"/>
      <c r="C85" s="146"/>
      <c r="D85" s="146"/>
      <c r="E85" s="146"/>
      <c r="F85" s="146"/>
      <c r="G85" s="146"/>
      <c r="H85" s="147"/>
      <c r="I85" s="139"/>
      <c r="J85" s="147"/>
      <c r="K85" s="139"/>
      <c r="L85" s="139"/>
      <c r="M85" s="139"/>
      <c r="N85" s="139"/>
      <c r="O85" s="139"/>
    </row>
    <row r="86" spans="1:15" x14ac:dyDescent="0.25">
      <c r="A86" s="139"/>
      <c r="B86" s="162"/>
      <c r="C86" s="162"/>
      <c r="D86" s="139"/>
      <c r="E86" s="295" t="s">
        <v>65</v>
      </c>
      <c r="F86" s="295"/>
      <c r="G86" s="295"/>
      <c r="H86" s="140"/>
      <c r="I86" s="145" t="s">
        <v>80</v>
      </c>
      <c r="J86" s="139"/>
      <c r="K86" s="139"/>
      <c r="L86" s="139"/>
      <c r="M86" s="139"/>
      <c r="N86" s="139"/>
      <c r="O86" s="139"/>
    </row>
    <row r="87" spans="1:15" x14ac:dyDescent="0.25">
      <c r="A87" s="139"/>
      <c r="B87" s="139"/>
      <c r="C87" s="139"/>
      <c r="D87" s="139"/>
      <c r="E87" s="282" t="s">
        <v>81</v>
      </c>
      <c r="F87" s="282"/>
      <c r="G87" s="282"/>
      <c r="H87" s="204"/>
      <c r="I87" s="145" t="s">
        <v>82</v>
      </c>
      <c r="J87" s="139"/>
      <c r="K87" s="139"/>
      <c r="L87" s="139"/>
      <c r="M87" s="139"/>
      <c r="N87" s="139"/>
      <c r="O87" s="139"/>
    </row>
    <row r="88" spans="1:15" ht="15.75" customHeight="1" x14ac:dyDescent="0.3">
      <c r="A88" s="139"/>
      <c r="B88" s="282" t="s">
        <v>66</v>
      </c>
      <c r="C88" s="282"/>
      <c r="D88" s="282"/>
      <c r="E88" s="282"/>
      <c r="F88" s="282"/>
      <c r="G88" s="282"/>
      <c r="H88" s="205"/>
      <c r="I88" s="147" t="s">
        <v>83</v>
      </c>
      <c r="J88" s="139"/>
      <c r="K88" s="139"/>
      <c r="L88" s="139"/>
      <c r="M88"/>
      <c r="N88"/>
      <c r="O88" s="139"/>
    </row>
    <row r="89" spans="1:15" ht="15" thickBot="1" x14ac:dyDescent="0.35">
      <c r="B89" s="98"/>
      <c r="C89" s="98"/>
      <c r="D89" s="98"/>
      <c r="E89" s="98"/>
      <c r="F89" s="98"/>
      <c r="G89" s="98"/>
      <c r="H89" s="98"/>
      <c r="I89" s="98"/>
      <c r="J89" s="153"/>
      <c r="K89" s="153"/>
      <c r="L89" s="153"/>
      <c r="M89"/>
      <c r="N89"/>
    </row>
    <row r="90" spans="1:15" ht="14.4" x14ac:dyDescent="0.3">
      <c r="M90"/>
      <c r="N90"/>
    </row>
    <row r="91" spans="1:15" ht="19.2" x14ac:dyDescent="0.45">
      <c r="J91" s="40"/>
    </row>
  </sheetData>
  <mergeCells count="25">
    <mergeCell ref="Q7:Q8"/>
    <mergeCell ref="R7:R8"/>
    <mergeCell ref="B84:J84"/>
    <mergeCell ref="O7:O8"/>
    <mergeCell ref="E86:G86"/>
    <mergeCell ref="P9:R9"/>
    <mergeCell ref="P7:P8"/>
    <mergeCell ref="I7:I8"/>
    <mergeCell ref="H7:H8"/>
    <mergeCell ref="N7:N8"/>
    <mergeCell ref="J7:J8"/>
    <mergeCell ref="K7:K8"/>
    <mergeCell ref="L7:L8"/>
    <mergeCell ref="M7:M8"/>
    <mergeCell ref="B88:G88"/>
    <mergeCell ref="B7:B8"/>
    <mergeCell ref="C7:C8"/>
    <mergeCell ref="D7:D8"/>
    <mergeCell ref="E7:E8"/>
    <mergeCell ref="G7:G8"/>
    <mergeCell ref="F7:F8"/>
    <mergeCell ref="B74:G74"/>
    <mergeCell ref="B75:G75"/>
    <mergeCell ref="A76:G76"/>
    <mergeCell ref="E87:G87"/>
  </mergeCells>
  <hyperlinks>
    <hyperlink ref="B1" location="'Turinys | Content'!A1" display="↖ atgal į turinį / back to content" xr:uid="{4032614F-F703-48DF-A483-DAA53DCA4112}"/>
    <hyperlink ref="F79" r:id="rId1" display="Ciklinė komponentė mln. Eur, jei taikoma 4 str. 2 d." xr:uid="{F7D5C471-58A8-40F6-BF94-378F2955F0D1}"/>
  </hyperlinks>
  <pageMargins left="0.7" right="0.7" top="0.75" bottom="0.75" header="0.3" footer="0.3"/>
  <pageSetup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92BD42-0DDC-436A-BD64-1C37AB0F3E44}">
  <sheetPr codeName="Lapas4">
    <tabColor theme="7"/>
  </sheetPr>
  <dimension ref="A1:AE32"/>
  <sheetViews>
    <sheetView showGridLines="0" showRowColHeaders="0" zoomScale="80" zoomScaleNormal="80" workbookViewId="0"/>
  </sheetViews>
  <sheetFormatPr defaultColWidth="9.109375" defaultRowHeight="13.8" x14ac:dyDescent="0.25"/>
  <cols>
    <col min="1" max="1" width="9.109375" style="18" customWidth="1"/>
    <col min="2" max="2" width="7.6640625" style="18" customWidth="1"/>
    <col min="3" max="3" width="11.6640625" style="18" customWidth="1"/>
    <col min="4" max="4" width="13.6640625" style="18" customWidth="1"/>
    <col min="5" max="5" width="12.6640625" style="18" customWidth="1"/>
    <col min="6" max="6" width="15.44140625" style="18" customWidth="1"/>
    <col min="7" max="7" width="14" style="18" customWidth="1"/>
    <col min="8" max="9" width="16.33203125" style="18" customWidth="1"/>
    <col min="10" max="10" width="15.33203125" style="18" customWidth="1"/>
    <col min="11" max="11" width="12.88671875" style="18" customWidth="1"/>
    <col min="12" max="12" width="24.109375" style="18" customWidth="1"/>
    <col min="13" max="13" width="21.88671875" style="18" customWidth="1"/>
    <col min="14" max="14" width="16.88671875" style="18" customWidth="1"/>
    <col min="15" max="15" width="15.6640625" style="18" customWidth="1"/>
    <col min="16" max="16" width="19.109375" style="18" customWidth="1"/>
    <col min="17" max="17" width="22.44140625" style="18" customWidth="1"/>
    <col min="18" max="18" width="20" style="18" customWidth="1"/>
    <col min="19" max="19" width="15.88671875" style="18" customWidth="1"/>
    <col min="20" max="20" width="15" style="18" customWidth="1"/>
    <col min="21" max="21" width="17.6640625" style="18" customWidth="1"/>
    <col min="22" max="22" width="16.33203125" style="18" customWidth="1"/>
    <col min="23" max="24" width="14.5546875" style="18" customWidth="1"/>
    <col min="25" max="25" width="5.6640625" style="18" customWidth="1"/>
    <col min="26" max="16384" width="9.109375" style="18"/>
  </cols>
  <sheetData>
    <row r="1" spans="1:31" ht="13.95" customHeight="1" x14ac:dyDescent="0.25">
      <c r="B1" s="82" t="s">
        <v>67</v>
      </c>
      <c r="C1" s="29"/>
    </row>
    <row r="2" spans="1:31" x14ac:dyDescent="0.25">
      <c r="B2" s="19"/>
      <c r="C2" s="19"/>
    </row>
    <row r="3" spans="1:31" s="21" customFormat="1" ht="14.4" thickBot="1" x14ac:dyDescent="0.3"/>
    <row r="4" spans="1:31" ht="14.25" customHeight="1" x14ac:dyDescent="0.25">
      <c r="A4" s="22"/>
      <c r="B4" s="149" t="s">
        <v>105</v>
      </c>
      <c r="C4" s="149"/>
      <c r="D4" s="149"/>
      <c r="E4" s="149"/>
      <c r="F4" s="149"/>
      <c r="G4" s="149"/>
      <c r="H4" s="149"/>
      <c r="I4" s="149"/>
      <c r="J4" s="149"/>
      <c r="K4" s="149"/>
      <c r="L4" s="150"/>
      <c r="M4" s="150"/>
      <c r="N4" s="150"/>
      <c r="O4" s="151"/>
      <c r="P4" s="150"/>
      <c r="Q4" s="152"/>
      <c r="R4" s="152"/>
      <c r="S4" s="152"/>
      <c r="T4" s="152"/>
      <c r="U4" s="150"/>
      <c r="V4" s="150"/>
    </row>
    <row r="5" spans="1:31" ht="14.25" customHeight="1" x14ac:dyDescent="0.25">
      <c r="A5" s="22"/>
      <c r="B5" s="32" t="s">
        <v>106</v>
      </c>
      <c r="C5" s="32"/>
      <c r="D5" s="30"/>
      <c r="E5" s="30"/>
      <c r="F5" s="30"/>
      <c r="G5" s="30"/>
      <c r="H5" s="30"/>
      <c r="I5" s="30"/>
      <c r="J5" s="30"/>
      <c r="K5" s="30"/>
      <c r="O5" s="31"/>
      <c r="Q5" s="17"/>
      <c r="R5" s="17"/>
      <c r="S5" s="17"/>
      <c r="T5" s="17"/>
    </row>
    <row r="6" spans="1:31" ht="38.4" customHeight="1" x14ac:dyDescent="0.25">
      <c r="B6" s="313" t="s">
        <v>92</v>
      </c>
      <c r="C6" s="313"/>
      <c r="D6" s="313"/>
      <c r="E6" s="313"/>
      <c r="F6" s="313"/>
      <c r="G6" s="313"/>
      <c r="H6" s="313"/>
      <c r="I6" s="313"/>
      <c r="J6" s="313"/>
      <c r="K6" s="313"/>
      <c r="L6" s="313"/>
      <c r="M6" s="313"/>
      <c r="N6" s="313"/>
      <c r="O6" s="313"/>
      <c r="P6" s="313"/>
      <c r="Q6" s="17"/>
      <c r="R6" s="17"/>
      <c r="S6" s="17"/>
      <c r="T6" s="17"/>
      <c r="U6" s="17"/>
      <c r="V6" s="17"/>
      <c r="W6" s="17"/>
      <c r="X6" s="17"/>
      <c r="Y6" s="17"/>
      <c r="Z6" s="17"/>
      <c r="AA6" s="17"/>
      <c r="AB6" s="17"/>
      <c r="AC6" s="17"/>
      <c r="AD6" s="17"/>
      <c r="AE6" s="17"/>
    </row>
    <row r="7" spans="1:31" ht="17.25" customHeight="1" x14ac:dyDescent="0.25">
      <c r="B7" s="317" t="s">
        <v>77</v>
      </c>
      <c r="C7" s="317"/>
      <c r="D7" s="317"/>
      <c r="E7" s="317"/>
      <c r="F7" s="317"/>
      <c r="G7" s="317"/>
      <c r="H7" s="317"/>
      <c r="I7" s="317"/>
      <c r="J7" s="317"/>
      <c r="K7" s="317"/>
      <c r="L7" s="317"/>
      <c r="M7" s="317"/>
      <c r="N7" s="317"/>
      <c r="O7" s="317"/>
      <c r="P7" s="317"/>
      <c r="Q7" s="17"/>
      <c r="R7" s="17"/>
      <c r="S7" s="17"/>
      <c r="T7" s="17"/>
      <c r="U7" s="17"/>
      <c r="V7" s="17"/>
    </row>
    <row r="8" spans="1:31" x14ac:dyDescent="0.25">
      <c r="A8" s="22"/>
      <c r="B8" s="317"/>
      <c r="C8" s="317"/>
      <c r="D8" s="317"/>
      <c r="E8" s="317"/>
      <c r="F8" s="317"/>
      <c r="G8" s="317"/>
      <c r="H8" s="317"/>
      <c r="I8" s="317"/>
      <c r="J8" s="317"/>
      <c r="K8" s="317"/>
      <c r="L8" s="317"/>
      <c r="M8" s="317"/>
      <c r="N8" s="317"/>
      <c r="O8" s="317"/>
      <c r="P8" s="317"/>
    </row>
    <row r="9" spans="1:31" ht="14.4" x14ac:dyDescent="0.3">
      <c r="A9" s="22"/>
      <c r="B9" s="37"/>
      <c r="C9" s="37"/>
      <c r="D9" s="37"/>
      <c r="E9" s="37"/>
      <c r="F9" s="37"/>
      <c r="G9" s="37"/>
      <c r="H9" s="37"/>
      <c r="I9" s="37"/>
      <c r="J9" s="37"/>
      <c r="K9" s="37"/>
      <c r="L9" s="37"/>
      <c r="M9" s="37"/>
      <c r="N9"/>
      <c r="O9" s="37"/>
    </row>
    <row r="10" spans="1:31" ht="40.5" customHeight="1" x14ac:dyDescent="0.25">
      <c r="B10" s="283" t="s">
        <v>139</v>
      </c>
      <c r="C10" s="299" t="s">
        <v>222</v>
      </c>
      <c r="D10" s="299" t="s">
        <v>223</v>
      </c>
      <c r="E10" s="299" t="s">
        <v>227</v>
      </c>
      <c r="F10" s="315" t="s">
        <v>228</v>
      </c>
      <c r="G10" s="319" t="s">
        <v>217</v>
      </c>
      <c r="H10" s="299" t="s">
        <v>218</v>
      </c>
      <c r="I10" s="299" t="s">
        <v>219</v>
      </c>
      <c r="J10" s="299" t="s">
        <v>220</v>
      </c>
      <c r="K10" s="299" t="s">
        <v>221</v>
      </c>
      <c r="L10" s="299" t="s">
        <v>225</v>
      </c>
      <c r="M10" s="321" t="s">
        <v>226</v>
      </c>
      <c r="N10" s="299" t="s">
        <v>230</v>
      </c>
      <c r="O10" s="299" t="s">
        <v>229</v>
      </c>
      <c r="P10" s="299" t="s">
        <v>188</v>
      </c>
      <c r="Q10" s="303" t="s">
        <v>232</v>
      </c>
      <c r="R10" s="299" t="s">
        <v>239</v>
      </c>
      <c r="S10" s="299" t="s">
        <v>240</v>
      </c>
      <c r="T10" s="307" t="s">
        <v>241</v>
      </c>
      <c r="U10" s="307" t="s">
        <v>152</v>
      </c>
      <c r="V10" s="308" t="s">
        <v>242</v>
      </c>
    </row>
    <row r="11" spans="1:31" ht="147" customHeight="1" x14ac:dyDescent="0.25">
      <c r="B11" s="314"/>
      <c r="C11" s="318"/>
      <c r="D11" s="300"/>
      <c r="E11" s="300"/>
      <c r="F11" s="316"/>
      <c r="G11" s="320"/>
      <c r="H11" s="300"/>
      <c r="I11" s="300"/>
      <c r="J11" s="300"/>
      <c r="K11" s="300"/>
      <c r="L11" s="300"/>
      <c r="M11" s="322"/>
      <c r="N11" s="300"/>
      <c r="O11" s="300"/>
      <c r="P11" s="300"/>
      <c r="Q11" s="304"/>
      <c r="R11" s="300"/>
      <c r="S11" s="300"/>
      <c r="T11" s="300"/>
      <c r="U11" s="312"/>
      <c r="V11" s="309"/>
    </row>
    <row r="12" spans="1:31" ht="29.25" customHeight="1" x14ac:dyDescent="0.25">
      <c r="B12" s="154"/>
      <c r="C12" s="228"/>
      <c r="D12" s="212"/>
      <c r="E12" s="212">
        <v>1</v>
      </c>
      <c r="F12" s="120" t="s">
        <v>158</v>
      </c>
      <c r="G12" s="120" t="s">
        <v>154</v>
      </c>
      <c r="H12" s="120" t="s">
        <v>155</v>
      </c>
      <c r="I12" s="120" t="s">
        <v>156</v>
      </c>
      <c r="J12" s="120" t="s">
        <v>157</v>
      </c>
      <c r="K12" s="212" t="s">
        <v>78</v>
      </c>
      <c r="L12" s="212">
        <v>4</v>
      </c>
      <c r="M12" s="120">
        <v>5</v>
      </c>
      <c r="N12" s="212" t="s">
        <v>215</v>
      </c>
      <c r="O12" s="226"/>
      <c r="P12" s="212">
        <v>7</v>
      </c>
      <c r="Q12" s="229">
        <v>8</v>
      </c>
      <c r="R12" s="229">
        <v>9</v>
      </c>
      <c r="S12" s="212">
        <v>10</v>
      </c>
      <c r="T12" s="212" t="s">
        <v>216</v>
      </c>
      <c r="U12" s="212"/>
      <c r="V12" s="230"/>
    </row>
    <row r="13" spans="1:31" ht="154.5" customHeight="1" x14ac:dyDescent="0.25">
      <c r="B13" s="154"/>
      <c r="C13" s="225"/>
      <c r="D13" s="212" t="s">
        <v>79</v>
      </c>
      <c r="E13" s="212" t="s">
        <v>205</v>
      </c>
      <c r="F13" s="212" t="s">
        <v>231</v>
      </c>
      <c r="G13" s="212" t="s">
        <v>206</v>
      </c>
      <c r="H13" s="212" t="s">
        <v>233</v>
      </c>
      <c r="I13" s="212" t="s">
        <v>234</v>
      </c>
      <c r="J13" s="212" t="s">
        <v>235</v>
      </c>
      <c r="K13" s="212" t="s">
        <v>79</v>
      </c>
      <c r="L13" s="212" t="s">
        <v>236</v>
      </c>
      <c r="M13" s="227" t="s">
        <v>238</v>
      </c>
      <c r="N13" s="212" t="s">
        <v>79</v>
      </c>
      <c r="O13" s="212" t="s">
        <v>79</v>
      </c>
      <c r="P13" s="229" t="s">
        <v>237</v>
      </c>
      <c r="Q13" s="229" t="s">
        <v>278</v>
      </c>
      <c r="R13" s="212" t="s">
        <v>79</v>
      </c>
      <c r="S13" s="212" t="s">
        <v>79</v>
      </c>
      <c r="T13" s="212" t="s">
        <v>79</v>
      </c>
      <c r="U13" s="212"/>
      <c r="V13" s="243" t="s">
        <v>79</v>
      </c>
    </row>
    <row r="14" spans="1:31" ht="15" customHeight="1" x14ac:dyDescent="0.25">
      <c r="B14" s="170">
        <v>1</v>
      </c>
      <c r="C14" s="171" t="s">
        <v>5</v>
      </c>
      <c r="D14" s="177">
        <f>G14/$G$23/10</f>
        <v>1.5997645383866461</v>
      </c>
      <c r="E14" s="178">
        <f>_xlfn.XLOOKUP($B14,'Duomenys | Data'!$B$10:$B$69,'Duomenys | Data'!D$10:D$69)</f>
        <v>1220397.5</v>
      </c>
      <c r="F14" s="179">
        <f>G14+H14-I14+J14</f>
        <v>1188832.3</v>
      </c>
      <c r="G14" s="178">
        <f>_xlfn.XLOOKUP($B14,'Duomenys | Data'!$B$10:$B$69,'Duomenys | Data'!E$10:E$69)</f>
        <v>1078825.8</v>
      </c>
      <c r="H14" s="178">
        <f>_xlfn.XLOOKUP($B14,'Duomenys | Data'!$B$10:$B$69,'Duomenys | Data'!F$10:F$69)</f>
        <v>107156.3</v>
      </c>
      <c r="I14" s="178">
        <f>_xlfn.XLOOKUP($B14,'Duomenys | Data'!$B$10:$B$69,'Duomenys | Data'!G$10:G$69)</f>
        <v>0</v>
      </c>
      <c r="J14" s="178">
        <f>_xlfn.XLOOKUP($B14,'Duomenys | Data'!$B$10:$B$69,'Duomenys | Data'!H$10:H$69)</f>
        <v>2850.2</v>
      </c>
      <c r="K14" s="180">
        <f>E14-F14</f>
        <v>31565.199999999953</v>
      </c>
      <c r="L14" s="178">
        <f>_xlfn.XLOOKUP($B14,'Duomenys | Data'!$B$10:$B$69,'Duomenys | Data'!I$10:I$69)</f>
        <v>11760.7</v>
      </c>
      <c r="M14" s="126">
        <f>_xlfn.XLOOKUP($B14,'Duomenys | Data'!$B$10:$B$69,'Duomenys | Data'!$R$10:$R$69)</f>
        <v>-13445.599999999999</v>
      </c>
      <c r="N14" s="180">
        <f>K14+L14+M14</f>
        <v>29880.299999999952</v>
      </c>
      <c r="O14" s="181" t="str">
        <f>'Lankstumas | Flexibility'!L13</f>
        <v>Taip / Yes</v>
      </c>
      <c r="P14" s="182">
        <f>_xlfn.XLOOKUP($B14,'Duomenys | Data'!$B$10:$B$69,'Duomenys | Data'!J$10:J$69)</f>
        <v>4664</v>
      </c>
      <c r="Q14" s="242">
        <f>_xlfn.XLOOKUP($B14,'Duomenys | Data'!$B$10:$B$69,'Duomenys | Data'!K$10:K$69)</f>
        <v>0</v>
      </c>
      <c r="R14" s="172">
        <f>N14+IF(O14="Taip / Yes",P14+Q14,0)</f>
        <v>34544.299999999952</v>
      </c>
      <c r="S14" s="192">
        <f>'Duomenys | Data'!H79*1000</f>
        <v>-24979.8</v>
      </c>
      <c r="T14" s="194">
        <f>R14-S14</f>
        <v>59524.099999999948</v>
      </c>
      <c r="U14" s="199" t="str">
        <f>IF(V14="Taip / Yes","-",(R14-S14)*-1)</f>
        <v>-</v>
      </c>
      <c r="V14" s="183" t="str">
        <f>IF(T14&lt;0,"Ne / No","Taip / Yes")</f>
        <v>Taip / Yes</v>
      </c>
    </row>
    <row r="15" spans="1:31" x14ac:dyDescent="0.25">
      <c r="B15" s="170">
        <v>5</v>
      </c>
      <c r="C15" s="171" t="s">
        <v>9</v>
      </c>
      <c r="D15" s="177">
        <f>F15/$G$23/10</f>
        <v>0.85939614989590107</v>
      </c>
      <c r="E15" s="178">
        <f>_xlfn.XLOOKUP(B15,'Duomenys | Data'!$B$10:$B$69,'Duomenys | Data'!D$10:D$69)</f>
        <v>598422.30000000005</v>
      </c>
      <c r="F15" s="179">
        <f t="shared" ref="F15:F17" si="0">G15+H15-I15+J15</f>
        <v>579547</v>
      </c>
      <c r="G15" s="178">
        <f>_xlfn.XLOOKUP($B15,'Duomenys | Data'!$B$10:$B$69,'Duomenys | Data'!E$10:E$69)</f>
        <v>463608.5</v>
      </c>
      <c r="H15" s="178">
        <f>_xlfn.XLOOKUP($B15,'Duomenys | Data'!$B$10:$B$69,'Duomenys | Data'!F$10:F$69)</f>
        <v>115938.5</v>
      </c>
      <c r="I15" s="178">
        <f>_xlfn.XLOOKUP($B15,'Duomenys | Data'!$B$10:$B$69,'Duomenys | Data'!G$10:G$69)</f>
        <v>0</v>
      </c>
      <c r="J15" s="178">
        <f>_xlfn.XLOOKUP($B15,'Duomenys | Data'!$B$10:$B$69,'Duomenys | Data'!H$10:H$69)</f>
        <v>0</v>
      </c>
      <c r="K15" s="180">
        <f t="shared" ref="K15:K17" si="1">E15-F15</f>
        <v>18875.300000000047</v>
      </c>
      <c r="L15" s="178">
        <f>_xlfn.XLOOKUP($B15,'Duomenys | Data'!$B$10:$B$69,'Duomenys | Data'!I$10:I$69)</f>
        <v>3085.6000000000004</v>
      </c>
      <c r="M15" s="126">
        <f>_xlfn.XLOOKUP($B15,'Duomenys | Data'!$B$10:$B$69,'Duomenys | Data'!$R$10:$R$69)</f>
        <v>-1396.3999999999996</v>
      </c>
      <c r="N15" s="180">
        <f t="shared" ref="N15:N17" si="2">K15+L15+M15</f>
        <v>20564.500000000044</v>
      </c>
      <c r="O15" s="181" t="str">
        <f>'Lankstumas | Flexibility'!L17</f>
        <v>Taip / Yes</v>
      </c>
      <c r="P15" s="182">
        <f>_xlfn.XLOOKUP($B15,'Duomenys | Data'!$B$10:$B$69,'Duomenys | Data'!J$10:J$69)</f>
        <v>19239.5</v>
      </c>
      <c r="Q15" s="182">
        <f>_xlfn.XLOOKUP($B15,'Duomenys | Data'!$B$10:$B$69,'Duomenys | Data'!K$10:K$69)</f>
        <v>0</v>
      </c>
      <c r="R15" s="172">
        <f t="shared" ref="R15:R17" si="3">N15+IF(O15="Taip / Yes",P15+Q15,0)</f>
        <v>39804.000000000044</v>
      </c>
      <c r="S15" s="192">
        <f>'Duomenys | Data'!H80*1000</f>
        <v>-12293.300000000001</v>
      </c>
      <c r="T15" s="194">
        <f t="shared" ref="T15:T17" si="4">R15-S15</f>
        <v>52097.300000000047</v>
      </c>
      <c r="U15" s="199" t="str">
        <f>IF(V15="Taip / Yes","-",(R15-S15)*-1)</f>
        <v>-</v>
      </c>
      <c r="V15" s="183" t="str">
        <f>IF(T15&lt;0,"Ne / No","Taip / Yes")</f>
        <v>Taip / Yes</v>
      </c>
    </row>
    <row r="16" spans="1:31" x14ac:dyDescent="0.25">
      <c r="B16" s="170">
        <v>6</v>
      </c>
      <c r="C16" s="171" t="s">
        <v>10</v>
      </c>
      <c r="D16" s="177">
        <f>F16/$G$23/10</f>
        <v>0.49935215610401773</v>
      </c>
      <c r="E16" s="178">
        <f>_xlfn.XLOOKUP(B16,'Duomenys | Data'!$B$10:$B$69,'Duomenys | Data'!D$10:D$69)</f>
        <v>334860.5</v>
      </c>
      <c r="F16" s="179">
        <f t="shared" si="0"/>
        <v>336745.8</v>
      </c>
      <c r="G16" s="178">
        <f>_xlfn.XLOOKUP($B16,'Duomenys | Data'!$B$10:$B$69,'Duomenys | Data'!E$10:E$69)</f>
        <v>288204.5</v>
      </c>
      <c r="H16" s="178">
        <f>_xlfn.XLOOKUP($B16,'Duomenys | Data'!$B$10:$B$69,'Duomenys | Data'!F$10:F$69)</f>
        <v>47345.3</v>
      </c>
      <c r="I16" s="178">
        <f>_xlfn.XLOOKUP($B16,'Duomenys | Data'!$B$10:$B$69,'Duomenys | Data'!G$10:G$69)</f>
        <v>0</v>
      </c>
      <c r="J16" s="178">
        <f>_xlfn.XLOOKUP($B16,'Duomenys | Data'!$B$10:$B$69,'Duomenys | Data'!H$10:H$69)</f>
        <v>1196</v>
      </c>
      <c r="K16" s="180">
        <f t="shared" si="1"/>
        <v>-1885.2999999999884</v>
      </c>
      <c r="L16" s="178">
        <f>_xlfn.XLOOKUP($B16,'Duomenys | Data'!$B$10:$B$69,'Duomenys | Data'!I$10:I$69)</f>
        <v>22.900000000000091</v>
      </c>
      <c r="M16" s="126">
        <f>_xlfn.XLOOKUP($B16,'Duomenys | Data'!$B$10:$B$69,'Duomenys | Data'!$R$10:$R$69)</f>
        <v>213.10000000000036</v>
      </c>
      <c r="N16" s="180">
        <f t="shared" si="2"/>
        <v>-1649.2999999999879</v>
      </c>
      <c r="O16" s="181" t="str">
        <f>'Lankstumas | Flexibility'!L18</f>
        <v>Taip / Yes</v>
      </c>
      <c r="P16" s="182">
        <f>_xlfn.XLOOKUP($B16,'Duomenys | Data'!$B$10:$B$69,'Duomenys | Data'!J$10:J$69)</f>
        <v>1356.6</v>
      </c>
      <c r="Q16" s="182">
        <f>_xlfn.XLOOKUP($B16,'Duomenys | Data'!$B$10:$B$69,'Duomenys | Data'!K$10:K$69)</f>
        <v>1885.1999999999971</v>
      </c>
      <c r="R16" s="172">
        <f t="shared" si="3"/>
        <v>1592.5000000000091</v>
      </c>
      <c r="S16" s="192">
        <f>'Duomenys | Data'!H81*1000</f>
        <v>-7016.8</v>
      </c>
      <c r="T16" s="194">
        <f t="shared" si="4"/>
        <v>8609.3000000000102</v>
      </c>
      <c r="U16" s="199" t="str">
        <f>IF(V16="Taip / Yes","-",(R16-S16)*-1)</f>
        <v>-</v>
      </c>
      <c r="V16" s="183" t="str">
        <f>IF(T16&lt;0,"Ne / No","Taip / Yes")</f>
        <v>Taip / Yes</v>
      </c>
    </row>
    <row r="17" spans="1:22" x14ac:dyDescent="0.25">
      <c r="B17" s="174">
        <v>11</v>
      </c>
      <c r="C17" s="184" t="s">
        <v>15</v>
      </c>
      <c r="D17" s="185">
        <f>F17/$G$23/10</f>
        <v>0.34175361204324872</v>
      </c>
      <c r="E17" s="186">
        <f>_xlfn.XLOOKUP(B17,'Duomenys | Data'!$B$10:$B$69,'Duomenys | Data'!D$10:D$69)</f>
        <v>233247.2</v>
      </c>
      <c r="F17" s="187">
        <f t="shared" si="0"/>
        <v>230466.8</v>
      </c>
      <c r="G17" s="188">
        <f>_xlfn.XLOOKUP($B17,'Duomenys | Data'!$B$10:$B$69,'Duomenys | Data'!E$10:E$69)</f>
        <v>176173.1</v>
      </c>
      <c r="H17" s="186">
        <f>_xlfn.XLOOKUP($B17,'Duomenys | Data'!$B$10:$B$69,'Duomenys | Data'!F$10:F$69)</f>
        <v>54293.7</v>
      </c>
      <c r="I17" s="186">
        <f>_xlfn.XLOOKUP($B17,'Duomenys | Data'!$B$10:$B$69,'Duomenys | Data'!G$10:G$69)</f>
        <v>0</v>
      </c>
      <c r="J17" s="186">
        <f>_xlfn.XLOOKUP($B17,'Duomenys | Data'!$B$10:$B$69,'Duomenys | Data'!H$10:H$69)</f>
        <v>0</v>
      </c>
      <c r="K17" s="189">
        <f t="shared" si="1"/>
        <v>2780.4000000000233</v>
      </c>
      <c r="L17" s="186">
        <f>_xlfn.XLOOKUP($B17,'Duomenys | Data'!$B$10:$B$69,'Duomenys | Data'!I$10:I$69)</f>
        <v>235</v>
      </c>
      <c r="M17" s="245">
        <f>_xlfn.XLOOKUP($B17,'Duomenys | Data'!$B$10:$B$69,'Duomenys | Data'!$R$10:$R$69)</f>
        <v>-732.79999999999927</v>
      </c>
      <c r="N17" s="189">
        <f t="shared" si="2"/>
        <v>2282.600000000024</v>
      </c>
      <c r="O17" s="190" t="str">
        <f>'Lankstumas | Flexibility'!L23</f>
        <v>Taip / Yes</v>
      </c>
      <c r="P17" s="191">
        <f>_xlfn.XLOOKUP($B17,'Duomenys | Data'!$B$10:$B$69,'Duomenys | Data'!J$10:J$69)</f>
        <v>2262.6</v>
      </c>
      <c r="Q17" s="191">
        <f>_xlfn.XLOOKUP($B17,'Duomenys | Data'!$B$10:$B$69,'Duomenys | Data'!K$10:K$69)</f>
        <v>0</v>
      </c>
      <c r="R17" s="176">
        <f t="shared" si="3"/>
        <v>4545.2000000000244</v>
      </c>
      <c r="S17" s="193">
        <f>'Duomenys | Data'!H82*1000</f>
        <v>-4844.7</v>
      </c>
      <c r="T17" s="246">
        <f t="shared" si="4"/>
        <v>9389.9000000000233</v>
      </c>
      <c r="U17" s="200" t="str">
        <f>IF(V17="Taip / Yes","-",(R17-S17)*-1)</f>
        <v>-</v>
      </c>
      <c r="V17" s="247" t="str">
        <f>IF(T17&lt;0,"Ne / No","Taip / Yes")</f>
        <v>Taip / Yes</v>
      </c>
    </row>
    <row r="18" spans="1:22" ht="60" customHeight="1" x14ac:dyDescent="0.25">
      <c r="B18" s="156"/>
      <c r="C18" s="156"/>
      <c r="D18" s="139"/>
      <c r="E18" s="139"/>
      <c r="F18" s="158"/>
      <c r="G18" s="158"/>
      <c r="H18" s="158"/>
      <c r="I18" s="158"/>
      <c r="J18" s="158"/>
      <c r="K18" s="163"/>
      <c r="L18" s="163"/>
      <c r="M18" s="163"/>
      <c r="N18" s="158"/>
      <c r="O18" s="139"/>
      <c r="P18" s="139"/>
      <c r="Q18" s="139"/>
      <c r="R18" s="139"/>
      <c r="S18" s="139"/>
      <c r="T18" s="139"/>
      <c r="U18" s="310" t="s">
        <v>257</v>
      </c>
      <c r="V18" s="305">
        <f>COUNTIF(V14:V17,"Ne / No")</f>
        <v>0</v>
      </c>
    </row>
    <row r="19" spans="1:22" ht="15.6" customHeight="1" x14ac:dyDescent="0.25">
      <c r="B19" s="139" t="s">
        <v>277</v>
      </c>
      <c r="C19" s="139"/>
      <c r="D19" s="139"/>
      <c r="E19" s="139"/>
      <c r="F19" s="158"/>
      <c r="G19" s="158"/>
      <c r="H19" s="158"/>
      <c r="I19" s="158"/>
      <c r="J19" s="158"/>
      <c r="K19" s="139"/>
      <c r="L19" s="139"/>
      <c r="M19" s="139"/>
      <c r="N19" s="61"/>
      <c r="O19" s="139"/>
      <c r="P19" s="159"/>
      <c r="Q19" s="159"/>
      <c r="R19" s="159"/>
      <c r="S19" s="159"/>
      <c r="T19" s="159"/>
      <c r="U19" s="311"/>
      <c r="V19" s="306"/>
    </row>
    <row r="20" spans="1:22" x14ac:dyDescent="0.25">
      <c r="A20" s="139"/>
      <c r="B20" s="141"/>
      <c r="C20" s="141"/>
      <c r="D20" s="139"/>
      <c r="E20" s="139"/>
      <c r="F20" s="139"/>
      <c r="G20" s="158"/>
      <c r="H20" s="139"/>
      <c r="I20" s="139"/>
      <c r="J20" s="139"/>
      <c r="K20" s="157"/>
      <c r="L20" s="157"/>
      <c r="M20" s="157"/>
      <c r="N20" s="139"/>
      <c r="P20" s="20"/>
      <c r="Q20" s="20"/>
      <c r="R20" s="20"/>
      <c r="S20" s="197"/>
      <c r="T20" s="20"/>
    </row>
    <row r="21" spans="1:22" x14ac:dyDescent="0.25">
      <c r="A21" s="139"/>
      <c r="B21" s="139"/>
      <c r="C21" s="139"/>
      <c r="D21" s="139"/>
      <c r="E21" s="139"/>
      <c r="F21" s="139"/>
      <c r="G21" s="158"/>
      <c r="H21" s="139"/>
      <c r="I21" s="139"/>
      <c r="J21" s="139"/>
      <c r="K21" s="139"/>
      <c r="L21" s="139"/>
      <c r="M21" s="139"/>
      <c r="N21" s="139"/>
      <c r="P21" s="20"/>
      <c r="Q21" s="20"/>
      <c r="R21" s="20"/>
      <c r="S21" s="197"/>
      <c r="T21" s="20"/>
    </row>
    <row r="22" spans="1:22" x14ac:dyDescent="0.25">
      <c r="A22" s="160"/>
      <c r="B22" s="289" t="s">
        <v>201</v>
      </c>
      <c r="C22" s="289"/>
      <c r="D22" s="289"/>
      <c r="E22" s="289"/>
      <c r="F22" s="289"/>
      <c r="G22" s="220">
        <f>+'Duomenys | Data'!H74</f>
        <v>71986.179246567001</v>
      </c>
      <c r="H22" s="145" t="s">
        <v>95</v>
      </c>
      <c r="I22" s="148"/>
      <c r="J22" s="148"/>
      <c r="K22" s="139"/>
      <c r="L22" s="139"/>
      <c r="M22" s="139"/>
      <c r="N22" s="159"/>
      <c r="S22" s="197"/>
    </row>
    <row r="23" spans="1:22" x14ac:dyDescent="0.25">
      <c r="A23" s="160"/>
      <c r="B23" s="289" t="s">
        <v>98</v>
      </c>
      <c r="C23" s="289"/>
      <c r="D23" s="289"/>
      <c r="E23" s="289"/>
      <c r="F23" s="289"/>
      <c r="G23" s="221">
        <f>+'Duomenys | Data'!H75</f>
        <v>67436.536697331103</v>
      </c>
      <c r="H23" s="145" t="s">
        <v>96</v>
      </c>
      <c r="I23" s="148"/>
      <c r="J23" s="148"/>
      <c r="K23" s="139"/>
      <c r="L23" s="139"/>
      <c r="M23" s="139"/>
      <c r="N23" s="159"/>
      <c r="P23" s="60"/>
      <c r="S23" s="197"/>
      <c r="U23" s="23"/>
    </row>
    <row r="24" spans="1:22" ht="15.75" customHeight="1" x14ac:dyDescent="0.25">
      <c r="A24" s="289" t="s">
        <v>94</v>
      </c>
      <c r="B24" s="289"/>
      <c r="C24" s="289"/>
      <c r="D24" s="289"/>
      <c r="E24" s="289"/>
      <c r="F24" s="289"/>
      <c r="G24" s="220">
        <f>+'Duomenys | Data'!H76</f>
        <v>-2</v>
      </c>
      <c r="H24" s="147" t="s">
        <v>97</v>
      </c>
      <c r="I24" s="148"/>
      <c r="J24" s="148"/>
      <c r="K24" s="139"/>
      <c r="L24" s="139"/>
      <c r="M24" s="139"/>
      <c r="N24" s="145"/>
      <c r="S24" s="197"/>
    </row>
    <row r="25" spans="1:22" ht="15.75" customHeight="1" x14ac:dyDescent="0.25">
      <c r="A25" s="148"/>
      <c r="B25" s="148"/>
      <c r="C25" s="148"/>
      <c r="D25" s="295" t="s">
        <v>281</v>
      </c>
      <c r="E25" s="295"/>
      <c r="F25" s="295"/>
      <c r="G25" s="224"/>
      <c r="H25" s="147" t="s">
        <v>282</v>
      </c>
      <c r="I25" s="148"/>
      <c r="J25" s="148"/>
      <c r="K25" s="161"/>
      <c r="L25" s="147"/>
      <c r="M25" s="147"/>
      <c r="N25" s="145"/>
      <c r="R25" s="198"/>
      <c r="S25" s="197"/>
    </row>
    <row r="26" spans="1:22" ht="15.75" customHeight="1" x14ac:dyDescent="0.25">
      <c r="A26" s="146"/>
      <c r="B26" s="146"/>
      <c r="C26" s="146"/>
      <c r="D26" s="146"/>
      <c r="E26" s="146"/>
      <c r="F26" s="146"/>
      <c r="G26" s="146"/>
      <c r="H26" s="146"/>
      <c r="I26" s="146"/>
      <c r="J26" s="146"/>
      <c r="K26" s="147"/>
      <c r="L26" s="139"/>
      <c r="M26" s="139"/>
      <c r="N26" s="147"/>
    </row>
    <row r="27" spans="1:22" x14ac:dyDescent="0.25">
      <c r="A27" s="139"/>
      <c r="B27" s="162"/>
      <c r="C27" s="162"/>
      <c r="D27" s="295" t="s">
        <v>65</v>
      </c>
      <c r="E27" s="295"/>
      <c r="F27" s="295"/>
      <c r="G27" s="140"/>
      <c r="H27" s="145" t="s">
        <v>80</v>
      </c>
      <c r="I27" s="146"/>
      <c r="J27" s="146"/>
      <c r="K27" s="139"/>
      <c r="L27" s="139"/>
      <c r="M27" s="139"/>
      <c r="N27" s="139"/>
    </row>
    <row r="28" spans="1:22" x14ac:dyDescent="0.25">
      <c r="A28" s="139"/>
      <c r="B28" s="139"/>
      <c r="C28" s="139"/>
      <c r="D28" s="282" t="s">
        <v>81</v>
      </c>
      <c r="E28" s="282"/>
      <c r="F28" s="282"/>
      <c r="G28" s="204"/>
      <c r="H28" s="145" t="s">
        <v>82</v>
      </c>
      <c r="I28" s="144"/>
      <c r="J28" s="144"/>
      <c r="K28" s="139"/>
      <c r="L28" s="139"/>
      <c r="M28" s="139"/>
      <c r="N28" s="139"/>
    </row>
    <row r="29" spans="1:22" ht="15.75" customHeight="1" x14ac:dyDescent="0.25">
      <c r="A29" s="139"/>
      <c r="B29" s="282" t="s">
        <v>66</v>
      </c>
      <c r="C29" s="282"/>
      <c r="D29" s="282"/>
      <c r="E29" s="282"/>
      <c r="F29" s="282"/>
      <c r="G29" s="205"/>
      <c r="H29" s="147" t="s">
        <v>83</v>
      </c>
      <c r="I29" s="144"/>
      <c r="J29" s="144"/>
      <c r="K29" s="139"/>
      <c r="L29" s="139"/>
      <c r="M29" s="139"/>
      <c r="N29" s="139"/>
    </row>
    <row r="30" spans="1:22" ht="14.4" thickBot="1" x14ac:dyDescent="0.3">
      <c r="B30" s="98"/>
      <c r="C30" s="98"/>
      <c r="D30" s="98"/>
      <c r="E30" s="98"/>
      <c r="F30" s="98"/>
      <c r="G30" s="98"/>
      <c r="H30" s="98"/>
      <c r="I30" s="98"/>
      <c r="J30" s="98"/>
      <c r="K30" s="153"/>
      <c r="L30" s="153"/>
      <c r="M30" s="153"/>
      <c r="N30" s="153"/>
      <c r="O30" s="153"/>
      <c r="P30" s="153"/>
      <c r="Q30" s="153"/>
      <c r="R30" s="153"/>
      <c r="S30" s="153"/>
      <c r="T30" s="153"/>
      <c r="U30" s="153"/>
      <c r="V30" s="153"/>
    </row>
    <row r="32" spans="1:22" ht="19.2" x14ac:dyDescent="0.45">
      <c r="L32" s="40"/>
      <c r="M32" s="40"/>
    </row>
  </sheetData>
  <mergeCells count="32">
    <mergeCell ref="B29:F29"/>
    <mergeCell ref="D28:F28"/>
    <mergeCell ref="B23:F23"/>
    <mergeCell ref="B22:F22"/>
    <mergeCell ref="D27:F27"/>
    <mergeCell ref="A24:F24"/>
    <mergeCell ref="D25:F25"/>
    <mergeCell ref="B6:P6"/>
    <mergeCell ref="B10:B11"/>
    <mergeCell ref="D10:D11"/>
    <mergeCell ref="E10:E11"/>
    <mergeCell ref="F10:F11"/>
    <mergeCell ref="B7:P8"/>
    <mergeCell ref="K10:K11"/>
    <mergeCell ref="O10:O11"/>
    <mergeCell ref="C10:C11"/>
    <mergeCell ref="G10:G11"/>
    <mergeCell ref="H10:H11"/>
    <mergeCell ref="I10:I11"/>
    <mergeCell ref="J10:J11"/>
    <mergeCell ref="P10:P11"/>
    <mergeCell ref="M10:M11"/>
    <mergeCell ref="Q10:Q11"/>
    <mergeCell ref="L10:L11"/>
    <mergeCell ref="N10:N11"/>
    <mergeCell ref="V18:V19"/>
    <mergeCell ref="S10:S11"/>
    <mergeCell ref="T10:T11"/>
    <mergeCell ref="V10:V11"/>
    <mergeCell ref="U18:U19"/>
    <mergeCell ref="R10:R11"/>
    <mergeCell ref="U10:U11"/>
  </mergeCells>
  <conditionalFormatting sqref="D14:D17">
    <cfRule type="cellIs" dxfId="9" priority="8" operator="lessThan">
      <formula>0.3</formula>
    </cfRule>
  </conditionalFormatting>
  <conditionalFormatting sqref="G25">
    <cfRule type="expression" dxfId="8" priority="1">
      <formula>#REF!&gt;$G$24</formula>
    </cfRule>
  </conditionalFormatting>
  <conditionalFormatting sqref="U10:U11 V18">
    <cfRule type="expression" dxfId="7" priority="25">
      <formula>#REF!&gt;$G$24</formula>
    </cfRule>
    <cfRule type="expression" dxfId="6" priority="26">
      <formula>#REF!&lt;$G$24</formula>
    </cfRule>
  </conditionalFormatting>
  <hyperlinks>
    <hyperlink ref="B1" location="'Turinys | Content'!A1" display="↖ atgal į turinį / back to content" xr:uid="{6B9BE535-61E8-4A61-B09E-EE90D8D1D6FD}"/>
  </hyperlinks>
  <pageMargins left="0.7" right="0.7" top="0.75" bottom="0.75" header="0.3" footer="0.3"/>
  <pageSetup paperSize="9" orientation="portrait" r:id="rId1"/>
  <ignoredErrors>
    <ignoredError sqref="F14:F17" unlocked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568098-72CE-477B-9F5E-8F7BFE9CC7E0}">
  <sheetPr codeName="Lapas5">
    <tabColor theme="7"/>
  </sheetPr>
  <dimension ref="A1:JC99"/>
  <sheetViews>
    <sheetView showGridLines="0" showRowColHeaders="0" zoomScale="80" zoomScaleNormal="80" workbookViewId="0"/>
  </sheetViews>
  <sheetFormatPr defaultColWidth="9.109375" defaultRowHeight="14.4" x14ac:dyDescent="0.3"/>
  <cols>
    <col min="1" max="1" width="9.6640625" style="8" customWidth="1"/>
    <col min="2" max="2" width="7.5546875" style="8" customWidth="1"/>
    <col min="3" max="3" width="16.88671875" style="8" customWidth="1"/>
    <col min="4" max="4" width="13" style="8" customWidth="1"/>
    <col min="5" max="5" width="19.109375" style="8" customWidth="1"/>
    <col min="6" max="6" width="24.33203125" style="8" customWidth="1"/>
    <col min="7" max="7" width="23.109375" style="8" customWidth="1"/>
    <col min="8" max="8" width="24" style="8" customWidth="1"/>
    <col min="9" max="9" width="24.88671875" style="8" customWidth="1"/>
    <col min="10" max="10" width="25.88671875" style="8" customWidth="1"/>
    <col min="11" max="11" width="12.33203125" style="8" customWidth="1"/>
    <col min="12" max="13" width="43.88671875" style="8" customWidth="1"/>
    <col min="14" max="14" width="24.5546875" style="8" customWidth="1"/>
    <col min="15" max="15" width="18" style="8" customWidth="1"/>
    <col min="16" max="16" width="27.44140625" style="8" customWidth="1"/>
    <col min="17" max="17" width="42.6640625" style="8" customWidth="1"/>
    <col min="18" max="18" width="28" style="8" customWidth="1"/>
    <col min="19" max="19" width="36.109375" style="8" customWidth="1"/>
    <col min="20" max="20" width="26.109375" style="8" customWidth="1"/>
    <col min="21" max="21" width="19.33203125" style="8" customWidth="1"/>
    <col min="22" max="22" width="13.88671875" style="39" customWidth="1"/>
    <col min="23" max="23" width="10.5546875" style="8" customWidth="1"/>
    <col min="24" max="25" width="9.109375" style="8"/>
    <col min="26" max="26" width="11.88671875" style="8" customWidth="1"/>
    <col min="27" max="27" width="13.44140625" style="8" customWidth="1"/>
    <col min="28" max="16384" width="9.109375" style="8"/>
  </cols>
  <sheetData>
    <row r="1" spans="2:27" x14ac:dyDescent="0.3">
      <c r="B1" s="82" t="s">
        <v>67</v>
      </c>
      <c r="C1" s="29"/>
      <c r="V1"/>
      <c r="W1"/>
      <c r="X1"/>
      <c r="Y1"/>
      <c r="Z1"/>
      <c r="AA1"/>
    </row>
    <row r="2" spans="2:27" x14ac:dyDescent="0.3">
      <c r="B2" s="9"/>
      <c r="C2" s="9"/>
      <c r="V2"/>
      <c r="W2"/>
      <c r="X2"/>
      <c r="Y2"/>
      <c r="Z2"/>
      <c r="AA2"/>
    </row>
    <row r="3" spans="2:27" s="11" customFormat="1" ht="15" thickBot="1" x14ac:dyDescent="0.35">
      <c r="B3" s="12"/>
      <c r="C3" s="12"/>
      <c r="D3" s="12"/>
      <c r="E3" s="45"/>
      <c r="F3" s="45"/>
      <c r="G3" s="45"/>
      <c r="H3" s="45"/>
      <c r="I3" s="45"/>
      <c r="J3" s="45"/>
      <c r="V3"/>
      <c r="W3"/>
      <c r="X3"/>
      <c r="Y3"/>
      <c r="Z3"/>
      <c r="AA3"/>
    </row>
    <row r="4" spans="2:27" ht="15.75" customHeight="1" x14ac:dyDescent="0.3">
      <c r="B4" s="101" t="s">
        <v>107</v>
      </c>
      <c r="C4" s="101"/>
      <c r="D4" s="102"/>
      <c r="E4" s="102"/>
      <c r="F4" s="102"/>
      <c r="G4" s="102"/>
      <c r="H4" s="102"/>
      <c r="I4" s="102"/>
      <c r="J4" s="102"/>
      <c r="K4" s="102"/>
      <c r="L4" s="102"/>
      <c r="M4" s="102"/>
      <c r="N4" s="102"/>
      <c r="O4" s="102"/>
      <c r="P4" s="102"/>
      <c r="Q4" s="102"/>
      <c r="R4" s="102"/>
      <c r="S4" s="102"/>
      <c r="T4" s="102"/>
      <c r="U4" s="102"/>
      <c r="V4"/>
      <c r="W4"/>
      <c r="X4"/>
      <c r="Y4"/>
      <c r="Z4"/>
      <c r="AA4"/>
    </row>
    <row r="5" spans="2:27" ht="15.75" customHeight="1" x14ac:dyDescent="0.3">
      <c r="B5" s="33" t="s">
        <v>108</v>
      </c>
      <c r="C5" s="33"/>
      <c r="D5" s="24"/>
      <c r="E5" s="24"/>
      <c r="F5" s="24"/>
      <c r="G5" s="24"/>
      <c r="H5" s="24"/>
      <c r="I5" s="24"/>
      <c r="J5" s="24"/>
      <c r="K5" s="24"/>
      <c r="L5" s="24"/>
      <c r="M5" s="24"/>
      <c r="N5" s="24"/>
      <c r="O5" s="24"/>
      <c r="P5" s="24"/>
      <c r="Q5" s="24"/>
      <c r="R5" s="24"/>
      <c r="S5" s="24"/>
      <c r="T5" s="24"/>
      <c r="U5" s="24"/>
      <c r="V5"/>
      <c r="W5"/>
      <c r="X5"/>
      <c r="Y5"/>
      <c r="Z5"/>
      <c r="AA5"/>
    </row>
    <row r="6" spans="2:27" ht="43.5" customHeight="1" x14ac:dyDescent="0.3">
      <c r="B6" s="323" t="s">
        <v>279</v>
      </c>
      <c r="C6" s="323"/>
      <c r="D6" s="323"/>
      <c r="E6" s="323"/>
      <c r="F6" s="323"/>
      <c r="G6" s="323"/>
      <c r="H6" s="323"/>
      <c r="I6" s="323"/>
      <c r="J6" s="323"/>
      <c r="K6" s="323"/>
      <c r="L6" s="323"/>
      <c r="M6" s="323"/>
      <c r="N6" s="323"/>
      <c r="O6" s="57"/>
      <c r="P6" s="57"/>
      <c r="Q6" s="57"/>
      <c r="R6" s="57"/>
      <c r="S6" s="57"/>
      <c r="T6" s="57"/>
      <c r="U6" s="57"/>
      <c r="V6"/>
      <c r="W6"/>
      <c r="X6"/>
      <c r="Y6"/>
      <c r="Z6"/>
      <c r="AA6"/>
    </row>
    <row r="7" spans="2:27" ht="49.5" customHeight="1" x14ac:dyDescent="0.3">
      <c r="B7" s="324" t="s">
        <v>280</v>
      </c>
      <c r="C7" s="324"/>
      <c r="D7" s="324"/>
      <c r="E7" s="324"/>
      <c r="F7" s="324"/>
      <c r="G7" s="324"/>
      <c r="H7" s="324"/>
      <c r="I7" s="324"/>
      <c r="J7" s="324"/>
      <c r="K7" s="324"/>
      <c r="L7" s="324"/>
      <c r="M7" s="324"/>
      <c r="N7" s="324"/>
      <c r="O7" s="97"/>
      <c r="P7" s="97"/>
      <c r="Q7" s="97"/>
      <c r="R7" s="97"/>
      <c r="S7" s="97"/>
      <c r="T7" s="97"/>
      <c r="U7" s="97"/>
      <c r="V7"/>
      <c r="W7"/>
      <c r="X7"/>
      <c r="Y7"/>
      <c r="Z7"/>
      <c r="AA7"/>
    </row>
    <row r="8" spans="2:27" ht="46.5" customHeight="1" x14ac:dyDescent="0.3">
      <c r="B8" s="50"/>
      <c r="C8" s="50"/>
      <c r="D8" s="50"/>
      <c r="E8" s="50"/>
      <c r="F8" s="50"/>
      <c r="G8" s="50"/>
      <c r="H8" s="50"/>
      <c r="I8" s="50"/>
      <c r="J8" s="50"/>
      <c r="K8" s="50"/>
      <c r="L8" s="50"/>
      <c r="M8" s="50"/>
      <c r="N8" s="50"/>
      <c r="O8" s="50"/>
      <c r="P8" s="50"/>
      <c r="Q8" s="50"/>
      <c r="R8" s="50"/>
      <c r="S8" s="50"/>
      <c r="T8" s="50"/>
      <c r="U8" s="50"/>
      <c r="V8"/>
      <c r="W8"/>
      <c r="X8"/>
      <c r="Y8"/>
      <c r="Z8"/>
      <c r="AA8"/>
    </row>
    <row r="9" spans="2:27" ht="77.400000000000006" customHeight="1" x14ac:dyDescent="0.3">
      <c r="B9" s="338" t="s">
        <v>139</v>
      </c>
      <c r="C9" s="333" t="s">
        <v>148</v>
      </c>
      <c r="D9" s="333" t="s">
        <v>149</v>
      </c>
      <c r="E9" s="327" t="s">
        <v>243</v>
      </c>
      <c r="F9" s="327" t="s">
        <v>244</v>
      </c>
      <c r="G9" s="319" t="s">
        <v>245</v>
      </c>
      <c r="H9" s="299" t="s">
        <v>246</v>
      </c>
      <c r="I9" s="299" t="s">
        <v>247</v>
      </c>
      <c r="J9" s="299" t="s">
        <v>248</v>
      </c>
      <c r="K9" s="327" t="s">
        <v>249</v>
      </c>
      <c r="L9" s="327" t="s">
        <v>250</v>
      </c>
      <c r="M9" s="321" t="s">
        <v>226</v>
      </c>
      <c r="N9" s="327" t="s">
        <v>230</v>
      </c>
      <c r="O9" s="327" t="s">
        <v>229</v>
      </c>
      <c r="P9" s="327" t="s">
        <v>188</v>
      </c>
      <c r="Q9" s="327" t="s">
        <v>254</v>
      </c>
      <c r="R9" s="327" t="s">
        <v>239</v>
      </c>
      <c r="S9" s="327" t="s">
        <v>151</v>
      </c>
      <c r="T9" s="327" t="s">
        <v>152</v>
      </c>
      <c r="U9" s="331" t="s">
        <v>153</v>
      </c>
      <c r="V9" s="49"/>
      <c r="W9"/>
      <c r="X9"/>
      <c r="Y9"/>
      <c r="Z9"/>
      <c r="AA9"/>
    </row>
    <row r="10" spans="2:27" ht="17.25" customHeight="1" x14ac:dyDescent="0.3">
      <c r="B10" s="339"/>
      <c r="C10" s="337"/>
      <c r="D10" s="334"/>
      <c r="E10" s="328"/>
      <c r="F10" s="328"/>
      <c r="G10" s="320"/>
      <c r="H10" s="300"/>
      <c r="I10" s="300"/>
      <c r="J10" s="300"/>
      <c r="K10" s="328"/>
      <c r="L10" s="328"/>
      <c r="M10" s="322"/>
      <c r="N10" s="328"/>
      <c r="O10" s="328"/>
      <c r="P10" s="328"/>
      <c r="Q10" s="328"/>
      <c r="R10" s="328"/>
      <c r="S10" s="328"/>
      <c r="T10" s="328"/>
      <c r="U10" s="332"/>
      <c r="V10"/>
      <c r="W10"/>
      <c r="X10"/>
      <c r="Y10"/>
      <c r="Z10"/>
      <c r="AA10"/>
    </row>
    <row r="11" spans="2:27" ht="17.25" customHeight="1" x14ac:dyDescent="0.3">
      <c r="B11" s="104"/>
      <c r="C11" s="105"/>
      <c r="D11" s="106"/>
      <c r="E11" s="120">
        <v>1</v>
      </c>
      <c r="F11" s="120" t="s">
        <v>158</v>
      </c>
      <c r="G11" s="120" t="s">
        <v>154</v>
      </c>
      <c r="H11" s="120" t="s">
        <v>155</v>
      </c>
      <c r="I11" s="120" t="s">
        <v>156</v>
      </c>
      <c r="J11" s="120" t="s">
        <v>157</v>
      </c>
      <c r="K11" s="120" t="s">
        <v>78</v>
      </c>
      <c r="L11" s="120">
        <v>4</v>
      </c>
      <c r="M11" s="120">
        <v>5</v>
      </c>
      <c r="N11" s="120" t="s">
        <v>215</v>
      </c>
      <c r="O11" s="120"/>
      <c r="P11" s="120">
        <v>7</v>
      </c>
      <c r="Q11" s="120">
        <v>8</v>
      </c>
      <c r="R11" s="120">
        <v>9</v>
      </c>
      <c r="S11" s="120" t="s">
        <v>262</v>
      </c>
      <c r="T11" s="120"/>
      <c r="U11" s="121"/>
      <c r="V11"/>
      <c r="W11"/>
      <c r="X11"/>
      <c r="Y11"/>
      <c r="Z11"/>
      <c r="AA11"/>
    </row>
    <row r="12" spans="2:27" ht="135" customHeight="1" x14ac:dyDescent="0.3">
      <c r="B12" s="104"/>
      <c r="C12" s="105"/>
      <c r="D12" s="106" t="s">
        <v>79</v>
      </c>
      <c r="E12" s="120" t="s">
        <v>251</v>
      </c>
      <c r="F12" s="120" t="s">
        <v>252</v>
      </c>
      <c r="G12" s="227" t="s">
        <v>253</v>
      </c>
      <c r="H12" s="227" t="s">
        <v>207</v>
      </c>
      <c r="I12" s="227" t="s">
        <v>208</v>
      </c>
      <c r="J12" s="227" t="s">
        <v>209</v>
      </c>
      <c r="K12" s="120" t="s">
        <v>79</v>
      </c>
      <c r="L12" s="212" t="s">
        <v>236</v>
      </c>
      <c r="M12" s="227" t="s">
        <v>238</v>
      </c>
      <c r="N12" s="120" t="s">
        <v>79</v>
      </c>
      <c r="O12" s="120" t="s">
        <v>79</v>
      </c>
      <c r="P12" s="120" t="s">
        <v>210</v>
      </c>
      <c r="Q12" s="120" t="str">
        <f>'KĮ 4 str. 2 d. | CL 4.2.'!Q13</f>
        <v xml:space="preserve">FM įsakymo Nr. 1K-361 priedas Nr. 1-SAV pajamos (2023-03-31) ir FM įsakymo Nr. 1K-126 1 priedas (2024-03-31) (105 eilutė) skirtumas
MoF No. 1K-361 Annex No. 1-SAV revenue (31/03/2023) and  MoF No. 1K-126 Annex 1 (31/03/2023) (row 105) difference </v>
      </c>
      <c r="R12" s="120" t="s">
        <v>79</v>
      </c>
      <c r="S12" s="106" t="s">
        <v>79</v>
      </c>
      <c r="T12" s="106" t="s">
        <v>79</v>
      </c>
      <c r="U12" s="122" t="s">
        <v>79</v>
      </c>
      <c r="V12"/>
      <c r="W12"/>
      <c r="X12"/>
      <c r="Y12"/>
      <c r="Z12"/>
      <c r="AA12"/>
    </row>
    <row r="13" spans="2:27" x14ac:dyDescent="0.3">
      <c r="B13" s="123">
        <v>2</v>
      </c>
      <c r="C13" s="124" t="s">
        <v>6</v>
      </c>
      <c r="D13" s="125">
        <f>F13/$E$75/10</f>
        <v>0.14134370575375696</v>
      </c>
      <c r="E13" s="126">
        <f>_xlfn.XLOOKUP($B13,'Duomenys | Data'!$B$10:$B$69,'Duomenys | Data'!D$10:D$69)</f>
        <v>97415.5</v>
      </c>
      <c r="F13" s="127">
        <f>G13+H13-I13+J13</f>
        <v>95317.3</v>
      </c>
      <c r="G13" s="126">
        <f>_xlfn.XLOOKUP($B13,'Duomenys | Data'!$B$10:$B$69,'Duomenys | Data'!E$10:E$69)</f>
        <v>82273.7</v>
      </c>
      <c r="H13" s="126">
        <f>_xlfn.XLOOKUP($B13,'Duomenys | Data'!$B$10:$B$69,'Duomenys | Data'!F$10:F$69)</f>
        <v>13173.6</v>
      </c>
      <c r="I13" s="126">
        <f>_xlfn.XLOOKUP($B13,'Duomenys | Data'!$B$10:$B$69,'Duomenys | Data'!G$10:G$69)</f>
        <v>130</v>
      </c>
      <c r="J13" s="126">
        <f>_xlfn.XLOOKUP($B13,'Duomenys | Data'!$B$10:$B$69,'Duomenys | Data'!H$10:H$69)</f>
        <v>0</v>
      </c>
      <c r="K13" s="128">
        <f>E13-F13</f>
        <v>2098.1999999999971</v>
      </c>
      <c r="L13" s="126">
        <f>_xlfn.XLOOKUP($B13,'Duomenys | Data'!$B$10:$B$69,'Duomenys | Data'!I$10:I$69)</f>
        <v>131.09999999999991</v>
      </c>
      <c r="M13" s="126">
        <f>_xlfn.XLOOKUP($B13,'Duomenys | Data'!$B$10:$B$69,'Duomenys | Data'!$R$10:$R$69)</f>
        <v>-575.70000000000005</v>
      </c>
      <c r="N13" s="239">
        <f>K13+L13+M13</f>
        <v>1653.599999999997</v>
      </c>
      <c r="O13" s="129" t="str">
        <f>'Lankstumas | Flexibility'!L14</f>
        <v>Taip / Yes</v>
      </c>
      <c r="P13" s="126">
        <f>_xlfn.XLOOKUP($B13,'Duomenys | Data'!$B$10:$B$69,'Duomenys | Data'!J$10:J$69)</f>
        <v>3513.3</v>
      </c>
      <c r="Q13" s="126">
        <f>_xlfn.XLOOKUP($B13,'Duomenys | Data'!$B$10:$B$69,'Duomenys | Data'!K$10:K$69)</f>
        <v>0</v>
      </c>
      <c r="R13" s="109">
        <f>N13+IF(O13="Taip / Yes",P13+Q13,0)</f>
        <v>5166.8999999999969</v>
      </c>
      <c r="S13" s="128">
        <f>IF(O13="Taip / Yes",ROUND(((F13-L13-P13-Q13)/(E13+M13)-1)*100,1),ROUND(((F13-L13)/(E13+M13)-1)*100,1))</f>
        <v>-5.3</v>
      </c>
      <c r="T13" s="128" t="str">
        <f>IF(U13="Taip / Yes","-",IF(E76&gt;0,-R13,-R13-(E13+M13)*0.015))</f>
        <v>-</v>
      </c>
      <c r="U13" s="130" t="str">
        <f>+IF(($E$76&gt;=0)*(S13&gt;0),"Ne / No",IF(($E$76&lt;0)*(S13&gt;1.5),"Ne / No","Taip / Yes"))</f>
        <v>Taip / Yes</v>
      </c>
      <c r="V13" s="240"/>
      <c r="W13" s="240"/>
      <c r="X13"/>
      <c r="Y13"/>
      <c r="Z13"/>
      <c r="AA13"/>
    </row>
    <row r="14" spans="2:27" x14ac:dyDescent="0.3">
      <c r="B14" s="123">
        <v>3</v>
      </c>
      <c r="C14" s="124" t="s">
        <v>7</v>
      </c>
      <c r="D14" s="125">
        <f t="shared" ref="D14:D44" si="0">F14/$E$75/10</f>
        <v>2.2185303001469384E-2</v>
      </c>
      <c r="E14" s="126">
        <f>_xlfn.XLOOKUP($B14,'Duomenys | Data'!$B$10:$B$69,'Duomenys | Data'!D$10:D$69)</f>
        <v>14955.2</v>
      </c>
      <c r="F14" s="127">
        <f t="shared" ref="F14:F68" si="1">G14+H14-I14+J14</f>
        <v>14961</v>
      </c>
      <c r="G14" s="126">
        <f>_xlfn.XLOOKUP($B14,'Duomenys | Data'!$B$10:$B$69,'Duomenys | Data'!E$10:E$69)</f>
        <v>13554.6</v>
      </c>
      <c r="H14" s="126">
        <f>_xlfn.XLOOKUP($B14,'Duomenys | Data'!$B$10:$B$69,'Duomenys | Data'!F$10:F$69)</f>
        <v>1406.4</v>
      </c>
      <c r="I14" s="126">
        <f>_xlfn.XLOOKUP($B14,'Duomenys | Data'!$B$10:$B$69,'Duomenys | Data'!G$10:G$69)</f>
        <v>0</v>
      </c>
      <c r="J14" s="126">
        <f>_xlfn.XLOOKUP($B14,'Duomenys | Data'!$B$10:$B$69,'Duomenys | Data'!H$10:H$69)</f>
        <v>0</v>
      </c>
      <c r="K14" s="128">
        <f t="shared" ref="K14:K68" si="2">E14-F14</f>
        <v>-5.7999999999992724</v>
      </c>
      <c r="L14" s="126">
        <f>_xlfn.XLOOKUP($B14,'Duomenys | Data'!$B$10:$B$69,'Duomenys | Data'!I$10:I$69)</f>
        <v>-147.5</v>
      </c>
      <c r="M14" s="126">
        <f>_xlfn.XLOOKUP($B14,'Duomenys | Data'!$B$10:$B$69,'Duomenys | Data'!$R$10:$R$69)</f>
        <v>-49.6</v>
      </c>
      <c r="N14" s="108">
        <f t="shared" ref="N14:N68" si="3">K14+L14+M14</f>
        <v>-202.89999999999927</v>
      </c>
      <c r="O14" s="129" t="str">
        <f>'Lankstumas | Flexibility'!L15</f>
        <v>Taip / Yes</v>
      </c>
      <c r="P14" s="126">
        <f>_xlfn.XLOOKUP($B14,'Duomenys | Data'!$B$10:$B$69,'Duomenys | Data'!J$10:J$69)</f>
        <v>0</v>
      </c>
      <c r="Q14" s="126">
        <f>_xlfn.XLOOKUP($B14,'Duomenys | Data'!$B$10:$B$69,'Duomenys | Data'!K$10:K$69)</f>
        <v>1889.9</v>
      </c>
      <c r="R14" s="109">
        <f>N14+IF(O14="Taip / Yes",P14+Q14,0)</f>
        <v>1687.0000000000009</v>
      </c>
      <c r="S14" s="128">
        <f t="shared" ref="S14:S68" si="4">IF(O14="Taip / Yes",ROUND(((F14-L14-P14-Q14)/(E14+M14)-1)*100,1),ROUND(((F14-L14)/(E14+M14)-1)*100,1))</f>
        <v>-11.3</v>
      </c>
      <c r="T14" s="128" t="str">
        <f t="shared" ref="T14:T68" si="5">IF(U14="Taip / Yes","-",IF(E77&gt;0,-R14,-R14-(E14+M14)*0.015))</f>
        <v>-</v>
      </c>
      <c r="U14" s="130" t="str">
        <f>+IF(($E$76&gt;=0)*(S14&gt;0),"Ne / No",IF(($E$76&lt;0)*(S14&gt;1.5),"Ne / No","Taip / Yes"))</f>
        <v>Taip / Yes</v>
      </c>
      <c r="V14" s="240"/>
      <c r="W14" s="240"/>
      <c r="X14"/>
      <c r="Y14"/>
      <c r="Z14"/>
      <c r="AA14"/>
    </row>
    <row r="15" spans="2:27" x14ac:dyDescent="0.3">
      <c r="B15" s="123">
        <v>4</v>
      </c>
      <c r="C15" s="124" t="s">
        <v>8</v>
      </c>
      <c r="D15" s="125">
        <f t="shared" si="0"/>
        <v>6.4000024487776072E-2</v>
      </c>
      <c r="E15" s="126">
        <f>_xlfn.XLOOKUP($B15,'Duomenys | Data'!$B$10:$B$69,'Duomenys | Data'!D$10:D$69)</f>
        <v>43471.6</v>
      </c>
      <c r="F15" s="127">
        <f t="shared" si="1"/>
        <v>43159.4</v>
      </c>
      <c r="G15" s="126">
        <f>_xlfn.XLOOKUP($B15,'Duomenys | Data'!$B$10:$B$69,'Duomenys | Data'!E$10:E$69)</f>
        <v>35744.5</v>
      </c>
      <c r="H15" s="126">
        <f>_xlfn.XLOOKUP($B15,'Duomenys | Data'!$B$10:$B$69,'Duomenys | Data'!F$10:F$69)</f>
        <v>7414.9</v>
      </c>
      <c r="I15" s="126">
        <f>_xlfn.XLOOKUP($B15,'Duomenys | Data'!$B$10:$B$69,'Duomenys | Data'!G$10:G$69)</f>
        <v>0</v>
      </c>
      <c r="J15" s="126">
        <f>_xlfn.XLOOKUP($B15,'Duomenys | Data'!$B$10:$B$69,'Duomenys | Data'!H$10:H$69)</f>
        <v>0</v>
      </c>
      <c r="K15" s="128">
        <f t="shared" si="2"/>
        <v>312.19999999999709</v>
      </c>
      <c r="L15" s="126">
        <f>_xlfn.XLOOKUP($B15,'Duomenys | Data'!$B$10:$B$69,'Duomenys | Data'!I$10:I$69)</f>
        <v>847.69999999999993</v>
      </c>
      <c r="M15" s="126">
        <f>_xlfn.XLOOKUP($B15,'Duomenys | Data'!$B$10:$B$69,'Duomenys | Data'!$R$10:$R$69)</f>
        <v>-121.40000000000009</v>
      </c>
      <c r="N15" s="108">
        <f t="shared" si="3"/>
        <v>1038.4999999999968</v>
      </c>
      <c r="O15" s="129" t="str">
        <f>'Lankstumas | Flexibility'!L16</f>
        <v>Taip / Yes</v>
      </c>
      <c r="P15" s="126">
        <f>_xlfn.XLOOKUP($B15,'Duomenys | Data'!$B$10:$B$69,'Duomenys | Data'!J$10:J$69)</f>
        <v>277.8</v>
      </c>
      <c r="Q15" s="126">
        <f>_xlfn.XLOOKUP($B15,'Duomenys | Data'!$B$10:$B$69,'Duomenys | Data'!K$10:K$69)</f>
        <v>0</v>
      </c>
      <c r="R15" s="109">
        <f t="shared" ref="R15:R68" si="6">N15+IF(O15="Taip / Yes",P15+Q15,0)</f>
        <v>1316.2999999999968</v>
      </c>
      <c r="S15" s="128">
        <f t="shared" si="4"/>
        <v>-3</v>
      </c>
      <c r="T15" s="128" t="str">
        <f t="shared" si="5"/>
        <v>-</v>
      </c>
      <c r="U15" s="130" t="str">
        <f t="shared" ref="U15:U68" si="7">+IF(($E$76&gt;=0)*(S15&gt;0),"Ne / No",IF(($E$76&lt;0)*(S15&gt;1.5),"Ne / No","Taip / Yes"))</f>
        <v>Taip / Yes</v>
      </c>
      <c r="V15" s="240"/>
      <c r="W15" s="240"/>
      <c r="X15"/>
      <c r="Y15"/>
      <c r="Z15"/>
      <c r="AA15"/>
    </row>
    <row r="16" spans="2:27" x14ac:dyDescent="0.3">
      <c r="B16" s="123">
        <v>7</v>
      </c>
      <c r="C16" s="124" t="s">
        <v>11</v>
      </c>
      <c r="D16" s="125">
        <f t="shared" si="0"/>
        <v>0.14424510030309692</v>
      </c>
      <c r="E16" s="126">
        <f>_xlfn.XLOOKUP($B16,'Duomenys | Data'!$B$10:$B$69,'Duomenys | Data'!D$10:D$69)</f>
        <v>96719.4</v>
      </c>
      <c r="F16" s="127">
        <f t="shared" si="1"/>
        <v>97273.900000000009</v>
      </c>
      <c r="G16" s="126">
        <f>_xlfn.XLOOKUP($B16,'Duomenys | Data'!$B$10:$B$69,'Duomenys | Data'!E$10:E$69)</f>
        <v>80961.5</v>
      </c>
      <c r="H16" s="126">
        <f>_xlfn.XLOOKUP($B16,'Duomenys | Data'!$B$10:$B$69,'Duomenys | Data'!F$10:F$69)</f>
        <v>15733.5</v>
      </c>
      <c r="I16" s="126">
        <f>_xlfn.XLOOKUP($B16,'Duomenys | Data'!$B$10:$B$69,'Duomenys | Data'!G$10:G$69)</f>
        <v>194.4</v>
      </c>
      <c r="J16" s="126">
        <f>_xlfn.XLOOKUP($B16,'Duomenys | Data'!$B$10:$B$69,'Duomenys | Data'!H$10:H$69)</f>
        <v>773.3</v>
      </c>
      <c r="K16" s="128">
        <f t="shared" si="2"/>
        <v>-554.50000000001455</v>
      </c>
      <c r="L16" s="126">
        <f>_xlfn.XLOOKUP($B16,'Duomenys | Data'!$B$10:$B$69,'Duomenys | Data'!I$10:I$69)</f>
        <v>45.599999999999966</v>
      </c>
      <c r="M16" s="126">
        <f>_xlfn.XLOOKUP($B16,'Duomenys | Data'!$B$10:$B$69,'Duomenys | Data'!$R$10:$R$69)</f>
        <v>878.29999999999973</v>
      </c>
      <c r="N16" s="108">
        <f t="shared" si="3"/>
        <v>369.39999999998514</v>
      </c>
      <c r="O16" s="129" t="str">
        <f>'Lankstumas | Flexibility'!L19</f>
        <v>Taip / Yes</v>
      </c>
      <c r="P16" s="126">
        <f>_xlfn.XLOOKUP($B16,'Duomenys | Data'!$B$10:$B$69,'Duomenys | Data'!J$10:J$69)</f>
        <v>3357.6</v>
      </c>
      <c r="Q16" s="126">
        <f>_xlfn.XLOOKUP($B16,'Duomenys | Data'!$B$10:$B$69,'Duomenys | Data'!K$10:K$69)</f>
        <v>3177.1</v>
      </c>
      <c r="R16" s="109">
        <f t="shared" si="6"/>
        <v>6904.0999999999849</v>
      </c>
      <c r="S16" s="128">
        <f t="shared" si="4"/>
        <v>-7.1</v>
      </c>
      <c r="T16" s="128" t="str">
        <f t="shared" si="5"/>
        <v>-</v>
      </c>
      <c r="U16" s="130" t="str">
        <f t="shared" si="7"/>
        <v>Taip / Yes</v>
      </c>
      <c r="V16" s="240"/>
      <c r="W16" s="240"/>
      <c r="X16"/>
      <c r="Y16"/>
      <c r="Z16"/>
      <c r="AA16"/>
    </row>
    <row r="17" spans="1:263" x14ac:dyDescent="0.3">
      <c r="B17" s="123">
        <v>8</v>
      </c>
      <c r="C17" s="124" t="s">
        <v>12</v>
      </c>
      <c r="D17" s="125">
        <f>F17/$E$75/10</f>
        <v>2.8954037316054455E-2</v>
      </c>
      <c r="E17" s="126">
        <f>_xlfn.XLOOKUP($B17,'Duomenys | Data'!$B$10:$B$69,'Duomenys | Data'!D$10:D$69)</f>
        <v>19907.5</v>
      </c>
      <c r="F17" s="127">
        <f t="shared" si="1"/>
        <v>19525.600000000002</v>
      </c>
      <c r="G17" s="126">
        <f>_xlfn.XLOOKUP($B17,'Duomenys | Data'!$B$10:$B$69,'Duomenys | Data'!E$10:E$69)</f>
        <v>15733.2</v>
      </c>
      <c r="H17" s="126">
        <f>_xlfn.XLOOKUP($B17,'Duomenys | Data'!$B$10:$B$69,'Duomenys | Data'!F$10:F$69)</f>
        <v>3792.4</v>
      </c>
      <c r="I17" s="126">
        <f>_xlfn.XLOOKUP($B17,'Duomenys | Data'!$B$10:$B$69,'Duomenys | Data'!G$10:G$69)</f>
        <v>0</v>
      </c>
      <c r="J17" s="126">
        <f>_xlfn.XLOOKUP($B17,'Duomenys | Data'!$B$10:$B$69,'Duomenys | Data'!H$10:H$69)</f>
        <v>0</v>
      </c>
      <c r="K17" s="128">
        <f t="shared" si="2"/>
        <v>381.89999999999782</v>
      </c>
      <c r="L17" s="126">
        <f>_xlfn.XLOOKUP($B17,'Duomenys | Data'!$B$10:$B$69,'Duomenys | Data'!I$10:I$69)</f>
        <v>65.700000000000045</v>
      </c>
      <c r="M17" s="126">
        <f>_xlfn.XLOOKUP($B17,'Duomenys | Data'!$B$10:$B$69,'Duomenys | Data'!$R$10:$R$69)</f>
        <v>0</v>
      </c>
      <c r="N17" s="108">
        <f t="shared" si="3"/>
        <v>447.59999999999786</v>
      </c>
      <c r="O17" s="129" t="str">
        <f>'Lankstumas | Flexibility'!L20</f>
        <v>Taip / Yes</v>
      </c>
      <c r="P17" s="126">
        <f>_xlfn.XLOOKUP($B17,'Duomenys | Data'!$B$10:$B$69,'Duomenys | Data'!J$10:J$69)</f>
        <v>257.10000000000002</v>
      </c>
      <c r="Q17" s="126">
        <f>_xlfn.XLOOKUP($B17,'Duomenys | Data'!$B$10:$B$69,'Duomenys | Data'!K$10:K$69)</f>
        <v>0</v>
      </c>
      <c r="R17" s="109">
        <f t="shared" si="6"/>
        <v>704.69999999999789</v>
      </c>
      <c r="S17" s="128">
        <f t="shared" si="4"/>
        <v>-3.5</v>
      </c>
      <c r="T17" s="128" t="str">
        <f t="shared" si="5"/>
        <v>-</v>
      </c>
      <c r="U17" s="130" t="str">
        <f t="shared" si="7"/>
        <v>Taip / Yes</v>
      </c>
      <c r="V17" s="240"/>
      <c r="W17" s="240"/>
      <c r="X17"/>
      <c r="Y17"/>
      <c r="Z17"/>
      <c r="AA17"/>
    </row>
    <row r="18" spans="1:263" x14ac:dyDescent="0.3">
      <c r="B18" s="123">
        <v>9</v>
      </c>
      <c r="C18" s="124" t="s">
        <v>13</v>
      </c>
      <c r="D18" s="125">
        <f t="shared" si="0"/>
        <v>8.2421789021380393E-2</v>
      </c>
      <c r="E18" s="126">
        <f>_xlfn.XLOOKUP($B18,'Duomenys | Data'!$B$10:$B$69,'Duomenys | Data'!D$10:D$69)</f>
        <v>56060.5</v>
      </c>
      <c r="F18" s="127">
        <f t="shared" si="1"/>
        <v>55582.400000000009</v>
      </c>
      <c r="G18" s="126">
        <f>_xlfn.XLOOKUP($B18,'Duomenys | Data'!$B$10:$B$69,'Duomenys | Data'!E$10:E$69)</f>
        <v>44599.9</v>
      </c>
      <c r="H18" s="126">
        <f>_xlfn.XLOOKUP($B18,'Duomenys | Data'!$B$10:$B$69,'Duomenys | Data'!F$10:F$69)</f>
        <v>10990.2</v>
      </c>
      <c r="I18" s="126">
        <f>_xlfn.XLOOKUP($B18,'Duomenys | Data'!$B$10:$B$69,'Duomenys | Data'!G$10:G$69)</f>
        <v>17.7</v>
      </c>
      <c r="J18" s="126">
        <f>_xlfn.XLOOKUP($B18,'Duomenys | Data'!$B$10:$B$69,'Duomenys | Data'!H$10:H$69)</f>
        <v>10</v>
      </c>
      <c r="K18" s="128">
        <f t="shared" si="2"/>
        <v>478.09999999999127</v>
      </c>
      <c r="L18" s="126">
        <f>_xlfn.XLOOKUP($B18,'Duomenys | Data'!$B$10:$B$69,'Duomenys | Data'!I$10:I$69)</f>
        <v>-316.40000000000003</v>
      </c>
      <c r="M18" s="126">
        <f>_xlfn.XLOOKUP($B18,'Duomenys | Data'!$B$10:$B$69,'Duomenys | Data'!$R$10:$R$69)</f>
        <v>-78.099999999999909</v>
      </c>
      <c r="N18" s="108">
        <f t="shared" si="3"/>
        <v>83.599999999991326</v>
      </c>
      <c r="O18" s="129" t="str">
        <f>'Lankstumas | Flexibility'!L21</f>
        <v>Taip / Yes</v>
      </c>
      <c r="P18" s="126">
        <f>_xlfn.XLOOKUP($B18,'Duomenys | Data'!$B$10:$B$69,'Duomenys | Data'!J$10:J$69)</f>
        <v>524.4</v>
      </c>
      <c r="Q18" s="126">
        <f>_xlfn.XLOOKUP($B18,'Duomenys | Data'!$B$10:$B$69,'Duomenys | Data'!K$10:K$69)</f>
        <v>0</v>
      </c>
      <c r="R18" s="109">
        <f t="shared" si="6"/>
        <v>607.99999999999136</v>
      </c>
      <c r="S18" s="128">
        <f t="shared" si="4"/>
        <v>-1.1000000000000001</v>
      </c>
      <c r="T18" s="128" t="str">
        <f t="shared" si="5"/>
        <v>-</v>
      </c>
      <c r="U18" s="130" t="str">
        <f t="shared" si="7"/>
        <v>Taip / Yes</v>
      </c>
      <c r="V18" s="240"/>
      <c r="W18" s="240"/>
      <c r="X18"/>
      <c r="Y18"/>
      <c r="Z18"/>
      <c r="AA18"/>
    </row>
    <row r="19" spans="1:263" ht="16.5" customHeight="1" x14ac:dyDescent="0.3">
      <c r="B19" s="123">
        <v>10</v>
      </c>
      <c r="C19" s="124" t="s">
        <v>14</v>
      </c>
      <c r="D19" s="125">
        <f t="shared" si="0"/>
        <v>0.24994699943817081</v>
      </c>
      <c r="E19" s="126">
        <f>_xlfn.XLOOKUP($B19,'Duomenys | Data'!$B$10:$B$69,'Duomenys | Data'!D$10:D$69)</f>
        <v>169353.5</v>
      </c>
      <c r="F19" s="127">
        <f t="shared" si="1"/>
        <v>168555.6</v>
      </c>
      <c r="G19" s="126">
        <f>_xlfn.XLOOKUP($B19,'Duomenys | Data'!$B$10:$B$69,'Duomenys | Data'!E$10:E$69)</f>
        <v>136690.70000000001</v>
      </c>
      <c r="H19" s="126">
        <f>_xlfn.XLOOKUP($B19,'Duomenys | Data'!$B$10:$B$69,'Duomenys | Data'!F$10:F$69)</f>
        <v>31874.799999999999</v>
      </c>
      <c r="I19" s="126">
        <f>_xlfn.XLOOKUP($B19,'Duomenys | Data'!$B$10:$B$69,'Duomenys | Data'!G$10:G$69)</f>
        <v>24.9</v>
      </c>
      <c r="J19" s="126">
        <f>_xlfn.XLOOKUP($B19,'Duomenys | Data'!$B$10:$B$69,'Duomenys | Data'!H$10:H$69)</f>
        <v>15</v>
      </c>
      <c r="K19" s="128">
        <f t="shared" si="2"/>
        <v>797.89999999999418</v>
      </c>
      <c r="L19" s="126">
        <f>_xlfn.XLOOKUP($B19,'Duomenys | Data'!$B$10:$B$69,'Duomenys | Data'!I$10:I$69)</f>
        <v>729.59999999999991</v>
      </c>
      <c r="M19" s="126">
        <f>_xlfn.XLOOKUP($B19,'Duomenys | Data'!$B$10:$B$69,'Duomenys | Data'!$R$10:$R$69)</f>
        <v>0</v>
      </c>
      <c r="N19" s="108">
        <f t="shared" si="3"/>
        <v>1527.4999999999941</v>
      </c>
      <c r="O19" s="129" t="str">
        <f>'Lankstumas | Flexibility'!L22</f>
        <v>Taip / Yes</v>
      </c>
      <c r="P19" s="126">
        <f>_xlfn.XLOOKUP($B19,'Duomenys | Data'!$B$10:$B$69,'Duomenys | Data'!J$10:J$69)</f>
        <v>4907.8999999999996</v>
      </c>
      <c r="Q19" s="126">
        <f>_xlfn.XLOOKUP($B19,'Duomenys | Data'!$B$10:$B$69,'Duomenys | Data'!K$10:K$69)</f>
        <v>1543.1000000000004</v>
      </c>
      <c r="R19" s="109">
        <f t="shared" si="6"/>
        <v>7978.4999999999945</v>
      </c>
      <c r="S19" s="128">
        <f t="shared" si="4"/>
        <v>-4.7</v>
      </c>
      <c r="T19" s="128" t="str">
        <f t="shared" si="5"/>
        <v>-</v>
      </c>
      <c r="U19" s="130" t="str">
        <f t="shared" si="7"/>
        <v>Taip / Yes</v>
      </c>
      <c r="V19" s="240"/>
      <c r="W19" s="240"/>
      <c r="X19"/>
      <c r="Y19"/>
      <c r="Z19"/>
      <c r="AA19"/>
    </row>
    <row r="20" spans="1:263" x14ac:dyDescent="0.3">
      <c r="B20" s="123">
        <v>12</v>
      </c>
      <c r="C20" s="124" t="s">
        <v>16</v>
      </c>
      <c r="D20" s="125">
        <f t="shared" si="0"/>
        <v>7.0652946211998552E-2</v>
      </c>
      <c r="E20" s="126">
        <f>_xlfn.XLOOKUP($B20,'Duomenys | Data'!$B$10:$B$69,'Duomenys | Data'!D$10:D$69)</f>
        <v>45801.9</v>
      </c>
      <c r="F20" s="127">
        <f t="shared" si="1"/>
        <v>47645.9</v>
      </c>
      <c r="G20" s="126">
        <f>_xlfn.XLOOKUP($B20,'Duomenys | Data'!$B$10:$B$69,'Duomenys | Data'!E$10:E$69)</f>
        <v>35367.300000000003</v>
      </c>
      <c r="H20" s="126">
        <f>_xlfn.XLOOKUP($B20,'Duomenys | Data'!$B$10:$B$69,'Duomenys | Data'!F$10:F$69)</f>
        <v>12278.6</v>
      </c>
      <c r="I20" s="126">
        <f>_xlfn.XLOOKUP($B20,'Duomenys | Data'!$B$10:$B$69,'Duomenys | Data'!G$10:G$69)</f>
        <v>0</v>
      </c>
      <c r="J20" s="126">
        <f>_xlfn.XLOOKUP($B20,'Duomenys | Data'!$B$10:$B$69,'Duomenys | Data'!H$10:H$69)</f>
        <v>0</v>
      </c>
      <c r="K20" s="128">
        <f t="shared" si="2"/>
        <v>-1844</v>
      </c>
      <c r="L20" s="126">
        <f>_xlfn.XLOOKUP($B20,'Duomenys | Data'!$B$10:$B$69,'Duomenys | Data'!I$10:I$69)</f>
        <v>-206.20000000000002</v>
      </c>
      <c r="M20" s="126">
        <f>_xlfn.XLOOKUP($B20,'Duomenys | Data'!$B$10:$B$69,'Duomenys | Data'!$R$10:$R$69)</f>
        <v>651.40200000000004</v>
      </c>
      <c r="N20" s="108">
        <f t="shared" si="3"/>
        <v>-1398.7979999999998</v>
      </c>
      <c r="O20" s="129" t="str">
        <f>'Lankstumas | Flexibility'!L24</f>
        <v>Taip / Yes</v>
      </c>
      <c r="P20" s="126">
        <f>_xlfn.XLOOKUP($B20,'Duomenys | Data'!$B$10:$B$69,'Duomenys | Data'!J$10:J$69)</f>
        <v>2618</v>
      </c>
      <c r="Q20" s="126">
        <f>_xlfn.XLOOKUP($B20,'Duomenys | Data'!$B$10:$B$69,'Duomenys | Data'!K$10:K$69)</f>
        <v>872.10000000000036</v>
      </c>
      <c r="R20" s="109">
        <f t="shared" si="6"/>
        <v>2091.3020000000006</v>
      </c>
      <c r="S20" s="128">
        <f t="shared" si="4"/>
        <v>-4.5</v>
      </c>
      <c r="T20" s="128" t="str">
        <f t="shared" si="5"/>
        <v>-</v>
      </c>
      <c r="U20" s="130" t="str">
        <f t="shared" si="7"/>
        <v>Taip / Yes</v>
      </c>
      <c r="V20" s="240"/>
      <c r="W20" s="240"/>
      <c r="X20"/>
      <c r="Y20"/>
      <c r="Z20"/>
      <c r="AA20"/>
    </row>
    <row r="21" spans="1:263" x14ac:dyDescent="0.3">
      <c r="B21" s="123">
        <v>13</v>
      </c>
      <c r="C21" s="124" t="s">
        <v>17</v>
      </c>
      <c r="D21" s="125">
        <f>F21/$E$75/10</f>
        <v>6.653618675790593E-2</v>
      </c>
      <c r="E21" s="126">
        <f>_xlfn.XLOOKUP($B21,'Duomenys | Data'!$B$10:$B$69,'Duomenys | Data'!D$10:D$69)</f>
        <v>43714.1</v>
      </c>
      <c r="F21" s="127">
        <f t="shared" si="1"/>
        <v>44869.7</v>
      </c>
      <c r="G21" s="126">
        <f>_xlfn.XLOOKUP($B21,'Duomenys | Data'!$B$10:$B$69,'Duomenys | Data'!E$10:E$69)</f>
        <v>36655.599999999999</v>
      </c>
      <c r="H21" s="126">
        <f>_xlfn.XLOOKUP($B21,'Duomenys | Data'!$B$10:$B$69,'Duomenys | Data'!F$10:F$69)</f>
        <v>8214.1</v>
      </c>
      <c r="I21" s="126">
        <f>_xlfn.XLOOKUP($B21,'Duomenys | Data'!$B$10:$B$69,'Duomenys | Data'!G$10:G$69)</f>
        <v>0</v>
      </c>
      <c r="J21" s="126">
        <f>_xlfn.XLOOKUP($B21,'Duomenys | Data'!$B$10:$B$69,'Duomenys | Data'!H$10:H$69)</f>
        <v>0</v>
      </c>
      <c r="K21" s="128">
        <f t="shared" si="2"/>
        <v>-1155.5999999999985</v>
      </c>
      <c r="L21" s="126">
        <f>_xlfn.XLOOKUP($B21,'Duomenys | Data'!$B$10:$B$69,'Duomenys | Data'!I$10:I$69)</f>
        <v>42.800000000000011</v>
      </c>
      <c r="M21" s="126">
        <f>_xlfn.XLOOKUP($B21,'Duomenys | Data'!$B$10:$B$69,'Duomenys | Data'!$R$10:$R$69)</f>
        <v>-104.70000000000005</v>
      </c>
      <c r="N21" s="108">
        <f t="shared" si="3"/>
        <v>-1217.4999999999986</v>
      </c>
      <c r="O21" s="129" t="str">
        <f>'Lankstumas | Flexibility'!L25</f>
        <v>Taip / Yes</v>
      </c>
      <c r="P21" s="126">
        <f>_xlfn.XLOOKUP($B21,'Duomenys | Data'!$B$10:$B$69,'Duomenys | Data'!J$10:J$69)</f>
        <v>1140.3</v>
      </c>
      <c r="Q21" s="126">
        <f>_xlfn.XLOOKUP($B21,'Duomenys | Data'!$B$10:$B$69,'Duomenys | Data'!K$10:K$69)</f>
        <v>8667.6</v>
      </c>
      <c r="R21" s="109">
        <f t="shared" si="6"/>
        <v>8590.4000000000015</v>
      </c>
      <c r="S21" s="128">
        <f t="shared" si="4"/>
        <v>-19.7</v>
      </c>
      <c r="T21" s="128" t="str">
        <f t="shared" si="5"/>
        <v>-</v>
      </c>
      <c r="U21" s="130" t="str">
        <f t="shared" si="7"/>
        <v>Taip / Yes</v>
      </c>
      <c r="V21" s="240"/>
      <c r="W21" s="240"/>
      <c r="X21"/>
      <c r="Y21"/>
      <c r="Z21"/>
      <c r="AA21"/>
    </row>
    <row r="22" spans="1:263" x14ac:dyDescent="0.3">
      <c r="B22" s="123">
        <v>14</v>
      </c>
      <c r="C22" s="124" t="s">
        <v>18</v>
      </c>
      <c r="D22" s="125">
        <f t="shared" si="0"/>
        <v>6.0267033258854262E-2</v>
      </c>
      <c r="E22" s="126">
        <f>_xlfn.XLOOKUP($B22,'Duomenys | Data'!$B$10:$B$69,'Duomenys | Data'!D$10:D$69)</f>
        <v>41854.1</v>
      </c>
      <c r="F22" s="127">
        <f t="shared" si="1"/>
        <v>40642</v>
      </c>
      <c r="G22" s="126">
        <f>_xlfn.XLOOKUP($B22,'Duomenys | Data'!$B$10:$B$69,'Duomenys | Data'!E$10:E$69)</f>
        <v>34818.800000000003</v>
      </c>
      <c r="H22" s="126">
        <f>_xlfn.XLOOKUP($B22,'Duomenys | Data'!$B$10:$B$69,'Duomenys | Data'!F$10:F$69)</f>
        <v>5823.2</v>
      </c>
      <c r="I22" s="126">
        <f>_xlfn.XLOOKUP($B22,'Duomenys | Data'!$B$10:$B$69,'Duomenys | Data'!G$10:G$69)</f>
        <v>0</v>
      </c>
      <c r="J22" s="126">
        <f>_xlfn.XLOOKUP($B22,'Duomenys | Data'!$B$10:$B$69,'Duomenys | Data'!H$10:H$69)</f>
        <v>0</v>
      </c>
      <c r="K22" s="128">
        <f t="shared" si="2"/>
        <v>1212.0999999999985</v>
      </c>
      <c r="L22" s="126">
        <f>_xlfn.XLOOKUP($B22,'Duomenys | Data'!$B$10:$B$69,'Duomenys | Data'!I$10:I$69)</f>
        <v>129.20000000000005</v>
      </c>
      <c r="M22" s="126">
        <f>_xlfn.XLOOKUP($B22,'Duomenys | Data'!$B$10:$B$69,'Duomenys | Data'!$R$10:$R$69)</f>
        <v>0</v>
      </c>
      <c r="N22" s="108">
        <f t="shared" si="3"/>
        <v>1341.2999999999986</v>
      </c>
      <c r="O22" s="129" t="str">
        <f>'Lankstumas | Flexibility'!L26</f>
        <v>Taip / Yes</v>
      </c>
      <c r="P22" s="126">
        <f>_xlfn.XLOOKUP($B22,'Duomenys | Data'!$B$10:$B$69,'Duomenys | Data'!J$10:J$69)</f>
        <v>119.8</v>
      </c>
      <c r="Q22" s="126">
        <f>_xlfn.XLOOKUP($B22,'Duomenys | Data'!$B$10:$B$69,'Duomenys | Data'!K$10:K$69)</f>
        <v>0</v>
      </c>
      <c r="R22" s="109">
        <f t="shared" si="6"/>
        <v>1461.0999999999985</v>
      </c>
      <c r="S22" s="128">
        <f t="shared" si="4"/>
        <v>-3.5</v>
      </c>
      <c r="T22" s="128" t="str">
        <f t="shared" si="5"/>
        <v>-</v>
      </c>
      <c r="U22" s="130" t="str">
        <f t="shared" si="7"/>
        <v>Taip / Yes</v>
      </c>
      <c r="V22" s="240"/>
      <c r="W22" s="240"/>
      <c r="X22"/>
      <c r="Y22"/>
      <c r="Z22"/>
      <c r="AA22"/>
    </row>
    <row r="23" spans="1:263" x14ac:dyDescent="0.3">
      <c r="B23" s="123">
        <v>15</v>
      </c>
      <c r="C23" s="124" t="s">
        <v>19</v>
      </c>
      <c r="D23" s="125">
        <f t="shared" si="0"/>
        <v>6.7785361228090951E-2</v>
      </c>
      <c r="E23" s="126">
        <f>_xlfn.XLOOKUP($B23,'Duomenys | Data'!$B$10:$B$69,'Duomenys | Data'!D$10:D$69)</f>
        <v>45787.8</v>
      </c>
      <c r="F23" s="127">
        <f t="shared" si="1"/>
        <v>45712.1</v>
      </c>
      <c r="G23" s="126">
        <f>_xlfn.XLOOKUP($B23,'Duomenys | Data'!$B$10:$B$69,'Duomenys | Data'!E$10:E$69)</f>
        <v>41508.6</v>
      </c>
      <c r="H23" s="126">
        <f>_xlfn.XLOOKUP($B23,'Duomenys | Data'!$B$10:$B$69,'Duomenys | Data'!F$10:F$69)</f>
        <v>3738.5</v>
      </c>
      <c r="I23" s="126">
        <f>_xlfn.XLOOKUP($B23,'Duomenys | Data'!$B$10:$B$69,'Duomenys | Data'!G$10:G$69)</f>
        <v>0</v>
      </c>
      <c r="J23" s="126">
        <f>_xlfn.XLOOKUP($B23,'Duomenys | Data'!$B$10:$B$69,'Duomenys | Data'!H$10:H$69)</f>
        <v>465</v>
      </c>
      <c r="K23" s="128">
        <f t="shared" si="2"/>
        <v>75.700000000004366</v>
      </c>
      <c r="L23" s="126">
        <f>_xlfn.XLOOKUP($B23,'Duomenys | Data'!$B$10:$B$69,'Duomenys | Data'!I$10:I$69)</f>
        <v>27.700000000000045</v>
      </c>
      <c r="M23" s="126">
        <f>_xlfn.XLOOKUP($B23,'Duomenys | Data'!$B$10:$B$69,'Duomenys | Data'!$R$10:$R$69)</f>
        <v>0</v>
      </c>
      <c r="N23" s="108">
        <f t="shared" si="3"/>
        <v>103.40000000000441</v>
      </c>
      <c r="O23" s="129" t="str">
        <f>'Lankstumas | Flexibility'!L27</f>
        <v>Taip / Yes</v>
      </c>
      <c r="P23" s="126">
        <f>_xlfn.XLOOKUP($B23,'Duomenys | Data'!$B$10:$B$69,'Duomenys | Data'!J$10:J$69)</f>
        <v>374.6</v>
      </c>
      <c r="Q23" s="126">
        <f>_xlfn.XLOOKUP($B23,'Duomenys | Data'!$B$10:$B$69,'Duomenys | Data'!K$10:K$69)</f>
        <v>302.89999999999964</v>
      </c>
      <c r="R23" s="109">
        <f t="shared" si="6"/>
        <v>780.90000000000407</v>
      </c>
      <c r="S23" s="128">
        <f t="shared" si="4"/>
        <v>-1.7</v>
      </c>
      <c r="T23" s="128" t="str">
        <f t="shared" si="5"/>
        <v>-</v>
      </c>
      <c r="U23" s="130" t="str">
        <f t="shared" si="7"/>
        <v>Taip / Yes</v>
      </c>
      <c r="V23" s="240"/>
      <c r="W23" s="240"/>
      <c r="X23"/>
      <c r="Y23"/>
      <c r="Z23"/>
      <c r="AA23"/>
    </row>
    <row r="24" spans="1:263" x14ac:dyDescent="0.3">
      <c r="B24" s="123">
        <v>16</v>
      </c>
      <c r="C24" s="124" t="s">
        <v>20</v>
      </c>
      <c r="D24" s="125">
        <f t="shared" si="0"/>
        <v>7.4504864070204332E-2</v>
      </c>
      <c r="E24" s="126">
        <f>_xlfn.XLOOKUP($B24,'Duomenys | Data'!$B$10:$B$69,'Duomenys | Data'!D$10:D$69)</f>
        <v>49724.9</v>
      </c>
      <c r="F24" s="127">
        <f t="shared" si="1"/>
        <v>50243.5</v>
      </c>
      <c r="G24" s="126">
        <f>_xlfn.XLOOKUP($B24,'Duomenys | Data'!$B$10:$B$69,'Duomenys | Data'!E$10:E$69)</f>
        <v>42206</v>
      </c>
      <c r="H24" s="126">
        <f>_xlfn.XLOOKUP($B24,'Duomenys | Data'!$B$10:$B$69,'Duomenys | Data'!F$10:F$69)</f>
        <v>7855.2</v>
      </c>
      <c r="I24" s="126">
        <f>_xlfn.XLOOKUP($B24,'Duomenys | Data'!$B$10:$B$69,'Duomenys | Data'!G$10:G$69)</f>
        <v>0</v>
      </c>
      <c r="J24" s="126">
        <f>_xlfn.XLOOKUP($B24,'Duomenys | Data'!$B$10:$B$69,'Duomenys | Data'!H$10:H$69)</f>
        <v>182.3</v>
      </c>
      <c r="K24" s="128">
        <f t="shared" si="2"/>
        <v>-518.59999999999854</v>
      </c>
      <c r="L24" s="126">
        <f>_xlfn.XLOOKUP($B24,'Duomenys | Data'!$B$10:$B$69,'Duomenys | Data'!I$10:I$69)</f>
        <v>329.59999999999991</v>
      </c>
      <c r="M24" s="126">
        <f>_xlfn.XLOOKUP($B24,'Duomenys | Data'!$B$10:$B$69,'Duomenys | Data'!$R$10:$R$69)</f>
        <v>-112.80000000000018</v>
      </c>
      <c r="N24" s="108">
        <f t="shared" si="3"/>
        <v>-301.79999999999882</v>
      </c>
      <c r="O24" s="129" t="str">
        <f>'Lankstumas | Flexibility'!L28</f>
        <v>Taip / Yes</v>
      </c>
      <c r="P24" s="126">
        <f>_xlfn.XLOOKUP($B24,'Duomenys | Data'!$B$10:$B$69,'Duomenys | Data'!J$10:J$69)</f>
        <v>2225.8000000000002</v>
      </c>
      <c r="Q24" s="126">
        <f>_xlfn.XLOOKUP($B24,'Duomenys | Data'!$B$10:$B$69,'Duomenys | Data'!K$10:K$69)</f>
        <v>0</v>
      </c>
      <c r="R24" s="109">
        <f t="shared" si="6"/>
        <v>1924.0000000000014</v>
      </c>
      <c r="S24" s="128">
        <f t="shared" si="4"/>
        <v>-3.9</v>
      </c>
      <c r="T24" s="128" t="str">
        <f t="shared" si="5"/>
        <v>-</v>
      </c>
      <c r="U24" s="130" t="str">
        <f t="shared" si="7"/>
        <v>Taip / Yes</v>
      </c>
      <c r="V24" s="240"/>
      <c r="W24" s="240"/>
      <c r="X24"/>
      <c r="Y24"/>
      <c r="Z24"/>
      <c r="AA24"/>
    </row>
    <row r="25" spans="1:263" x14ac:dyDescent="0.3">
      <c r="B25" s="123">
        <v>17</v>
      </c>
      <c r="C25" s="124" t="s">
        <v>21</v>
      </c>
      <c r="D25" s="125">
        <f t="shared" si="0"/>
        <v>4.2302142721289834E-2</v>
      </c>
      <c r="E25" s="126">
        <f>_xlfn.XLOOKUP($B25,'Duomenys | Data'!$B$10:$B$69,'Duomenys | Data'!D$10:D$69)</f>
        <v>29166.9</v>
      </c>
      <c r="F25" s="127">
        <f t="shared" si="1"/>
        <v>28527.1</v>
      </c>
      <c r="G25" s="126">
        <f>_xlfn.XLOOKUP($B25,'Duomenys | Data'!$B$10:$B$69,'Duomenys | Data'!E$10:E$69)</f>
        <v>26156.2</v>
      </c>
      <c r="H25" s="126">
        <f>_xlfn.XLOOKUP($B25,'Duomenys | Data'!$B$10:$B$69,'Duomenys | Data'!F$10:F$69)</f>
        <v>1976.3</v>
      </c>
      <c r="I25" s="126">
        <f>_xlfn.XLOOKUP($B25,'Duomenys | Data'!$B$10:$B$69,'Duomenys | Data'!G$10:G$69)</f>
        <v>0</v>
      </c>
      <c r="J25" s="126">
        <f>_xlfn.XLOOKUP($B25,'Duomenys | Data'!$B$10:$B$69,'Duomenys | Data'!H$10:H$69)</f>
        <v>394.6</v>
      </c>
      <c r="K25" s="128">
        <f t="shared" si="2"/>
        <v>639.80000000000291</v>
      </c>
      <c r="L25" s="126">
        <f>_xlfn.XLOOKUP($B25,'Duomenys | Data'!$B$10:$B$69,'Duomenys | Data'!I$10:I$69)</f>
        <v>79.900000000000034</v>
      </c>
      <c r="M25" s="126">
        <f>_xlfn.XLOOKUP($B25,'Duomenys | Data'!$B$10:$B$69,'Duomenys | Data'!$R$10:$R$69)</f>
        <v>116.60000000000002</v>
      </c>
      <c r="N25" s="108">
        <f t="shared" si="3"/>
        <v>836.30000000000302</v>
      </c>
      <c r="O25" s="129" t="str">
        <f>'Lankstumas | Flexibility'!L29</f>
        <v>Taip / Yes</v>
      </c>
      <c r="P25" s="126">
        <f>_xlfn.XLOOKUP($B25,'Duomenys | Data'!$B$10:$B$69,'Duomenys | Data'!J$10:J$69)</f>
        <v>175.8</v>
      </c>
      <c r="Q25" s="126">
        <f>_xlfn.XLOOKUP($B25,'Duomenys | Data'!$B$10:$B$69,'Duomenys | Data'!K$10:K$69)</f>
        <v>0</v>
      </c>
      <c r="R25" s="109">
        <f t="shared" si="6"/>
        <v>1012.1000000000031</v>
      </c>
      <c r="S25" s="128">
        <f t="shared" si="4"/>
        <v>-3.5</v>
      </c>
      <c r="T25" s="128" t="str">
        <f t="shared" si="5"/>
        <v>-</v>
      </c>
      <c r="U25" s="130" t="str">
        <f t="shared" si="7"/>
        <v>Taip / Yes</v>
      </c>
      <c r="V25" s="240"/>
      <c r="W25" s="240"/>
      <c r="X25"/>
      <c r="Y25"/>
      <c r="Z25"/>
      <c r="AA25"/>
    </row>
    <row r="26" spans="1:263" x14ac:dyDescent="0.3">
      <c r="B26" s="123">
        <v>18</v>
      </c>
      <c r="C26" s="124" t="s">
        <v>22</v>
      </c>
      <c r="D26" s="125">
        <f t="shared" si="0"/>
        <v>0.11192360061246612</v>
      </c>
      <c r="E26" s="126">
        <f>_xlfn.XLOOKUP($B26,'Duomenys | Data'!$B$10:$B$69,'Duomenys | Data'!D$10:D$69)</f>
        <v>79073.5</v>
      </c>
      <c r="F26" s="127">
        <f t="shared" si="1"/>
        <v>75477.400000000009</v>
      </c>
      <c r="G26" s="126">
        <f>_xlfn.XLOOKUP($B26,'Duomenys | Data'!$B$10:$B$69,'Duomenys | Data'!E$10:E$69)</f>
        <v>67135.5</v>
      </c>
      <c r="H26" s="126">
        <f>_xlfn.XLOOKUP($B26,'Duomenys | Data'!$B$10:$B$69,'Duomenys | Data'!F$10:F$69)</f>
        <v>7591.8</v>
      </c>
      <c r="I26" s="126">
        <f>_xlfn.XLOOKUP($B26,'Duomenys | Data'!$B$10:$B$69,'Duomenys | Data'!G$10:G$69)</f>
        <v>0</v>
      </c>
      <c r="J26" s="126">
        <f>_xlfn.XLOOKUP($B26,'Duomenys | Data'!$B$10:$B$69,'Duomenys | Data'!H$10:H$69)</f>
        <v>750.1</v>
      </c>
      <c r="K26" s="128">
        <f t="shared" si="2"/>
        <v>3596.0999999999913</v>
      </c>
      <c r="L26" s="126">
        <f>_xlfn.XLOOKUP($B26,'Duomenys | Data'!$B$10:$B$69,'Duomenys | Data'!I$10:I$69)</f>
        <v>346.80000000000007</v>
      </c>
      <c r="M26" s="126">
        <f>_xlfn.XLOOKUP($B26,'Duomenys | Data'!$B$10:$B$69,'Duomenys | Data'!$R$10:$R$69)</f>
        <v>-288.69999999999982</v>
      </c>
      <c r="N26" s="108">
        <f t="shared" si="3"/>
        <v>3654.1999999999916</v>
      </c>
      <c r="O26" s="129" t="str">
        <f>'Lankstumas | Flexibility'!L30</f>
        <v>Taip / Yes</v>
      </c>
      <c r="P26" s="126">
        <f>_xlfn.XLOOKUP($B26,'Duomenys | Data'!$B$10:$B$69,'Duomenys | Data'!J$10:J$69)</f>
        <v>14.7</v>
      </c>
      <c r="Q26" s="126">
        <f>_xlfn.XLOOKUP($B26,'Duomenys | Data'!$B$10:$B$69,'Duomenys | Data'!K$10:K$69)</f>
        <v>0</v>
      </c>
      <c r="R26" s="109">
        <f t="shared" si="6"/>
        <v>3668.8999999999915</v>
      </c>
      <c r="S26" s="128">
        <f t="shared" si="4"/>
        <v>-4.7</v>
      </c>
      <c r="T26" s="128" t="str">
        <f t="shared" si="5"/>
        <v>-</v>
      </c>
      <c r="U26" s="130" t="str">
        <f t="shared" si="7"/>
        <v>Taip / Yes</v>
      </c>
      <c r="V26" s="240"/>
      <c r="W26" s="240"/>
      <c r="X26"/>
      <c r="Y26"/>
      <c r="Z26"/>
      <c r="AA26"/>
    </row>
    <row r="27" spans="1:263" x14ac:dyDescent="0.3">
      <c r="B27" s="123">
        <v>19</v>
      </c>
      <c r="C27" s="124" t="s">
        <v>23</v>
      </c>
      <c r="D27" s="125">
        <f t="shared" si="0"/>
        <v>6.1204210686628402E-2</v>
      </c>
      <c r="E27" s="126">
        <f>_xlfn.XLOOKUP($B27,'Duomenys | Data'!$B$10:$B$69,'Duomenys | Data'!D$10:D$69)</f>
        <v>42134.1</v>
      </c>
      <c r="F27" s="127">
        <f t="shared" si="1"/>
        <v>41274.000000000007</v>
      </c>
      <c r="G27" s="126">
        <f>_xlfn.XLOOKUP($B27,'Duomenys | Data'!$B$10:$B$69,'Duomenys | Data'!E$10:E$69)</f>
        <v>37733.800000000003</v>
      </c>
      <c r="H27" s="126">
        <f>_xlfn.XLOOKUP($B27,'Duomenys | Data'!$B$10:$B$69,'Duomenys | Data'!F$10:F$69)</f>
        <v>3313.8</v>
      </c>
      <c r="I27" s="126">
        <f>_xlfn.XLOOKUP($B27,'Duomenys | Data'!$B$10:$B$69,'Duomenys | Data'!G$10:G$69)</f>
        <v>0</v>
      </c>
      <c r="J27" s="126">
        <f>_xlfn.XLOOKUP($B27,'Duomenys | Data'!$B$10:$B$69,'Duomenys | Data'!H$10:H$69)</f>
        <v>226.4</v>
      </c>
      <c r="K27" s="128">
        <f t="shared" si="2"/>
        <v>860.09999999999127</v>
      </c>
      <c r="L27" s="126">
        <f>_xlfn.XLOOKUP($B27,'Duomenys | Data'!$B$10:$B$69,'Duomenys | Data'!I$10:I$69)</f>
        <v>51</v>
      </c>
      <c r="M27" s="126">
        <f>_xlfn.XLOOKUP($B27,'Duomenys | Data'!$B$10:$B$69,'Duomenys | Data'!$R$10:$R$69)</f>
        <v>-134.30000000000001</v>
      </c>
      <c r="N27" s="108">
        <f t="shared" si="3"/>
        <v>776.79999999999131</v>
      </c>
      <c r="O27" s="129" t="str">
        <f>'Lankstumas | Flexibility'!L31</f>
        <v>Taip / Yes</v>
      </c>
      <c r="P27" s="126">
        <f>_xlfn.XLOOKUP($B27,'Duomenys | Data'!$B$10:$B$69,'Duomenys | Data'!J$10:J$69)</f>
        <v>0</v>
      </c>
      <c r="Q27" s="126">
        <f>_xlfn.XLOOKUP($B27,'Duomenys | Data'!$B$10:$B$69,'Duomenys | Data'!K$10:K$69)</f>
        <v>0</v>
      </c>
      <c r="R27" s="109">
        <f t="shared" si="6"/>
        <v>776.79999999999131</v>
      </c>
      <c r="S27" s="128">
        <f t="shared" si="4"/>
        <v>-1.8</v>
      </c>
      <c r="T27" s="128" t="str">
        <f t="shared" si="5"/>
        <v>-</v>
      </c>
      <c r="U27" s="130" t="str">
        <f t="shared" si="7"/>
        <v>Taip / Yes</v>
      </c>
      <c r="V27" s="240"/>
      <c r="W27" s="240"/>
      <c r="X27"/>
      <c r="Y27"/>
      <c r="Z27"/>
      <c r="AA27"/>
    </row>
    <row r="28" spans="1:263" x14ac:dyDescent="0.3">
      <c r="B28" s="123">
        <v>20</v>
      </c>
      <c r="C28" s="124" t="s">
        <v>24</v>
      </c>
      <c r="D28" s="125">
        <f t="shared" si="0"/>
        <v>8.0614756721561487E-2</v>
      </c>
      <c r="E28" s="126">
        <f>_xlfn.XLOOKUP($B28,'Duomenys | Data'!$B$10:$B$69,'Duomenys | Data'!D$10:D$69)</f>
        <v>54215.6</v>
      </c>
      <c r="F28" s="127">
        <f t="shared" si="1"/>
        <v>54363.8</v>
      </c>
      <c r="G28" s="126">
        <f>_xlfn.XLOOKUP($B28,'Duomenys | Data'!$B$10:$B$69,'Duomenys | Data'!E$10:E$69)</f>
        <v>44588.4</v>
      </c>
      <c r="H28" s="126">
        <f>_xlfn.XLOOKUP($B28,'Duomenys | Data'!$B$10:$B$69,'Duomenys | Data'!F$10:F$69)</f>
        <v>9775.4</v>
      </c>
      <c r="I28" s="126">
        <f>_xlfn.XLOOKUP($B28,'Duomenys | Data'!$B$10:$B$69,'Duomenys | Data'!G$10:G$69)</f>
        <v>0</v>
      </c>
      <c r="J28" s="126">
        <f>_xlfn.XLOOKUP($B28,'Duomenys | Data'!$B$10:$B$69,'Duomenys | Data'!H$10:H$69)</f>
        <v>0</v>
      </c>
      <c r="K28" s="128">
        <f t="shared" si="2"/>
        <v>-148.20000000000437</v>
      </c>
      <c r="L28" s="126">
        <f>_xlfn.XLOOKUP($B28,'Duomenys | Data'!$B$10:$B$69,'Duomenys | Data'!I$10:I$69)</f>
        <v>328.9</v>
      </c>
      <c r="M28" s="126">
        <f>_xlfn.XLOOKUP($B28,'Duomenys | Data'!$B$10:$B$69,'Duomenys | Data'!$R$10:$R$69)</f>
        <v>-554.60000000000036</v>
      </c>
      <c r="N28" s="108">
        <f t="shared" si="3"/>
        <v>-373.90000000000475</v>
      </c>
      <c r="O28" s="129" t="str">
        <f>'Lankstumas | Flexibility'!L32</f>
        <v>Taip / Yes</v>
      </c>
      <c r="P28" s="126">
        <f>_xlfn.XLOOKUP($B28,'Duomenys | Data'!$B$10:$B$69,'Duomenys | Data'!J$10:J$69)</f>
        <v>730.5</v>
      </c>
      <c r="Q28" s="126">
        <f>_xlfn.XLOOKUP($B28,'Duomenys | Data'!$B$10:$B$69,'Duomenys | Data'!K$10:K$69)</f>
        <v>0</v>
      </c>
      <c r="R28" s="109">
        <f t="shared" si="6"/>
        <v>356.59999999999525</v>
      </c>
      <c r="S28" s="128">
        <f t="shared" si="4"/>
        <v>-0.7</v>
      </c>
      <c r="T28" s="128" t="str">
        <f t="shared" si="5"/>
        <v>-</v>
      </c>
      <c r="U28" s="130" t="str">
        <f t="shared" si="7"/>
        <v>Taip / Yes</v>
      </c>
      <c r="V28" s="240"/>
      <c r="W28" s="240"/>
      <c r="X28"/>
      <c r="Y28"/>
      <c r="Z28"/>
      <c r="AA28"/>
    </row>
    <row r="29" spans="1:263" x14ac:dyDescent="0.3">
      <c r="B29" s="123">
        <v>21</v>
      </c>
      <c r="C29" s="124" t="s">
        <v>25</v>
      </c>
      <c r="D29" s="125">
        <f t="shared" si="0"/>
        <v>8.2854937006590551E-2</v>
      </c>
      <c r="E29" s="126">
        <f>_xlfn.XLOOKUP($B29,'Duomenys | Data'!$B$10:$B$69,'Duomenys | Data'!D$10:D$69)</f>
        <v>55310</v>
      </c>
      <c r="F29" s="127">
        <f t="shared" si="1"/>
        <v>55874.5</v>
      </c>
      <c r="G29" s="126">
        <f>_xlfn.XLOOKUP($B29,'Duomenys | Data'!$B$10:$B$69,'Duomenys | Data'!E$10:E$69)</f>
        <v>50187.9</v>
      </c>
      <c r="H29" s="126">
        <f>_xlfn.XLOOKUP($B29,'Duomenys | Data'!$B$10:$B$69,'Duomenys | Data'!F$10:F$69)</f>
        <v>5686.6</v>
      </c>
      <c r="I29" s="126">
        <f>_xlfn.XLOOKUP($B29,'Duomenys | Data'!$B$10:$B$69,'Duomenys | Data'!G$10:G$69)</f>
        <v>0</v>
      </c>
      <c r="J29" s="126">
        <f>_xlfn.XLOOKUP($B29,'Duomenys | Data'!$B$10:$B$69,'Duomenys | Data'!H$10:H$69)</f>
        <v>0</v>
      </c>
      <c r="K29" s="128">
        <f t="shared" si="2"/>
        <v>-564.5</v>
      </c>
      <c r="L29" s="126">
        <f>_xlfn.XLOOKUP($B29,'Duomenys | Data'!$B$10:$B$69,'Duomenys | Data'!I$10:I$69)</f>
        <v>442.20000000000005</v>
      </c>
      <c r="M29" s="126">
        <f>_xlfn.XLOOKUP($B29,'Duomenys | Data'!$B$10:$B$69,'Duomenys | Data'!$R$10:$R$69)</f>
        <v>380.90000000000003</v>
      </c>
      <c r="N29" s="108">
        <f t="shared" si="3"/>
        <v>258.60000000000008</v>
      </c>
      <c r="O29" s="129" t="str">
        <f>'Lankstumas | Flexibility'!L33</f>
        <v>Taip / Yes</v>
      </c>
      <c r="P29" s="126">
        <f>_xlfn.XLOOKUP($B29,'Duomenys | Data'!$B$10:$B$69,'Duomenys | Data'!J$10:J$69)</f>
        <v>0</v>
      </c>
      <c r="Q29" s="126">
        <f>_xlfn.XLOOKUP($B29,'Duomenys | Data'!$B$10:$B$69,'Duomenys | Data'!K$10:K$69)</f>
        <v>0</v>
      </c>
      <c r="R29" s="109">
        <f t="shared" si="6"/>
        <v>258.60000000000008</v>
      </c>
      <c r="S29" s="128">
        <f t="shared" si="4"/>
        <v>-0.5</v>
      </c>
      <c r="T29" s="128" t="str">
        <f t="shared" si="5"/>
        <v>-</v>
      </c>
      <c r="U29" s="130" t="str">
        <f t="shared" si="7"/>
        <v>Taip / Yes</v>
      </c>
      <c r="V29" s="240"/>
      <c r="W29" s="240"/>
      <c r="X29"/>
      <c r="Y29"/>
      <c r="Z29"/>
      <c r="AA29"/>
    </row>
    <row r="30" spans="1:263" x14ac:dyDescent="0.3">
      <c r="B30" s="123">
        <v>22</v>
      </c>
      <c r="C30" s="124" t="s">
        <v>26</v>
      </c>
      <c r="D30" s="125">
        <f t="shared" si="0"/>
        <v>0.27235829269279332</v>
      </c>
      <c r="E30" s="126">
        <f>_xlfn.XLOOKUP($B30,'Duomenys | Data'!$B$10:$B$69,'Duomenys | Data'!D$10:D$69)</f>
        <v>188885.1</v>
      </c>
      <c r="F30" s="127">
        <f t="shared" si="1"/>
        <v>183669</v>
      </c>
      <c r="G30" s="126">
        <f>_xlfn.XLOOKUP($B30,'Duomenys | Data'!$B$10:$B$69,'Duomenys | Data'!E$10:E$69)</f>
        <v>155221.79999999999</v>
      </c>
      <c r="H30" s="126">
        <f>_xlfn.XLOOKUP($B30,'Duomenys | Data'!$B$10:$B$69,'Duomenys | Data'!F$10:F$69)</f>
        <v>28447.200000000001</v>
      </c>
      <c r="I30" s="126">
        <f>_xlfn.XLOOKUP($B30,'Duomenys | Data'!$B$10:$B$69,'Duomenys | Data'!G$10:G$69)</f>
        <v>0</v>
      </c>
      <c r="J30" s="126">
        <f>_xlfn.XLOOKUP($B30,'Duomenys | Data'!$B$10:$B$69,'Duomenys | Data'!H$10:H$69)</f>
        <v>0</v>
      </c>
      <c r="K30" s="128">
        <f t="shared" si="2"/>
        <v>5216.1000000000058</v>
      </c>
      <c r="L30" s="126">
        <f>_xlfn.XLOOKUP($B30,'Duomenys | Data'!$B$10:$B$69,'Duomenys | Data'!I$10:I$69)</f>
        <v>185.79999999999995</v>
      </c>
      <c r="M30" s="126">
        <f>_xlfn.XLOOKUP($B30,'Duomenys | Data'!$B$10:$B$69,'Duomenys | Data'!$R$10:$R$69)</f>
        <v>-125.39999999999964</v>
      </c>
      <c r="N30" s="108">
        <f t="shared" si="3"/>
        <v>5276.5000000000064</v>
      </c>
      <c r="O30" s="129" t="str">
        <f>'Lankstumas | Flexibility'!L34</f>
        <v>Taip / Yes</v>
      </c>
      <c r="P30" s="126">
        <f>_xlfn.XLOOKUP($B30,'Duomenys | Data'!$B$10:$B$69,'Duomenys | Data'!J$10:J$69)</f>
        <v>5723</v>
      </c>
      <c r="Q30" s="126">
        <f>_xlfn.XLOOKUP($B30,'Duomenys | Data'!$B$10:$B$69,'Duomenys | Data'!K$10:K$69)</f>
        <v>0</v>
      </c>
      <c r="R30" s="109">
        <f t="shared" si="6"/>
        <v>10999.500000000007</v>
      </c>
      <c r="S30" s="128">
        <f t="shared" si="4"/>
        <v>-5.8</v>
      </c>
      <c r="T30" s="128" t="str">
        <f t="shared" si="5"/>
        <v>-</v>
      </c>
      <c r="U30" s="130" t="str">
        <f t="shared" si="7"/>
        <v>Taip / Yes</v>
      </c>
      <c r="V30" s="240"/>
      <c r="W30" s="240"/>
      <c r="X30"/>
      <c r="Y30"/>
      <c r="Z30"/>
      <c r="AA30"/>
    </row>
    <row r="31" spans="1:263" s="38" customFormat="1" x14ac:dyDescent="0.3">
      <c r="A31" s="8"/>
      <c r="B31" s="123">
        <v>23</v>
      </c>
      <c r="C31" s="124" t="s">
        <v>27</v>
      </c>
      <c r="D31" s="125">
        <f t="shared" si="0"/>
        <v>0.14128290785100578</v>
      </c>
      <c r="E31" s="126">
        <f>_xlfn.XLOOKUP($B31,'Duomenys | Data'!$B$10:$B$69,'Duomenys | Data'!D$10:D$69)</f>
        <v>95208.9</v>
      </c>
      <c r="F31" s="127">
        <f t="shared" si="1"/>
        <v>95276.3</v>
      </c>
      <c r="G31" s="126">
        <f>_xlfn.XLOOKUP($B31,'Duomenys | Data'!$B$10:$B$69,'Duomenys | Data'!E$10:E$69)</f>
        <v>82945.600000000006</v>
      </c>
      <c r="H31" s="126">
        <f>_xlfn.XLOOKUP($B31,'Duomenys | Data'!$B$10:$B$69,'Duomenys | Data'!F$10:F$69)</f>
        <v>12330.7</v>
      </c>
      <c r="I31" s="126">
        <f>_xlfn.XLOOKUP($B31,'Duomenys | Data'!$B$10:$B$69,'Duomenys | Data'!G$10:G$69)</f>
        <v>0</v>
      </c>
      <c r="J31" s="126">
        <f>_xlfn.XLOOKUP($B31,'Duomenys | Data'!$B$10:$B$69,'Duomenys | Data'!H$10:H$69)</f>
        <v>0</v>
      </c>
      <c r="K31" s="128">
        <f t="shared" si="2"/>
        <v>-67.400000000008731</v>
      </c>
      <c r="L31" s="126">
        <f>_xlfn.XLOOKUP($B31,'Duomenys | Data'!$B$10:$B$69,'Duomenys | Data'!I$10:I$69)</f>
        <v>532.20000000000005</v>
      </c>
      <c r="M31" s="126">
        <f>_xlfn.XLOOKUP($B31,'Duomenys | Data'!$B$10:$B$69,'Duomenys | Data'!$R$10:$R$69)</f>
        <v>95.400000000000091</v>
      </c>
      <c r="N31" s="108">
        <f t="shared" si="3"/>
        <v>560.19999999999141</v>
      </c>
      <c r="O31" s="129" t="str">
        <f>'Lankstumas | Flexibility'!L35</f>
        <v>Taip / Yes</v>
      </c>
      <c r="P31" s="126">
        <f>_xlfn.XLOOKUP($B31,'Duomenys | Data'!$B$10:$B$69,'Duomenys | Data'!J$10:J$69)</f>
        <v>2080.3000000000002</v>
      </c>
      <c r="Q31" s="126">
        <f>_xlfn.XLOOKUP($B31,'Duomenys | Data'!$B$10:$B$69,'Duomenys | Data'!K$10:K$69)</f>
        <v>0</v>
      </c>
      <c r="R31" s="109">
        <f t="shared" si="6"/>
        <v>2640.4999999999918</v>
      </c>
      <c r="S31" s="128">
        <f t="shared" si="4"/>
        <v>-2.8</v>
      </c>
      <c r="T31" s="128" t="str">
        <f t="shared" si="5"/>
        <v>-</v>
      </c>
      <c r="U31" s="130" t="str">
        <f t="shared" si="7"/>
        <v>Taip / Yes</v>
      </c>
      <c r="V31" s="240"/>
      <c r="W31" s="240"/>
      <c r="X31"/>
      <c r="Y31"/>
      <c r="Z31"/>
      <c r="AA31"/>
      <c r="AB31" s="8"/>
      <c r="AC31" s="8"/>
      <c r="AD31" s="8"/>
      <c r="AE31" s="8"/>
      <c r="AF31" s="8"/>
      <c r="AG31" s="8"/>
      <c r="AH31" s="8"/>
      <c r="AI31" s="8"/>
      <c r="AJ31" s="8"/>
      <c r="AK31" s="8"/>
      <c r="AL31" s="8"/>
      <c r="AM31" s="8"/>
      <c r="AN31" s="8"/>
      <c r="AO31" s="8"/>
      <c r="AP31" s="8"/>
      <c r="AQ31" s="8"/>
      <c r="AR31" s="8"/>
      <c r="AS31" s="8"/>
      <c r="AT31" s="8"/>
      <c r="AU31" s="8"/>
      <c r="AV31" s="8"/>
      <c r="AW31" s="8"/>
      <c r="AX31" s="8"/>
      <c r="AY31" s="8"/>
      <c r="AZ31" s="8"/>
      <c r="BA31" s="8"/>
      <c r="BB31" s="8"/>
      <c r="BC31" s="8"/>
      <c r="BD31" s="8"/>
      <c r="BE31" s="8"/>
      <c r="BF31" s="8"/>
      <c r="BG31" s="8"/>
      <c r="BH31" s="8"/>
      <c r="BI31" s="8"/>
      <c r="BJ31" s="8"/>
      <c r="BK31" s="8"/>
      <c r="BL31" s="8"/>
      <c r="BM31" s="8"/>
      <c r="BN31" s="8"/>
      <c r="BO31" s="8"/>
      <c r="BP31" s="8"/>
      <c r="BQ31" s="8"/>
      <c r="BR31" s="8"/>
      <c r="BS31" s="8"/>
      <c r="BT31" s="8"/>
      <c r="BU31" s="8"/>
      <c r="BV31" s="8"/>
      <c r="BW31" s="8"/>
      <c r="BX31" s="8"/>
      <c r="BY31" s="8"/>
      <c r="BZ31" s="8"/>
      <c r="CA31" s="8"/>
      <c r="CB31" s="8"/>
      <c r="CC31" s="8"/>
      <c r="CD31" s="8"/>
      <c r="CE31" s="8"/>
      <c r="CF31" s="8"/>
      <c r="CG31" s="8"/>
      <c r="CH31" s="8"/>
      <c r="CI31" s="8"/>
      <c r="CJ31" s="8"/>
      <c r="CK31" s="8"/>
      <c r="CL31" s="8"/>
      <c r="CM31" s="8"/>
      <c r="CN31" s="8"/>
      <c r="CO31" s="8"/>
      <c r="CP31" s="8"/>
      <c r="CQ31" s="8"/>
      <c r="CR31" s="8"/>
      <c r="CS31" s="8"/>
      <c r="CT31" s="8"/>
      <c r="CU31" s="8"/>
      <c r="CV31" s="8"/>
      <c r="CW31" s="8"/>
      <c r="CX31" s="8"/>
      <c r="CY31" s="8"/>
      <c r="CZ31" s="8"/>
      <c r="DA31" s="8"/>
      <c r="DB31" s="8"/>
      <c r="DC31" s="8"/>
      <c r="DD31" s="8"/>
      <c r="DE31" s="8"/>
      <c r="DF31" s="8"/>
      <c r="DG31" s="8"/>
      <c r="DH31" s="8"/>
      <c r="DI31" s="8"/>
      <c r="DJ31" s="8"/>
      <c r="DK31" s="8"/>
      <c r="DL31" s="8"/>
      <c r="DM31" s="8"/>
      <c r="DN31" s="8"/>
      <c r="DO31" s="8"/>
      <c r="DP31" s="8"/>
      <c r="DQ31" s="8"/>
      <c r="DR31" s="8"/>
      <c r="DS31" s="8"/>
      <c r="DT31" s="8"/>
      <c r="DU31" s="8"/>
      <c r="DV31" s="8"/>
      <c r="DW31" s="8"/>
      <c r="DX31" s="8"/>
      <c r="DY31" s="8"/>
      <c r="DZ31" s="8"/>
      <c r="EA31" s="8"/>
      <c r="EB31" s="8"/>
      <c r="EC31" s="8"/>
      <c r="ED31" s="8"/>
      <c r="EE31" s="8"/>
      <c r="EF31" s="8"/>
      <c r="EG31" s="8"/>
      <c r="EH31" s="8"/>
      <c r="EI31" s="8"/>
      <c r="EJ31" s="8"/>
      <c r="EK31" s="8"/>
      <c r="EL31" s="8"/>
      <c r="EM31" s="8"/>
      <c r="EN31" s="8"/>
      <c r="EO31" s="8"/>
      <c r="EP31" s="8"/>
      <c r="EQ31" s="8"/>
      <c r="ER31" s="8"/>
      <c r="ES31" s="8"/>
      <c r="ET31" s="8"/>
      <c r="EU31" s="8"/>
      <c r="EV31" s="8"/>
      <c r="EW31" s="8"/>
      <c r="EX31" s="8"/>
      <c r="EY31" s="8"/>
      <c r="EZ31" s="8"/>
      <c r="FA31" s="8"/>
      <c r="FB31" s="8"/>
      <c r="FC31" s="8"/>
      <c r="FD31" s="8"/>
      <c r="FE31" s="8"/>
      <c r="FF31" s="8"/>
      <c r="FG31" s="8"/>
      <c r="FH31" s="8"/>
      <c r="FI31" s="8"/>
      <c r="FJ31" s="8"/>
      <c r="FK31" s="8"/>
      <c r="FL31" s="8"/>
      <c r="FM31" s="8"/>
      <c r="FN31" s="8"/>
      <c r="FO31" s="8"/>
      <c r="FP31" s="8"/>
      <c r="FQ31" s="8"/>
      <c r="FR31" s="8"/>
      <c r="FS31" s="8"/>
      <c r="FT31" s="8"/>
      <c r="FU31" s="8"/>
      <c r="FV31" s="8"/>
      <c r="FW31" s="8"/>
      <c r="FX31" s="8"/>
      <c r="FY31" s="8"/>
      <c r="FZ31" s="8"/>
      <c r="GA31" s="8"/>
      <c r="GB31" s="8"/>
      <c r="GC31" s="8"/>
      <c r="GD31" s="8"/>
      <c r="GE31" s="8"/>
      <c r="GF31" s="8"/>
      <c r="GG31" s="8"/>
      <c r="GH31" s="8"/>
      <c r="GI31" s="8"/>
      <c r="GJ31" s="8"/>
      <c r="GK31" s="8"/>
      <c r="GL31" s="8"/>
      <c r="GM31" s="8"/>
      <c r="GN31" s="8"/>
      <c r="GO31" s="8"/>
      <c r="GP31" s="8"/>
      <c r="GQ31" s="8"/>
      <c r="GR31" s="8"/>
      <c r="GS31" s="8"/>
      <c r="GT31" s="8"/>
      <c r="GU31" s="8"/>
      <c r="GV31" s="8"/>
      <c r="GW31" s="8"/>
      <c r="GX31" s="8"/>
      <c r="GY31" s="8"/>
      <c r="GZ31" s="8"/>
      <c r="HA31" s="8"/>
      <c r="HB31" s="8"/>
      <c r="HC31" s="8"/>
      <c r="HD31" s="8"/>
      <c r="HE31" s="8"/>
      <c r="HF31" s="8"/>
      <c r="HG31" s="8"/>
      <c r="HH31" s="8"/>
      <c r="HI31" s="8"/>
      <c r="HJ31" s="8"/>
      <c r="HK31" s="8"/>
      <c r="HL31" s="8"/>
      <c r="HM31" s="8"/>
      <c r="HN31" s="8"/>
      <c r="HO31" s="8"/>
      <c r="HP31" s="8"/>
      <c r="HQ31" s="8"/>
      <c r="HR31" s="8"/>
      <c r="HS31" s="8"/>
      <c r="HT31" s="8"/>
      <c r="HU31" s="8"/>
      <c r="HV31" s="8"/>
      <c r="HW31" s="8"/>
      <c r="HX31" s="8"/>
      <c r="HY31" s="8"/>
      <c r="HZ31" s="8"/>
      <c r="IA31" s="8"/>
      <c r="IB31" s="8"/>
      <c r="IC31" s="8"/>
      <c r="ID31" s="8"/>
      <c r="IE31" s="8"/>
      <c r="IF31" s="8"/>
      <c r="IG31" s="8"/>
      <c r="IH31" s="8"/>
      <c r="II31" s="8"/>
      <c r="IJ31" s="8"/>
      <c r="IK31" s="8"/>
      <c r="IL31" s="8"/>
      <c r="IM31" s="8"/>
      <c r="IN31" s="8"/>
      <c r="IO31" s="8"/>
      <c r="IP31" s="8"/>
      <c r="IQ31" s="8"/>
      <c r="IR31" s="8"/>
      <c r="IS31" s="8"/>
      <c r="IT31" s="8"/>
      <c r="IU31" s="8"/>
      <c r="IV31" s="8"/>
      <c r="IW31" s="8"/>
      <c r="IX31" s="8"/>
      <c r="IY31" s="8"/>
      <c r="IZ31" s="8"/>
      <c r="JA31" s="8"/>
      <c r="JB31" s="8"/>
      <c r="JC31" s="8"/>
    </row>
    <row r="32" spans="1:263" x14ac:dyDescent="0.3">
      <c r="B32" s="123">
        <v>24</v>
      </c>
      <c r="C32" s="124" t="s">
        <v>28</v>
      </c>
      <c r="D32" s="125">
        <f t="shared" si="0"/>
        <v>7.9752019652765613E-2</v>
      </c>
      <c r="E32" s="126">
        <f>_xlfn.XLOOKUP($B32,'Duomenys | Data'!$B$10:$B$69,'Duomenys | Data'!D$10:D$69)</f>
        <v>51743.199999999997</v>
      </c>
      <c r="F32" s="127">
        <f t="shared" si="1"/>
        <v>53782</v>
      </c>
      <c r="G32" s="126">
        <f>_xlfn.XLOOKUP($B32,'Duomenys | Data'!$B$10:$B$69,'Duomenys | Data'!E$10:E$69)</f>
        <v>45800.800000000003</v>
      </c>
      <c r="H32" s="126">
        <f>_xlfn.XLOOKUP($B32,'Duomenys | Data'!$B$10:$B$69,'Duomenys | Data'!F$10:F$69)</f>
        <v>7280.1</v>
      </c>
      <c r="I32" s="126">
        <f>_xlfn.XLOOKUP($B32,'Duomenys | Data'!$B$10:$B$69,'Duomenys | Data'!G$10:G$69)</f>
        <v>0</v>
      </c>
      <c r="J32" s="126">
        <f>_xlfn.XLOOKUP($B32,'Duomenys | Data'!$B$10:$B$69,'Duomenys | Data'!H$10:H$69)</f>
        <v>701.1</v>
      </c>
      <c r="K32" s="128">
        <f t="shared" si="2"/>
        <v>-2038.8000000000029</v>
      </c>
      <c r="L32" s="126">
        <f>_xlfn.XLOOKUP($B32,'Duomenys | Data'!$B$10:$B$69,'Duomenys | Data'!I$10:I$69)</f>
        <v>191.39999999999998</v>
      </c>
      <c r="M32" s="126">
        <f>_xlfn.XLOOKUP($B32,'Duomenys | Data'!$B$10:$B$69,'Duomenys | Data'!$R$10:$R$69)</f>
        <v>45.600000000000023</v>
      </c>
      <c r="N32" s="108">
        <f t="shared" si="3"/>
        <v>-1801.8000000000029</v>
      </c>
      <c r="O32" s="129" t="str">
        <f>'Lankstumas | Flexibility'!L36</f>
        <v>Taip / Yes</v>
      </c>
      <c r="P32" s="126">
        <f>_xlfn.XLOOKUP($B32,'Duomenys | Data'!$B$10:$B$69,'Duomenys | Data'!J$10:J$69)</f>
        <v>3190.4</v>
      </c>
      <c r="Q32" s="126">
        <f>_xlfn.XLOOKUP($B32,'Duomenys | Data'!$B$10:$B$69,'Duomenys | Data'!K$10:K$69)</f>
        <v>0</v>
      </c>
      <c r="R32" s="109">
        <f t="shared" si="6"/>
        <v>1388.5999999999972</v>
      </c>
      <c r="S32" s="128">
        <f t="shared" si="4"/>
        <v>-2.7</v>
      </c>
      <c r="T32" s="128" t="str">
        <f t="shared" si="5"/>
        <v>-</v>
      </c>
      <c r="U32" s="130" t="str">
        <f t="shared" si="7"/>
        <v>Taip / Yes</v>
      </c>
      <c r="V32" s="240"/>
      <c r="W32" s="240"/>
      <c r="X32"/>
      <c r="Y32"/>
      <c r="Z32"/>
      <c r="AA32"/>
    </row>
    <row r="33" spans="2:27" ht="15.75" customHeight="1" x14ac:dyDescent="0.3">
      <c r="B33" s="123">
        <v>25</v>
      </c>
      <c r="C33" s="124" t="s">
        <v>29</v>
      </c>
      <c r="D33" s="125">
        <f t="shared" si="0"/>
        <v>0.19033821469227369</v>
      </c>
      <c r="E33" s="126">
        <f>_xlfn.XLOOKUP($B33,'Duomenys | Data'!$B$10:$B$69,'Duomenys | Data'!D$10:D$69)</f>
        <v>120823.8</v>
      </c>
      <c r="F33" s="127">
        <f t="shared" si="1"/>
        <v>128357.5</v>
      </c>
      <c r="G33" s="126">
        <f>_xlfn.XLOOKUP($B33,'Duomenys | Data'!$B$10:$B$69,'Duomenys | Data'!E$10:E$69)</f>
        <v>95624.5</v>
      </c>
      <c r="H33" s="126">
        <f>_xlfn.XLOOKUP($B33,'Duomenys | Data'!$B$10:$B$69,'Duomenys | Data'!F$10:F$69)</f>
        <v>32683</v>
      </c>
      <c r="I33" s="126">
        <f>_xlfn.XLOOKUP($B33,'Duomenys | Data'!$B$10:$B$69,'Duomenys | Data'!G$10:G$69)</f>
        <v>0</v>
      </c>
      <c r="J33" s="126">
        <f>_xlfn.XLOOKUP($B33,'Duomenys | Data'!$B$10:$B$69,'Duomenys | Data'!H$10:H$69)</f>
        <v>50</v>
      </c>
      <c r="K33" s="128">
        <f t="shared" si="2"/>
        <v>-7533.6999999999971</v>
      </c>
      <c r="L33" s="126">
        <f>_xlfn.XLOOKUP($B33,'Duomenys | Data'!$B$10:$B$69,'Duomenys | Data'!I$10:I$69)</f>
        <v>59.799999999999955</v>
      </c>
      <c r="M33" s="126">
        <f>_xlfn.XLOOKUP($B33,'Duomenys | Data'!$B$10:$B$69,'Duomenys | Data'!$R$10:$R$69)</f>
        <v>0</v>
      </c>
      <c r="N33" s="108">
        <f t="shared" si="3"/>
        <v>-7473.8999999999969</v>
      </c>
      <c r="O33" s="129" t="str">
        <f>'Lankstumas | Flexibility'!L37</f>
        <v>Taip / Yes</v>
      </c>
      <c r="P33" s="126">
        <f>_xlfn.XLOOKUP($B33,'Duomenys | Data'!$B$10:$B$69,'Duomenys | Data'!J$10:J$69)</f>
        <v>1966.3</v>
      </c>
      <c r="Q33" s="126">
        <f>_xlfn.XLOOKUP($B33,'Duomenys | Data'!$B$10:$B$69,'Duomenys | Data'!K$10:K$69)</f>
        <v>5448</v>
      </c>
      <c r="R33" s="109">
        <f t="shared" si="6"/>
        <v>-59.599999999996726</v>
      </c>
      <c r="S33" s="128">
        <f t="shared" si="4"/>
        <v>0</v>
      </c>
      <c r="T33" s="128" t="str">
        <f t="shared" si="5"/>
        <v>-</v>
      </c>
      <c r="U33" s="130" t="str">
        <f t="shared" si="7"/>
        <v>Taip / Yes</v>
      </c>
      <c r="V33" s="240"/>
      <c r="W33" s="240"/>
      <c r="X33"/>
      <c r="Y33"/>
      <c r="Z33"/>
      <c r="AA33"/>
    </row>
    <row r="34" spans="2:27" x14ac:dyDescent="0.3">
      <c r="B34" s="123">
        <v>26</v>
      </c>
      <c r="C34" s="124" t="s">
        <v>30</v>
      </c>
      <c r="D34" s="125">
        <f t="shared" si="0"/>
        <v>0.10355425029228074</v>
      </c>
      <c r="E34" s="126">
        <f>_xlfn.XLOOKUP($B34,'Duomenys | Data'!$B$10:$B$69,'Duomenys | Data'!D$10:D$69)</f>
        <v>69199.600000000006</v>
      </c>
      <c r="F34" s="127">
        <f t="shared" si="1"/>
        <v>69833.399999999994</v>
      </c>
      <c r="G34" s="126">
        <f>_xlfn.XLOOKUP($B34,'Duomenys | Data'!$B$10:$B$69,'Duomenys | Data'!E$10:E$69)</f>
        <v>57466.1</v>
      </c>
      <c r="H34" s="126">
        <f>_xlfn.XLOOKUP($B34,'Duomenys | Data'!$B$10:$B$69,'Duomenys | Data'!F$10:F$69)</f>
        <v>12367.3</v>
      </c>
      <c r="I34" s="126">
        <f>_xlfn.XLOOKUP($B34,'Duomenys | Data'!$B$10:$B$69,'Duomenys | Data'!G$10:G$69)</f>
        <v>0</v>
      </c>
      <c r="J34" s="126">
        <f>_xlfn.XLOOKUP($B34,'Duomenys | Data'!$B$10:$B$69,'Duomenys | Data'!H$10:H$69)</f>
        <v>0</v>
      </c>
      <c r="K34" s="128">
        <f t="shared" si="2"/>
        <v>-633.79999999998836</v>
      </c>
      <c r="L34" s="126">
        <f>_xlfn.XLOOKUP($B34,'Duomenys | Data'!$B$10:$B$69,'Duomenys | Data'!I$10:I$69)</f>
        <v>434.5</v>
      </c>
      <c r="M34" s="126">
        <f>_xlfn.XLOOKUP($B34,'Duomenys | Data'!$B$10:$B$69,'Duomenys | Data'!$R$10:$R$69)</f>
        <v>-551.29999999999995</v>
      </c>
      <c r="N34" s="108">
        <f t="shared" si="3"/>
        <v>-750.59999999998831</v>
      </c>
      <c r="O34" s="129" t="str">
        <f>'Lankstumas | Flexibility'!L38</f>
        <v>Taip / Yes</v>
      </c>
      <c r="P34" s="126">
        <f>_xlfn.XLOOKUP($B34,'Duomenys | Data'!$B$10:$B$69,'Duomenys | Data'!J$10:J$69)</f>
        <v>407.3</v>
      </c>
      <c r="Q34" s="126">
        <f>_xlfn.XLOOKUP($B34,'Duomenys | Data'!$B$10:$B$69,'Duomenys | Data'!K$10:K$69)</f>
        <v>0</v>
      </c>
      <c r="R34" s="109">
        <f t="shared" si="6"/>
        <v>-343.2999999999883</v>
      </c>
      <c r="S34" s="128">
        <f t="shared" si="4"/>
        <v>0.5</v>
      </c>
      <c r="T34" s="128" t="str">
        <f t="shared" si="5"/>
        <v>-</v>
      </c>
      <c r="U34" s="130" t="str">
        <f t="shared" si="7"/>
        <v>Taip / Yes</v>
      </c>
      <c r="V34" s="240"/>
      <c r="W34" s="240"/>
      <c r="X34"/>
      <c r="Y34"/>
      <c r="Z34"/>
      <c r="AA34"/>
    </row>
    <row r="35" spans="2:27" x14ac:dyDescent="0.3">
      <c r="B35" s="123">
        <v>27</v>
      </c>
      <c r="C35" s="124" t="s">
        <v>31</v>
      </c>
      <c r="D35" s="125">
        <f t="shared" si="0"/>
        <v>4.76225523622879E-2</v>
      </c>
      <c r="E35" s="126">
        <f>_xlfn.XLOOKUP($B35,'Duomenys | Data'!$B$10:$B$69,'Duomenys | Data'!D$10:D$69)</f>
        <v>32496.7</v>
      </c>
      <c r="F35" s="127">
        <f t="shared" si="1"/>
        <v>32115</v>
      </c>
      <c r="G35" s="126">
        <f>_xlfn.XLOOKUP($B35,'Duomenys | Data'!$B$10:$B$69,'Duomenys | Data'!E$10:E$69)</f>
        <v>29168.6</v>
      </c>
      <c r="H35" s="126">
        <f>_xlfn.XLOOKUP($B35,'Duomenys | Data'!$B$10:$B$69,'Duomenys | Data'!F$10:F$69)</f>
        <v>2946.4</v>
      </c>
      <c r="I35" s="126">
        <f>_xlfn.XLOOKUP($B35,'Duomenys | Data'!$B$10:$B$69,'Duomenys | Data'!G$10:G$69)</f>
        <v>0</v>
      </c>
      <c r="J35" s="126">
        <f>_xlfn.XLOOKUP($B35,'Duomenys | Data'!$B$10:$B$69,'Duomenys | Data'!H$10:H$69)</f>
        <v>0</v>
      </c>
      <c r="K35" s="128">
        <f t="shared" si="2"/>
        <v>381.70000000000073</v>
      </c>
      <c r="L35" s="126">
        <f>_xlfn.XLOOKUP($B35,'Duomenys | Data'!$B$10:$B$69,'Duomenys | Data'!I$10:I$69)</f>
        <v>275.39999999999998</v>
      </c>
      <c r="M35" s="126">
        <f>_xlfn.XLOOKUP($B35,'Duomenys | Data'!$B$10:$B$69,'Duomenys | Data'!$R$10:$R$69)</f>
        <v>96.900000000000034</v>
      </c>
      <c r="N35" s="108">
        <f t="shared" si="3"/>
        <v>754.00000000000068</v>
      </c>
      <c r="O35" s="129" t="str">
        <f>'Lankstumas | Flexibility'!L39</f>
        <v>Taip / Yes</v>
      </c>
      <c r="P35" s="126">
        <f>_xlfn.XLOOKUP($B35,'Duomenys | Data'!$B$10:$B$69,'Duomenys | Data'!J$10:J$69)</f>
        <v>288</v>
      </c>
      <c r="Q35" s="126">
        <f>_xlfn.XLOOKUP($B35,'Duomenys | Data'!$B$10:$B$69,'Duomenys | Data'!K$10:K$69)</f>
        <v>0</v>
      </c>
      <c r="R35" s="109">
        <f t="shared" si="6"/>
        <v>1042.0000000000007</v>
      </c>
      <c r="S35" s="128">
        <f t="shared" si="4"/>
        <v>-3.2</v>
      </c>
      <c r="T35" s="128" t="str">
        <f t="shared" si="5"/>
        <v>-</v>
      </c>
      <c r="U35" s="130" t="str">
        <f t="shared" si="7"/>
        <v>Taip / Yes</v>
      </c>
      <c r="V35" s="240"/>
      <c r="W35" s="240"/>
      <c r="X35"/>
      <c r="Y35"/>
      <c r="Z35"/>
      <c r="AA35"/>
    </row>
    <row r="36" spans="2:27" x14ac:dyDescent="0.3">
      <c r="B36" s="123">
        <v>28</v>
      </c>
      <c r="C36" s="124" t="s">
        <v>32</v>
      </c>
      <c r="D36" s="125">
        <f t="shared" si="0"/>
        <v>6.1480470425227009E-2</v>
      </c>
      <c r="E36" s="126">
        <f>_xlfn.XLOOKUP($B36,'Duomenys | Data'!$B$10:$B$69,'Duomenys | Data'!D$10:D$69)</f>
        <v>39705.199999999997</v>
      </c>
      <c r="F36" s="127">
        <f t="shared" si="1"/>
        <v>41460.300000000003</v>
      </c>
      <c r="G36" s="126">
        <f>_xlfn.XLOOKUP($B36,'Duomenys | Data'!$B$10:$B$69,'Duomenys | Data'!E$10:E$69)</f>
        <v>34147.5</v>
      </c>
      <c r="H36" s="126">
        <f>_xlfn.XLOOKUP($B36,'Duomenys | Data'!$B$10:$B$69,'Duomenys | Data'!F$10:F$69)</f>
        <v>7312.8</v>
      </c>
      <c r="I36" s="126">
        <f>_xlfn.XLOOKUP($B36,'Duomenys | Data'!$B$10:$B$69,'Duomenys | Data'!G$10:G$69)</f>
        <v>0</v>
      </c>
      <c r="J36" s="126">
        <f>_xlfn.XLOOKUP($B36,'Duomenys | Data'!$B$10:$B$69,'Duomenys | Data'!H$10:H$69)</f>
        <v>0</v>
      </c>
      <c r="K36" s="128">
        <f t="shared" si="2"/>
        <v>-1755.1000000000058</v>
      </c>
      <c r="L36" s="126">
        <f>_xlfn.XLOOKUP($B36,'Duomenys | Data'!$B$10:$B$69,'Duomenys | Data'!I$10:I$69)</f>
        <v>18.600000000000023</v>
      </c>
      <c r="M36" s="126">
        <f>_xlfn.XLOOKUP($B36,'Duomenys | Data'!$B$10:$B$69,'Duomenys | Data'!$R$10:$R$69)</f>
        <v>-334</v>
      </c>
      <c r="N36" s="108">
        <f t="shared" si="3"/>
        <v>-2070.5000000000059</v>
      </c>
      <c r="O36" s="129" t="str">
        <f>'Lankstumas | Flexibility'!L40</f>
        <v>Taip / Yes</v>
      </c>
      <c r="P36" s="126">
        <f>_xlfn.XLOOKUP($B36,'Duomenys | Data'!$B$10:$B$69,'Duomenys | Data'!J$10:J$69)</f>
        <v>2163.1999999999998</v>
      </c>
      <c r="Q36" s="126">
        <f>_xlfn.XLOOKUP($B36,'Duomenys | Data'!$B$10:$B$69,'Duomenys | Data'!K$10:K$69)</f>
        <v>111.5</v>
      </c>
      <c r="R36" s="109">
        <f t="shared" si="6"/>
        <v>204.19999999999391</v>
      </c>
      <c r="S36" s="128">
        <f t="shared" si="4"/>
        <v>-0.5</v>
      </c>
      <c r="T36" s="128" t="str">
        <f t="shared" si="5"/>
        <v>-</v>
      </c>
      <c r="U36" s="130" t="str">
        <f t="shared" si="7"/>
        <v>Taip / Yes</v>
      </c>
      <c r="V36" s="240"/>
      <c r="W36" s="240"/>
      <c r="X36"/>
      <c r="Y36"/>
      <c r="Z36"/>
      <c r="AA36"/>
    </row>
    <row r="37" spans="2:27" x14ac:dyDescent="0.3">
      <c r="B37" s="123">
        <v>30</v>
      </c>
      <c r="C37" s="124" t="s">
        <v>33</v>
      </c>
      <c r="D37" s="125">
        <f t="shared" si="0"/>
        <v>0.14605658122994636</v>
      </c>
      <c r="E37" s="126">
        <f>_xlfn.XLOOKUP($B37,'Duomenys | Data'!$B$10:$B$69,'Duomenys | Data'!D$10:D$69)</f>
        <v>97210.2</v>
      </c>
      <c r="F37" s="127">
        <f t="shared" si="1"/>
        <v>98495.499999999985</v>
      </c>
      <c r="G37" s="126">
        <f>_xlfn.XLOOKUP($B37,'Duomenys | Data'!$B$10:$B$69,'Duomenys | Data'!E$10:E$69)</f>
        <v>91613.4</v>
      </c>
      <c r="H37" s="126">
        <f>_xlfn.XLOOKUP($B37,'Duomenys | Data'!$B$10:$B$69,'Duomenys | Data'!F$10:F$69)</f>
        <v>6872.4</v>
      </c>
      <c r="I37" s="126">
        <f>_xlfn.XLOOKUP($B37,'Duomenys | Data'!$B$10:$B$69,'Duomenys | Data'!G$10:G$69)</f>
        <v>0</v>
      </c>
      <c r="J37" s="126">
        <f>_xlfn.XLOOKUP($B37,'Duomenys | Data'!$B$10:$B$69,'Duomenys | Data'!H$10:H$69)</f>
        <v>9.6999999999999993</v>
      </c>
      <c r="K37" s="128">
        <f t="shared" si="2"/>
        <v>-1285.2999999999884</v>
      </c>
      <c r="L37" s="126">
        <f>_xlfn.XLOOKUP($B37,'Duomenys | Data'!$B$10:$B$69,'Duomenys | Data'!I$10:I$69)</f>
        <v>3.5999999999999091</v>
      </c>
      <c r="M37" s="126">
        <f>_xlfn.XLOOKUP($B37,'Duomenys | Data'!$B$10:$B$69,'Duomenys | Data'!$R$10:$R$69)</f>
        <v>0</v>
      </c>
      <c r="N37" s="108">
        <f t="shared" si="3"/>
        <v>-1281.6999999999884</v>
      </c>
      <c r="O37" s="129" t="str">
        <f>'Lankstumas | Flexibility'!L41</f>
        <v>Taip / Yes</v>
      </c>
      <c r="P37" s="126">
        <f>_xlfn.XLOOKUP($B37,'Duomenys | Data'!$B$10:$B$69,'Duomenys | Data'!J$10:J$69)</f>
        <v>1040.7</v>
      </c>
      <c r="Q37" s="126">
        <f>_xlfn.XLOOKUP($B37,'Duomenys | Data'!$B$10:$B$69,'Duomenys | Data'!K$10:K$69)</f>
        <v>1536.1000000000004</v>
      </c>
      <c r="R37" s="109">
        <f t="shared" si="6"/>
        <v>1295.1000000000117</v>
      </c>
      <c r="S37" s="128">
        <f t="shared" si="4"/>
        <v>-1.3</v>
      </c>
      <c r="T37" s="128" t="str">
        <f t="shared" si="5"/>
        <v>-</v>
      </c>
      <c r="U37" s="130" t="str">
        <f t="shared" si="7"/>
        <v>Taip / Yes</v>
      </c>
      <c r="V37" s="240"/>
      <c r="W37" s="240"/>
      <c r="X37"/>
      <c r="Y37"/>
      <c r="Z37"/>
      <c r="AA37"/>
    </row>
    <row r="38" spans="2:27" x14ac:dyDescent="0.3">
      <c r="B38" s="123">
        <v>31</v>
      </c>
      <c r="C38" s="124" t="s">
        <v>34</v>
      </c>
      <c r="D38" s="125">
        <f t="shared" si="0"/>
        <v>4.8999995578521104E-2</v>
      </c>
      <c r="E38" s="126">
        <f>_xlfn.XLOOKUP($B38,'Duomenys | Data'!$B$10:$B$69,'Duomenys | Data'!D$10:D$69)</f>
        <v>33143.199999999997</v>
      </c>
      <c r="F38" s="127">
        <f t="shared" si="1"/>
        <v>33043.9</v>
      </c>
      <c r="G38" s="126">
        <f>_xlfn.XLOOKUP($B38,'Duomenys | Data'!$B$10:$B$69,'Duomenys | Data'!E$10:E$69)</f>
        <v>28719.1</v>
      </c>
      <c r="H38" s="126">
        <f>_xlfn.XLOOKUP($B38,'Duomenys | Data'!$B$10:$B$69,'Duomenys | Data'!F$10:F$69)</f>
        <v>4324.8</v>
      </c>
      <c r="I38" s="126">
        <f>_xlfn.XLOOKUP($B38,'Duomenys | Data'!$B$10:$B$69,'Duomenys | Data'!G$10:G$69)</f>
        <v>0</v>
      </c>
      <c r="J38" s="126">
        <f>_xlfn.XLOOKUP($B38,'Duomenys | Data'!$B$10:$B$69,'Duomenys | Data'!H$10:H$69)</f>
        <v>0</v>
      </c>
      <c r="K38" s="128">
        <f t="shared" si="2"/>
        <v>99.299999999995634</v>
      </c>
      <c r="L38" s="126">
        <f>_xlfn.XLOOKUP($B38,'Duomenys | Data'!$B$10:$B$69,'Duomenys | Data'!I$10:I$69)</f>
        <v>219.70000000000005</v>
      </c>
      <c r="M38" s="126">
        <f>_xlfn.XLOOKUP($B38,'Duomenys | Data'!$B$10:$B$69,'Duomenys | Data'!$R$10:$R$69)</f>
        <v>11.200000000000045</v>
      </c>
      <c r="N38" s="108">
        <f t="shared" si="3"/>
        <v>330.19999999999573</v>
      </c>
      <c r="O38" s="129" t="str">
        <f>'Lankstumas | Flexibility'!L42</f>
        <v>Taip / Yes</v>
      </c>
      <c r="P38" s="126">
        <f>_xlfn.XLOOKUP($B38,'Duomenys | Data'!$B$10:$B$69,'Duomenys | Data'!J$10:J$69)</f>
        <v>450</v>
      </c>
      <c r="Q38" s="126">
        <f>_xlfn.XLOOKUP($B38,'Duomenys | Data'!$B$10:$B$69,'Duomenys | Data'!K$10:K$69)</f>
        <v>0</v>
      </c>
      <c r="R38" s="109">
        <f t="shared" si="6"/>
        <v>780.19999999999573</v>
      </c>
      <c r="S38" s="128">
        <f t="shared" si="4"/>
        <v>-2.4</v>
      </c>
      <c r="T38" s="128" t="str">
        <f t="shared" si="5"/>
        <v>-</v>
      </c>
      <c r="U38" s="130" t="str">
        <f t="shared" si="7"/>
        <v>Taip / Yes</v>
      </c>
      <c r="V38" s="240"/>
      <c r="W38" s="240"/>
      <c r="X38"/>
      <c r="Y38"/>
      <c r="Z38"/>
      <c r="AA38"/>
    </row>
    <row r="39" spans="2:27" x14ac:dyDescent="0.3">
      <c r="B39" s="123">
        <v>32</v>
      </c>
      <c r="C39" s="124" t="s">
        <v>35</v>
      </c>
      <c r="D39" s="125">
        <f t="shared" si="0"/>
        <v>5.7534983111811488E-2</v>
      </c>
      <c r="E39" s="126">
        <f>_xlfn.XLOOKUP($B39,'Duomenys | Data'!$B$10:$B$69,'Duomenys | Data'!D$10:D$69)</f>
        <v>39440.400000000001</v>
      </c>
      <c r="F39" s="127">
        <f t="shared" si="1"/>
        <v>38799.600000000006</v>
      </c>
      <c r="G39" s="126">
        <f>_xlfn.XLOOKUP($B39,'Duomenys | Data'!$B$10:$B$69,'Duomenys | Data'!E$10:E$69)</f>
        <v>35529.5</v>
      </c>
      <c r="H39" s="126">
        <f>_xlfn.XLOOKUP($B39,'Duomenys | Data'!$B$10:$B$69,'Duomenys | Data'!F$10:F$69)</f>
        <v>3303.8</v>
      </c>
      <c r="I39" s="126">
        <f>_xlfn.XLOOKUP($B39,'Duomenys | Data'!$B$10:$B$69,'Duomenys | Data'!G$10:G$69)</f>
        <v>33.700000000000003</v>
      </c>
      <c r="J39" s="126">
        <f>_xlfn.XLOOKUP($B39,'Duomenys | Data'!$B$10:$B$69,'Duomenys | Data'!H$10:H$69)</f>
        <v>0</v>
      </c>
      <c r="K39" s="128">
        <f t="shared" si="2"/>
        <v>640.79999999999563</v>
      </c>
      <c r="L39" s="126">
        <f>_xlfn.XLOOKUP($B39,'Duomenys | Data'!$B$10:$B$69,'Duomenys | Data'!I$10:I$69)</f>
        <v>-23.299999999999955</v>
      </c>
      <c r="M39" s="126">
        <f>_xlfn.XLOOKUP($B39,'Duomenys | Data'!$B$10:$B$69,'Duomenys | Data'!$R$10:$R$69)</f>
        <v>0</v>
      </c>
      <c r="N39" s="108">
        <f t="shared" si="3"/>
        <v>617.49999999999568</v>
      </c>
      <c r="O39" s="129" t="str">
        <f>'Lankstumas | Flexibility'!L43</f>
        <v>Taip / Yes</v>
      </c>
      <c r="P39" s="126">
        <f>_xlfn.XLOOKUP($B39,'Duomenys | Data'!$B$10:$B$69,'Duomenys | Data'!J$10:J$69)</f>
        <v>287.7</v>
      </c>
      <c r="Q39" s="126">
        <f>_xlfn.XLOOKUP($B39,'Duomenys | Data'!$B$10:$B$69,'Duomenys | Data'!K$10:K$69)</f>
        <v>0</v>
      </c>
      <c r="R39" s="109">
        <f t="shared" si="6"/>
        <v>905.19999999999573</v>
      </c>
      <c r="S39" s="128">
        <f t="shared" si="4"/>
        <v>-2.2999999999999998</v>
      </c>
      <c r="T39" s="128" t="str">
        <f t="shared" si="5"/>
        <v>-</v>
      </c>
      <c r="U39" s="130" t="str">
        <f t="shared" si="7"/>
        <v>Taip / Yes</v>
      </c>
      <c r="V39" s="240"/>
      <c r="W39" s="240"/>
      <c r="X39"/>
      <c r="Y39"/>
      <c r="Z39"/>
      <c r="AA39"/>
    </row>
    <row r="40" spans="2:27" x14ac:dyDescent="0.3">
      <c r="B40" s="123">
        <v>33</v>
      </c>
      <c r="C40" s="124" t="s">
        <v>36</v>
      </c>
      <c r="D40" s="125">
        <f t="shared" si="0"/>
        <v>9.0908434807605201E-2</v>
      </c>
      <c r="E40" s="126">
        <f>_xlfn.XLOOKUP($B40,'Duomenys | Data'!$B$10:$B$69,'Duomenys | Data'!D$10:D$69)</f>
        <v>62205.8</v>
      </c>
      <c r="F40" s="127">
        <f t="shared" si="1"/>
        <v>61305.5</v>
      </c>
      <c r="G40" s="126">
        <f>_xlfn.XLOOKUP($B40,'Duomenys | Data'!$B$10:$B$69,'Duomenys | Data'!E$10:E$69)</f>
        <v>54462.9</v>
      </c>
      <c r="H40" s="126">
        <f>_xlfn.XLOOKUP($B40,'Duomenys | Data'!$B$10:$B$69,'Duomenys | Data'!F$10:F$69)</f>
        <v>6540.4</v>
      </c>
      <c r="I40" s="126">
        <f>_xlfn.XLOOKUP($B40,'Duomenys | Data'!$B$10:$B$69,'Duomenys | Data'!G$10:G$69)</f>
        <v>0</v>
      </c>
      <c r="J40" s="126">
        <f>_xlfn.XLOOKUP($B40,'Duomenys | Data'!$B$10:$B$69,'Duomenys | Data'!H$10:H$69)</f>
        <v>302.2</v>
      </c>
      <c r="K40" s="128">
        <f t="shared" si="2"/>
        <v>900.30000000000291</v>
      </c>
      <c r="L40" s="126">
        <f>_xlfn.XLOOKUP($B40,'Duomenys | Data'!$B$10:$B$69,'Duomenys | Data'!I$10:I$69)</f>
        <v>376.59999999999991</v>
      </c>
      <c r="M40" s="126">
        <f>_xlfn.XLOOKUP($B40,'Duomenys | Data'!$B$10:$B$69,'Duomenys | Data'!$R$10:$R$69)</f>
        <v>0</v>
      </c>
      <c r="N40" s="108">
        <f t="shared" si="3"/>
        <v>1276.9000000000028</v>
      </c>
      <c r="O40" s="129" t="str">
        <f>'Lankstumas | Flexibility'!L44</f>
        <v>Taip / Yes</v>
      </c>
      <c r="P40" s="126">
        <f>_xlfn.XLOOKUP($B40,'Duomenys | Data'!$B$10:$B$69,'Duomenys | Data'!J$10:J$69)</f>
        <v>853.5</v>
      </c>
      <c r="Q40" s="126">
        <f>_xlfn.XLOOKUP($B40,'Duomenys | Data'!$B$10:$B$69,'Duomenys | Data'!K$10:K$69)</f>
        <v>0</v>
      </c>
      <c r="R40" s="109">
        <f t="shared" si="6"/>
        <v>2130.4000000000028</v>
      </c>
      <c r="S40" s="128">
        <f t="shared" si="4"/>
        <v>-3.4</v>
      </c>
      <c r="T40" s="128" t="str">
        <f t="shared" si="5"/>
        <v>-</v>
      </c>
      <c r="U40" s="130" t="str">
        <f t="shared" si="7"/>
        <v>Taip / Yes</v>
      </c>
      <c r="V40" s="240"/>
      <c r="W40" s="240"/>
      <c r="X40"/>
      <c r="Y40"/>
      <c r="Z40"/>
      <c r="AA40"/>
    </row>
    <row r="41" spans="2:27" x14ac:dyDescent="0.3">
      <c r="B41" s="123">
        <v>34</v>
      </c>
      <c r="C41" s="124" t="s">
        <v>37</v>
      </c>
      <c r="D41" s="125">
        <f t="shared" si="0"/>
        <v>7.0195034202984855E-2</v>
      </c>
      <c r="E41" s="126">
        <f>_xlfn.XLOOKUP($B41,'Duomenys | Data'!$B$10:$B$69,'Duomenys | Data'!D$10:D$69)</f>
        <v>48180.3</v>
      </c>
      <c r="F41" s="127">
        <f t="shared" si="1"/>
        <v>47337.1</v>
      </c>
      <c r="G41" s="126">
        <f>_xlfn.XLOOKUP($B41,'Duomenys | Data'!$B$10:$B$69,'Duomenys | Data'!E$10:E$69)</f>
        <v>43787.9</v>
      </c>
      <c r="H41" s="126">
        <f>_xlfn.XLOOKUP($B41,'Duomenys | Data'!$B$10:$B$69,'Duomenys | Data'!F$10:F$69)</f>
        <v>3549.2</v>
      </c>
      <c r="I41" s="126">
        <f>_xlfn.XLOOKUP($B41,'Duomenys | Data'!$B$10:$B$69,'Duomenys | Data'!G$10:G$69)</f>
        <v>0</v>
      </c>
      <c r="J41" s="126">
        <f>_xlfn.XLOOKUP($B41,'Duomenys | Data'!$B$10:$B$69,'Duomenys | Data'!H$10:H$69)</f>
        <v>0</v>
      </c>
      <c r="K41" s="128">
        <f t="shared" si="2"/>
        <v>843.20000000000437</v>
      </c>
      <c r="L41" s="126">
        <f>_xlfn.XLOOKUP($B41,'Duomenys | Data'!$B$10:$B$69,'Duomenys | Data'!I$10:I$69)</f>
        <v>321.8</v>
      </c>
      <c r="M41" s="126">
        <f>_xlfn.XLOOKUP($B41,'Duomenys | Data'!$B$10:$B$69,'Duomenys | Data'!$R$10:$R$69)</f>
        <v>0</v>
      </c>
      <c r="N41" s="108">
        <f t="shared" si="3"/>
        <v>1165.0000000000043</v>
      </c>
      <c r="O41" s="129" t="str">
        <f>'Lankstumas | Flexibility'!L45</f>
        <v>Taip / Yes</v>
      </c>
      <c r="P41" s="126">
        <f>_xlfn.XLOOKUP($B41,'Duomenys | Data'!$B$10:$B$69,'Duomenys | Data'!J$10:J$69)</f>
        <v>0</v>
      </c>
      <c r="Q41" s="126">
        <f>_xlfn.XLOOKUP($B41,'Duomenys | Data'!$B$10:$B$69,'Duomenys | Data'!K$10:K$69)</f>
        <v>0</v>
      </c>
      <c r="R41" s="109">
        <f t="shared" si="6"/>
        <v>1165.0000000000043</v>
      </c>
      <c r="S41" s="128">
        <f t="shared" si="4"/>
        <v>-2.4</v>
      </c>
      <c r="T41" s="128" t="str">
        <f t="shared" si="5"/>
        <v>-</v>
      </c>
      <c r="U41" s="130" t="str">
        <f t="shared" si="7"/>
        <v>Taip / Yes</v>
      </c>
      <c r="V41" s="240"/>
      <c r="W41" s="240"/>
      <c r="X41"/>
      <c r="Y41"/>
      <c r="Z41"/>
      <c r="AA41"/>
    </row>
    <row r="42" spans="2:27" x14ac:dyDescent="0.3">
      <c r="B42" s="123">
        <v>35</v>
      </c>
      <c r="C42" s="124" t="s">
        <v>38</v>
      </c>
      <c r="D42" s="125">
        <f t="shared" si="0"/>
        <v>0.10102446438756134</v>
      </c>
      <c r="E42" s="126">
        <f>_xlfn.XLOOKUP($B42,'Duomenys | Data'!$B$10:$B$69,'Duomenys | Data'!D$10:D$69)</f>
        <v>68732.399999999994</v>
      </c>
      <c r="F42" s="127">
        <f t="shared" si="1"/>
        <v>68127.399999999994</v>
      </c>
      <c r="G42" s="126">
        <f>_xlfn.XLOOKUP($B42,'Duomenys | Data'!$B$10:$B$69,'Duomenys | Data'!E$10:E$69)</f>
        <v>56322.1</v>
      </c>
      <c r="H42" s="126">
        <f>_xlfn.XLOOKUP($B42,'Duomenys | Data'!$B$10:$B$69,'Duomenys | Data'!F$10:F$69)</f>
        <v>11805.3</v>
      </c>
      <c r="I42" s="126">
        <f>_xlfn.XLOOKUP($B42,'Duomenys | Data'!$B$10:$B$69,'Duomenys | Data'!G$10:G$69)</f>
        <v>0</v>
      </c>
      <c r="J42" s="126">
        <f>_xlfn.XLOOKUP($B42,'Duomenys | Data'!$B$10:$B$69,'Duomenys | Data'!H$10:H$69)</f>
        <v>0</v>
      </c>
      <c r="K42" s="128">
        <f t="shared" si="2"/>
        <v>605</v>
      </c>
      <c r="L42" s="126">
        <f>_xlfn.XLOOKUP($B42,'Duomenys | Data'!$B$10:$B$69,'Duomenys | Data'!I$10:I$69)</f>
        <v>318.40000000000003</v>
      </c>
      <c r="M42" s="126">
        <f>_xlfn.XLOOKUP($B42,'Duomenys | Data'!$B$10:$B$69,'Duomenys | Data'!$R$10:$R$69)</f>
        <v>-89.300000000000182</v>
      </c>
      <c r="N42" s="108">
        <f t="shared" si="3"/>
        <v>834.09999999999991</v>
      </c>
      <c r="O42" s="129" t="str">
        <f>'Lankstumas | Flexibility'!L46</f>
        <v>Taip / Yes</v>
      </c>
      <c r="P42" s="126">
        <f>_xlfn.XLOOKUP($B42,'Duomenys | Data'!$B$10:$B$69,'Duomenys | Data'!J$10:J$69)</f>
        <v>490.4</v>
      </c>
      <c r="Q42" s="126">
        <f>_xlfn.XLOOKUP($B42,'Duomenys | Data'!$B$10:$B$69,'Duomenys | Data'!K$10:K$69)</f>
        <v>0</v>
      </c>
      <c r="R42" s="109">
        <f t="shared" si="6"/>
        <v>1324.5</v>
      </c>
      <c r="S42" s="128">
        <f t="shared" si="4"/>
        <v>-1.9</v>
      </c>
      <c r="T42" s="128" t="str">
        <f t="shared" si="5"/>
        <v>-</v>
      </c>
      <c r="U42" s="130" t="str">
        <f t="shared" si="7"/>
        <v>Taip / Yes</v>
      </c>
      <c r="V42" s="240"/>
      <c r="W42" s="240"/>
      <c r="X42"/>
      <c r="Y42"/>
      <c r="Z42"/>
      <c r="AA42"/>
    </row>
    <row r="43" spans="2:27" x14ac:dyDescent="0.3">
      <c r="B43" s="123">
        <v>36</v>
      </c>
      <c r="C43" s="124" t="s">
        <v>39</v>
      </c>
      <c r="D43" s="125">
        <f t="shared" si="0"/>
        <v>7.2384648427433057E-2</v>
      </c>
      <c r="E43" s="126">
        <f>_xlfn.XLOOKUP($B43,'Duomenys | Data'!$B$10:$B$69,'Duomenys | Data'!D$10:D$69)</f>
        <v>50261.1</v>
      </c>
      <c r="F43" s="127">
        <f t="shared" si="1"/>
        <v>48813.7</v>
      </c>
      <c r="G43" s="126">
        <f>_xlfn.XLOOKUP($B43,'Duomenys | Data'!$B$10:$B$69,'Duomenys | Data'!E$10:E$69)</f>
        <v>45588.1</v>
      </c>
      <c r="H43" s="126">
        <f>_xlfn.XLOOKUP($B43,'Duomenys | Data'!$B$10:$B$69,'Duomenys | Data'!F$10:F$69)</f>
        <v>3165.6</v>
      </c>
      <c r="I43" s="126">
        <f>_xlfn.XLOOKUP($B43,'Duomenys | Data'!$B$10:$B$69,'Duomenys | Data'!G$10:G$69)</f>
        <v>0</v>
      </c>
      <c r="J43" s="126">
        <f>_xlfn.XLOOKUP($B43,'Duomenys | Data'!$B$10:$B$69,'Duomenys | Data'!H$10:H$69)</f>
        <v>60</v>
      </c>
      <c r="K43" s="128">
        <f t="shared" si="2"/>
        <v>1447.4000000000015</v>
      </c>
      <c r="L43" s="126">
        <f>_xlfn.XLOOKUP($B43,'Duomenys | Data'!$B$10:$B$69,'Duomenys | Data'!I$10:I$69)</f>
        <v>724.3</v>
      </c>
      <c r="M43" s="126">
        <f>_xlfn.XLOOKUP($B43,'Duomenys | Data'!$B$10:$B$69,'Duomenys | Data'!$R$10:$R$69)</f>
        <v>-11.199999999999932</v>
      </c>
      <c r="N43" s="108">
        <f t="shared" si="3"/>
        <v>2160.5000000000018</v>
      </c>
      <c r="O43" s="129" t="str">
        <f>'Lankstumas | Flexibility'!L47</f>
        <v>Taip / Yes</v>
      </c>
      <c r="P43" s="126">
        <f>_xlfn.XLOOKUP($B43,'Duomenys | Data'!$B$10:$B$69,'Duomenys | Data'!J$10:J$69)</f>
        <v>0</v>
      </c>
      <c r="Q43" s="126">
        <f>_xlfn.XLOOKUP($B43,'Duomenys | Data'!$B$10:$B$69,'Duomenys | Data'!K$10:K$69)</f>
        <v>0</v>
      </c>
      <c r="R43" s="109">
        <f t="shared" si="6"/>
        <v>2160.5000000000018</v>
      </c>
      <c r="S43" s="128">
        <f t="shared" si="4"/>
        <v>-4.3</v>
      </c>
      <c r="T43" s="128" t="str">
        <f t="shared" si="5"/>
        <v>-</v>
      </c>
      <c r="U43" s="130" t="str">
        <f t="shared" si="7"/>
        <v>Taip / Yes</v>
      </c>
      <c r="V43" s="240"/>
      <c r="W43" s="240"/>
      <c r="X43"/>
      <c r="Y43"/>
      <c r="Z43"/>
      <c r="AA43"/>
    </row>
    <row r="44" spans="2:27" x14ac:dyDescent="0.3">
      <c r="B44" s="123">
        <v>37</v>
      </c>
      <c r="C44" s="124" t="s">
        <v>40</v>
      </c>
      <c r="D44" s="125">
        <f t="shared" si="0"/>
        <v>9.8609008197527687E-2</v>
      </c>
      <c r="E44" s="126">
        <f>_xlfn.XLOOKUP($B44,'Duomenys | Data'!$B$10:$B$69,'Duomenys | Data'!D$10:D$69)</f>
        <v>67583.3</v>
      </c>
      <c r="F44" s="127">
        <f t="shared" si="1"/>
        <v>66498.5</v>
      </c>
      <c r="G44" s="126">
        <f>_xlfn.XLOOKUP($B44,'Duomenys | Data'!$B$10:$B$69,'Duomenys | Data'!E$10:E$69)</f>
        <v>61363.6</v>
      </c>
      <c r="H44" s="126">
        <f>_xlfn.XLOOKUP($B44,'Duomenys | Data'!$B$10:$B$69,'Duomenys | Data'!F$10:F$69)</f>
        <v>5134.8999999999996</v>
      </c>
      <c r="I44" s="126">
        <f>_xlfn.XLOOKUP($B44,'Duomenys | Data'!$B$10:$B$69,'Duomenys | Data'!G$10:G$69)</f>
        <v>0</v>
      </c>
      <c r="J44" s="126">
        <f>_xlfn.XLOOKUP($B44,'Duomenys | Data'!$B$10:$B$69,'Duomenys | Data'!H$10:H$69)</f>
        <v>0</v>
      </c>
      <c r="K44" s="128">
        <f t="shared" si="2"/>
        <v>1084.8000000000029</v>
      </c>
      <c r="L44" s="126">
        <f>_xlfn.XLOOKUP($B44,'Duomenys | Data'!$B$10:$B$69,'Duomenys | Data'!I$10:I$69)</f>
        <v>9.7000000000000455</v>
      </c>
      <c r="M44" s="126">
        <f>_xlfn.XLOOKUP($B44,'Duomenys | Data'!$B$10:$B$69,'Duomenys | Data'!$R$10:$R$69)</f>
        <v>0</v>
      </c>
      <c r="N44" s="108">
        <f t="shared" si="3"/>
        <v>1094.500000000003</v>
      </c>
      <c r="O44" s="129" t="str">
        <f>'Lankstumas | Flexibility'!L48</f>
        <v>Taip / Yes</v>
      </c>
      <c r="P44" s="126">
        <f>_xlfn.XLOOKUP($B44,'Duomenys | Data'!$B$10:$B$69,'Duomenys | Data'!J$10:J$69)</f>
        <v>0</v>
      </c>
      <c r="Q44" s="126">
        <f>_xlfn.XLOOKUP($B44,'Duomenys | Data'!$B$10:$B$69,'Duomenys | Data'!K$10:K$69)</f>
        <v>5230.6000000000004</v>
      </c>
      <c r="R44" s="109">
        <f t="shared" si="6"/>
        <v>6325.1000000000031</v>
      </c>
      <c r="S44" s="128">
        <f t="shared" si="4"/>
        <v>-9.4</v>
      </c>
      <c r="T44" s="128" t="str">
        <f t="shared" si="5"/>
        <v>-</v>
      </c>
      <c r="U44" s="130" t="str">
        <f t="shared" si="7"/>
        <v>Taip / Yes</v>
      </c>
      <c r="V44" s="240"/>
      <c r="W44" s="240"/>
      <c r="X44"/>
      <c r="Y44"/>
      <c r="Z44"/>
      <c r="AA44"/>
    </row>
    <row r="45" spans="2:27" x14ac:dyDescent="0.3">
      <c r="B45" s="123">
        <v>38</v>
      </c>
      <c r="C45" s="124" t="s">
        <v>41</v>
      </c>
      <c r="D45" s="125">
        <f t="shared" ref="D45:D68" si="8">F45/$E$75/10</f>
        <v>8.5547690948196614E-2</v>
      </c>
      <c r="E45" s="126">
        <f>_xlfn.XLOOKUP($B45,'Duomenys | Data'!$B$10:$B$69,'Duomenys | Data'!D$10:D$69)</f>
        <v>58559.8</v>
      </c>
      <c r="F45" s="127">
        <f t="shared" si="1"/>
        <v>57690.400000000001</v>
      </c>
      <c r="G45" s="126">
        <f>_xlfn.XLOOKUP($B45,'Duomenys | Data'!$B$10:$B$69,'Duomenys | Data'!E$10:E$69)</f>
        <v>51614.5</v>
      </c>
      <c r="H45" s="126">
        <f>_xlfn.XLOOKUP($B45,'Duomenys | Data'!$B$10:$B$69,'Duomenys | Data'!F$10:F$69)</f>
        <v>5405.3</v>
      </c>
      <c r="I45" s="126">
        <f>_xlfn.XLOOKUP($B45,'Duomenys | Data'!$B$10:$B$69,'Duomenys | Data'!G$10:G$69)</f>
        <v>2</v>
      </c>
      <c r="J45" s="126">
        <f>_xlfn.XLOOKUP($B45,'Duomenys | Data'!$B$10:$B$69,'Duomenys | Data'!H$10:H$69)</f>
        <v>672.6</v>
      </c>
      <c r="K45" s="128">
        <f t="shared" si="2"/>
        <v>869.40000000000146</v>
      </c>
      <c r="L45" s="126">
        <f>_xlfn.XLOOKUP($B45,'Duomenys | Data'!$B$10:$B$69,'Duomenys | Data'!I$10:I$69)</f>
        <v>136.80000000000018</v>
      </c>
      <c r="M45" s="126">
        <f>_xlfn.XLOOKUP($B45,'Duomenys | Data'!$B$10:$B$69,'Duomenys | Data'!$R$10:$R$69)</f>
        <v>22</v>
      </c>
      <c r="N45" s="108">
        <f t="shared" si="3"/>
        <v>1028.2000000000016</v>
      </c>
      <c r="O45" s="129" t="str">
        <f>'Lankstumas | Flexibility'!L49</f>
        <v>Taip / Yes</v>
      </c>
      <c r="P45" s="126">
        <f>_xlfn.XLOOKUP($B45,'Duomenys | Data'!$B$10:$B$69,'Duomenys | Data'!J$10:J$69)</f>
        <v>56.1</v>
      </c>
      <c r="Q45" s="126">
        <f>_xlfn.XLOOKUP($B45,'Duomenys | Data'!$B$10:$B$69,'Duomenys | Data'!K$10:K$69)</f>
        <v>0</v>
      </c>
      <c r="R45" s="109">
        <f t="shared" si="6"/>
        <v>1084.3000000000015</v>
      </c>
      <c r="S45" s="128">
        <f t="shared" si="4"/>
        <v>-1.9</v>
      </c>
      <c r="T45" s="128" t="str">
        <f t="shared" si="5"/>
        <v>-</v>
      </c>
      <c r="U45" s="130" t="str">
        <f t="shared" si="7"/>
        <v>Taip / Yes</v>
      </c>
      <c r="V45" s="240"/>
      <c r="W45" s="240"/>
      <c r="X45"/>
      <c r="Y45"/>
      <c r="Z45"/>
      <c r="AA45"/>
    </row>
    <row r="46" spans="2:27" x14ac:dyDescent="0.3">
      <c r="B46" s="123">
        <v>39</v>
      </c>
      <c r="C46" s="124" t="s">
        <v>42</v>
      </c>
      <c r="D46" s="125">
        <f t="shared" si="8"/>
        <v>8.7570333371430636E-2</v>
      </c>
      <c r="E46" s="126">
        <f>_xlfn.XLOOKUP($B46,'Duomenys | Data'!$B$10:$B$69,'Duomenys | Data'!D$10:D$69)</f>
        <v>59323.7</v>
      </c>
      <c r="F46" s="127">
        <f t="shared" si="1"/>
        <v>59054.400000000001</v>
      </c>
      <c r="G46" s="126">
        <f>_xlfn.XLOOKUP($B46,'Duomenys | Data'!$B$10:$B$69,'Duomenys | Data'!E$10:E$69)</f>
        <v>51366.400000000001</v>
      </c>
      <c r="H46" s="126">
        <f>_xlfn.XLOOKUP($B46,'Duomenys | Data'!$B$10:$B$69,'Duomenys | Data'!F$10:F$69)</f>
        <v>7688</v>
      </c>
      <c r="I46" s="126">
        <f>_xlfn.XLOOKUP($B46,'Duomenys | Data'!$B$10:$B$69,'Duomenys | Data'!G$10:G$69)</f>
        <v>0</v>
      </c>
      <c r="J46" s="126">
        <f>_xlfn.XLOOKUP($B46,'Duomenys | Data'!$B$10:$B$69,'Duomenys | Data'!H$10:H$69)</f>
        <v>0</v>
      </c>
      <c r="K46" s="128">
        <f t="shared" si="2"/>
        <v>269.29999999999563</v>
      </c>
      <c r="L46" s="126">
        <f>_xlfn.XLOOKUP($B46,'Duomenys | Data'!$B$10:$B$69,'Duomenys | Data'!I$10:I$69)</f>
        <v>578.70000000000005</v>
      </c>
      <c r="M46" s="126">
        <f>_xlfn.XLOOKUP($B46,'Duomenys | Data'!$B$10:$B$69,'Duomenys | Data'!$R$10:$R$69)</f>
        <v>0</v>
      </c>
      <c r="N46" s="108">
        <f t="shared" si="3"/>
        <v>847.99999999999568</v>
      </c>
      <c r="O46" s="129" t="str">
        <f>'Lankstumas | Flexibility'!L50</f>
        <v>Taip / Yes</v>
      </c>
      <c r="P46" s="126">
        <f>_xlfn.XLOOKUP($B46,'Duomenys | Data'!$B$10:$B$69,'Duomenys | Data'!J$10:J$69)</f>
        <v>1353.5</v>
      </c>
      <c r="Q46" s="126">
        <f>_xlfn.XLOOKUP($B46,'Duomenys | Data'!$B$10:$B$69,'Duomenys | Data'!K$10:K$69)</f>
        <v>0</v>
      </c>
      <c r="R46" s="109">
        <f t="shared" si="6"/>
        <v>2201.4999999999955</v>
      </c>
      <c r="S46" s="128">
        <f t="shared" si="4"/>
        <v>-3.7</v>
      </c>
      <c r="T46" s="128" t="str">
        <f t="shared" si="5"/>
        <v>-</v>
      </c>
      <c r="U46" s="130" t="str">
        <f t="shared" si="7"/>
        <v>Taip / Yes</v>
      </c>
      <c r="V46" s="240"/>
      <c r="W46" s="240"/>
      <c r="X46"/>
      <c r="Y46"/>
      <c r="Z46"/>
      <c r="AA46"/>
    </row>
    <row r="47" spans="2:27" x14ac:dyDescent="0.3">
      <c r="B47" s="123">
        <v>40</v>
      </c>
      <c r="C47" s="124" t="s">
        <v>43</v>
      </c>
      <c r="D47" s="125">
        <f t="shared" si="8"/>
        <v>4.2250686935302879E-2</v>
      </c>
      <c r="E47" s="126">
        <f>_xlfn.XLOOKUP($B47,'Duomenys | Data'!$B$10:$B$69,'Duomenys | Data'!D$10:D$69)</f>
        <v>29456.2</v>
      </c>
      <c r="F47" s="127">
        <f t="shared" si="1"/>
        <v>28492.400000000001</v>
      </c>
      <c r="G47" s="126">
        <f>_xlfn.XLOOKUP($B47,'Duomenys | Data'!$B$10:$B$69,'Duomenys | Data'!E$10:E$69)</f>
        <v>26296.400000000001</v>
      </c>
      <c r="H47" s="126">
        <f>_xlfn.XLOOKUP($B47,'Duomenys | Data'!$B$10:$B$69,'Duomenys | Data'!F$10:F$69)</f>
        <v>1959.8</v>
      </c>
      <c r="I47" s="126">
        <f>_xlfn.XLOOKUP($B47,'Duomenys | Data'!$B$10:$B$69,'Duomenys | Data'!G$10:G$69)</f>
        <v>0</v>
      </c>
      <c r="J47" s="126">
        <f>_xlfn.XLOOKUP($B47,'Duomenys | Data'!$B$10:$B$69,'Duomenys | Data'!H$10:H$69)</f>
        <v>236.2</v>
      </c>
      <c r="K47" s="128">
        <f t="shared" si="2"/>
        <v>963.79999999999927</v>
      </c>
      <c r="L47" s="126">
        <f>_xlfn.XLOOKUP($B47,'Duomenys | Data'!$B$10:$B$69,'Duomenys | Data'!I$10:I$69)</f>
        <v>599</v>
      </c>
      <c r="M47" s="126">
        <f>_xlfn.XLOOKUP($B47,'Duomenys | Data'!$B$10:$B$69,'Duomenys | Data'!$R$10:$R$69)</f>
        <v>-4.6000000000000014</v>
      </c>
      <c r="N47" s="108">
        <f t="shared" si="3"/>
        <v>1558.1999999999994</v>
      </c>
      <c r="O47" s="129" t="str">
        <f>'Lankstumas | Flexibility'!L51</f>
        <v>Taip / Yes</v>
      </c>
      <c r="P47" s="126">
        <f>_xlfn.XLOOKUP($B47,'Duomenys | Data'!$B$10:$B$69,'Duomenys | Data'!J$10:J$69)</f>
        <v>54.4</v>
      </c>
      <c r="Q47" s="126">
        <f>_xlfn.XLOOKUP($B47,'Duomenys | Data'!$B$10:$B$69,'Duomenys | Data'!K$10:K$69)</f>
        <v>0</v>
      </c>
      <c r="R47" s="109">
        <f t="shared" si="6"/>
        <v>1612.5999999999995</v>
      </c>
      <c r="S47" s="128">
        <f t="shared" si="4"/>
        <v>-5.5</v>
      </c>
      <c r="T47" s="128" t="str">
        <f t="shared" si="5"/>
        <v>-</v>
      </c>
      <c r="U47" s="130" t="str">
        <f t="shared" si="7"/>
        <v>Taip / Yes</v>
      </c>
      <c r="V47" s="240"/>
      <c r="W47" s="240"/>
      <c r="X47"/>
      <c r="Y47"/>
      <c r="Z47"/>
      <c r="AA47"/>
    </row>
    <row r="48" spans="2:27" x14ac:dyDescent="0.3">
      <c r="B48" s="123">
        <v>41</v>
      </c>
      <c r="C48" s="124" t="s">
        <v>44</v>
      </c>
      <c r="D48" s="125">
        <f t="shared" si="8"/>
        <v>7.9251697399393792E-2</v>
      </c>
      <c r="E48" s="126">
        <f>_xlfn.XLOOKUP($B48,'Duomenys | Data'!$B$10:$B$69,'Duomenys | Data'!D$10:D$69)</f>
        <v>53230.2</v>
      </c>
      <c r="F48" s="127">
        <f t="shared" si="1"/>
        <v>53444.6</v>
      </c>
      <c r="G48" s="126">
        <f>_xlfn.XLOOKUP($B48,'Duomenys | Data'!$B$10:$B$69,'Duomenys | Data'!E$10:E$69)</f>
        <v>47919.199999999997</v>
      </c>
      <c r="H48" s="126">
        <f>_xlfn.XLOOKUP($B48,'Duomenys | Data'!$B$10:$B$69,'Duomenys | Data'!F$10:F$69)</f>
        <v>5485.4</v>
      </c>
      <c r="I48" s="126">
        <f>_xlfn.XLOOKUP($B48,'Duomenys | Data'!$B$10:$B$69,'Duomenys | Data'!G$10:G$69)</f>
        <v>0</v>
      </c>
      <c r="J48" s="126">
        <f>_xlfn.XLOOKUP($B48,'Duomenys | Data'!$B$10:$B$69,'Duomenys | Data'!H$10:H$69)</f>
        <v>40</v>
      </c>
      <c r="K48" s="128">
        <f t="shared" si="2"/>
        <v>-214.40000000000146</v>
      </c>
      <c r="L48" s="126">
        <f>_xlfn.XLOOKUP($B48,'Duomenys | Data'!$B$10:$B$69,'Duomenys | Data'!I$10:I$69)</f>
        <v>218.00000000000006</v>
      </c>
      <c r="M48" s="126">
        <f>_xlfn.XLOOKUP($B48,'Duomenys | Data'!$B$10:$B$69,'Duomenys | Data'!$R$10:$R$69)</f>
        <v>209.19999999999982</v>
      </c>
      <c r="N48" s="108">
        <f t="shared" si="3"/>
        <v>212.79999999999842</v>
      </c>
      <c r="O48" s="129" t="str">
        <f>'Lankstumas | Flexibility'!L52</f>
        <v>Taip / Yes</v>
      </c>
      <c r="P48" s="126">
        <f>_xlfn.XLOOKUP($B48,'Duomenys | Data'!$B$10:$B$69,'Duomenys | Data'!J$10:J$69)</f>
        <v>1123.4000000000001</v>
      </c>
      <c r="Q48" s="126">
        <f>_xlfn.XLOOKUP($B48,'Duomenys | Data'!$B$10:$B$69,'Duomenys | Data'!K$10:K$69)</f>
        <v>501.10000000000036</v>
      </c>
      <c r="R48" s="109">
        <f t="shared" si="6"/>
        <v>1837.2999999999988</v>
      </c>
      <c r="S48" s="128">
        <f t="shared" si="4"/>
        <v>-3.4</v>
      </c>
      <c r="T48" s="128" t="str">
        <f t="shared" si="5"/>
        <v>-</v>
      </c>
      <c r="U48" s="130" t="str">
        <f t="shared" si="7"/>
        <v>Taip / Yes</v>
      </c>
      <c r="V48" s="240"/>
      <c r="W48" s="240"/>
      <c r="X48"/>
      <c r="Y48"/>
      <c r="Z48"/>
      <c r="AA48"/>
    </row>
    <row r="49" spans="2:27" x14ac:dyDescent="0.3">
      <c r="B49" s="123">
        <v>42</v>
      </c>
      <c r="C49" s="124" t="s">
        <v>45</v>
      </c>
      <c r="D49" s="125">
        <f t="shared" si="8"/>
        <v>9.0293931127115326E-2</v>
      </c>
      <c r="E49" s="126">
        <f>_xlfn.XLOOKUP($B49,'Duomenys | Data'!$B$10:$B$69,'Duomenys | Data'!D$10:D$69)</f>
        <v>61846.400000000001</v>
      </c>
      <c r="F49" s="127">
        <f t="shared" si="1"/>
        <v>60891.1</v>
      </c>
      <c r="G49" s="126">
        <f>_xlfn.XLOOKUP($B49,'Duomenys | Data'!$B$10:$B$69,'Duomenys | Data'!E$10:E$69)</f>
        <v>52043.3</v>
      </c>
      <c r="H49" s="126">
        <f>_xlfn.XLOOKUP($B49,'Duomenys | Data'!$B$10:$B$69,'Duomenys | Data'!F$10:F$69)</f>
        <v>8211.7000000000007</v>
      </c>
      <c r="I49" s="126">
        <f>_xlfn.XLOOKUP($B49,'Duomenys | Data'!$B$10:$B$69,'Duomenys | Data'!G$10:G$69)</f>
        <v>0</v>
      </c>
      <c r="J49" s="126">
        <f>_xlfn.XLOOKUP($B49,'Duomenys | Data'!$B$10:$B$69,'Duomenys | Data'!H$10:H$69)</f>
        <v>636.1</v>
      </c>
      <c r="K49" s="128">
        <f t="shared" si="2"/>
        <v>955.30000000000291</v>
      </c>
      <c r="L49" s="126">
        <f>_xlfn.XLOOKUP($B49,'Duomenys | Data'!$B$10:$B$69,'Duomenys | Data'!I$10:I$69)</f>
        <v>74.100000000000023</v>
      </c>
      <c r="M49" s="126">
        <f>_xlfn.XLOOKUP($B49,'Duomenys | Data'!$B$10:$B$69,'Duomenys | Data'!$R$10:$R$69)</f>
        <v>384</v>
      </c>
      <c r="N49" s="108">
        <f t="shared" si="3"/>
        <v>1413.4000000000028</v>
      </c>
      <c r="O49" s="129" t="str">
        <f>'Lankstumas | Flexibility'!L53</f>
        <v>Taip / Yes</v>
      </c>
      <c r="P49" s="126">
        <f>_xlfn.XLOOKUP($B49,'Duomenys | Data'!$B$10:$B$69,'Duomenys | Data'!J$10:J$69)</f>
        <v>1159.0999999999999</v>
      </c>
      <c r="Q49" s="126">
        <f>_xlfn.XLOOKUP($B49,'Duomenys | Data'!$B$10:$B$69,'Duomenys | Data'!K$10:K$69)</f>
        <v>0</v>
      </c>
      <c r="R49" s="109">
        <f t="shared" si="6"/>
        <v>2572.5000000000027</v>
      </c>
      <c r="S49" s="128">
        <f t="shared" si="4"/>
        <v>-4.0999999999999996</v>
      </c>
      <c r="T49" s="128" t="str">
        <f t="shared" si="5"/>
        <v>-</v>
      </c>
      <c r="U49" s="130" t="str">
        <f t="shared" si="7"/>
        <v>Taip / Yes</v>
      </c>
      <c r="V49" s="240"/>
      <c r="W49" s="240"/>
      <c r="X49"/>
      <c r="Y49"/>
      <c r="Z49"/>
      <c r="AA49"/>
    </row>
    <row r="50" spans="2:27" x14ac:dyDescent="0.3">
      <c r="B50" s="123">
        <v>43</v>
      </c>
      <c r="C50" s="124" t="s">
        <v>46</v>
      </c>
      <c r="D50" s="125">
        <f t="shared" si="8"/>
        <v>0.10768643165341266</v>
      </c>
      <c r="E50" s="126">
        <f>_xlfn.XLOOKUP($B50,'Duomenys | Data'!$B$10:$B$69,'Duomenys | Data'!D$10:D$69)</f>
        <v>73467.8</v>
      </c>
      <c r="F50" s="127">
        <f t="shared" si="1"/>
        <v>72620</v>
      </c>
      <c r="G50" s="126">
        <f>_xlfn.XLOOKUP($B50,'Duomenys | Data'!$B$10:$B$69,'Duomenys | Data'!E$10:E$69)</f>
        <v>63493.9</v>
      </c>
      <c r="H50" s="126">
        <f>_xlfn.XLOOKUP($B50,'Duomenys | Data'!$B$10:$B$69,'Duomenys | Data'!F$10:F$69)</f>
        <v>7383.3</v>
      </c>
      <c r="I50" s="126">
        <f>_xlfn.XLOOKUP($B50,'Duomenys | Data'!$B$10:$B$69,'Duomenys | Data'!G$10:G$69)</f>
        <v>0</v>
      </c>
      <c r="J50" s="126">
        <f>_xlfn.XLOOKUP($B50,'Duomenys | Data'!$B$10:$B$69,'Duomenys | Data'!H$10:H$69)</f>
        <v>1742.8</v>
      </c>
      <c r="K50" s="128">
        <f t="shared" si="2"/>
        <v>847.80000000000291</v>
      </c>
      <c r="L50" s="126">
        <f>_xlfn.XLOOKUP($B50,'Duomenys | Data'!$B$10:$B$69,'Duomenys | Data'!I$10:I$69)</f>
        <v>-258</v>
      </c>
      <c r="M50" s="126">
        <f>_xlfn.XLOOKUP($B50,'Duomenys | Data'!$B$10:$B$69,'Duomenys | Data'!$R$10:$R$69)</f>
        <v>0</v>
      </c>
      <c r="N50" s="108">
        <f t="shared" si="3"/>
        <v>589.80000000000291</v>
      </c>
      <c r="O50" s="129" t="str">
        <f>'Lankstumas | Flexibility'!L54</f>
        <v>Taip / Yes</v>
      </c>
      <c r="P50" s="126">
        <f>_xlfn.XLOOKUP($B50,'Duomenys | Data'!$B$10:$B$69,'Duomenys | Data'!J$10:J$69)</f>
        <v>3132.8</v>
      </c>
      <c r="Q50" s="126">
        <f>_xlfn.XLOOKUP($B50,'Duomenys | Data'!$B$10:$B$69,'Duomenys | Data'!K$10:K$69)</f>
        <v>0</v>
      </c>
      <c r="R50" s="109">
        <f t="shared" si="6"/>
        <v>3722.6000000000031</v>
      </c>
      <c r="S50" s="128">
        <f t="shared" si="4"/>
        <v>-5.0999999999999996</v>
      </c>
      <c r="T50" s="128" t="str">
        <f t="shared" si="5"/>
        <v>-</v>
      </c>
      <c r="U50" s="130" t="str">
        <f t="shared" si="7"/>
        <v>Taip / Yes</v>
      </c>
      <c r="V50" s="240"/>
      <c r="W50" s="240"/>
      <c r="X50"/>
      <c r="Y50"/>
      <c r="Z50"/>
      <c r="AA50"/>
    </row>
    <row r="51" spans="2:27" x14ac:dyDescent="0.3">
      <c r="B51" s="123">
        <v>44</v>
      </c>
      <c r="C51" s="124" t="s">
        <v>47</v>
      </c>
      <c r="D51" s="125">
        <f t="shared" si="8"/>
        <v>6.4604741188798678E-2</v>
      </c>
      <c r="E51" s="126">
        <f>_xlfn.XLOOKUP($B51,'Duomenys | Data'!$B$10:$B$69,'Duomenys | Data'!D$10:D$69)</f>
        <v>43185</v>
      </c>
      <c r="F51" s="127">
        <f t="shared" si="1"/>
        <v>43567.200000000004</v>
      </c>
      <c r="G51" s="126">
        <f>_xlfn.XLOOKUP($B51,'Duomenys | Data'!$B$10:$B$69,'Duomenys | Data'!E$10:E$69)</f>
        <v>37107.300000000003</v>
      </c>
      <c r="H51" s="126">
        <f>_xlfn.XLOOKUP($B51,'Duomenys | Data'!$B$10:$B$69,'Duomenys | Data'!F$10:F$69)</f>
        <v>6468.5</v>
      </c>
      <c r="I51" s="126">
        <f>_xlfn.XLOOKUP($B51,'Duomenys | Data'!$B$10:$B$69,'Duomenys | Data'!G$10:G$69)</f>
        <v>8.6</v>
      </c>
      <c r="J51" s="126">
        <f>_xlfn.XLOOKUP($B51,'Duomenys | Data'!$B$10:$B$69,'Duomenys | Data'!H$10:H$69)</f>
        <v>0</v>
      </c>
      <c r="K51" s="128">
        <f t="shared" si="2"/>
        <v>-382.20000000000437</v>
      </c>
      <c r="L51" s="126">
        <f>_xlfn.XLOOKUP($B51,'Duomenys | Data'!$B$10:$B$69,'Duomenys | Data'!I$10:I$69)</f>
        <v>605.1</v>
      </c>
      <c r="M51" s="126">
        <f>_xlfn.XLOOKUP($B51,'Duomenys | Data'!$B$10:$B$69,'Duomenys | Data'!$R$10:$R$69)</f>
        <v>0</v>
      </c>
      <c r="N51" s="108">
        <f t="shared" si="3"/>
        <v>222.89999999999566</v>
      </c>
      <c r="O51" s="129" t="str">
        <f>'Lankstumas | Flexibility'!L55</f>
        <v>Taip / Yes</v>
      </c>
      <c r="P51" s="126">
        <f>_xlfn.XLOOKUP($B51,'Duomenys | Data'!$B$10:$B$69,'Duomenys | Data'!J$10:J$69)</f>
        <v>0</v>
      </c>
      <c r="Q51" s="126">
        <f>_xlfn.XLOOKUP($B51,'Duomenys | Data'!$B$10:$B$69,'Duomenys | Data'!K$10:K$69)</f>
        <v>124.79999999999973</v>
      </c>
      <c r="R51" s="109">
        <f t="shared" si="6"/>
        <v>347.69999999999538</v>
      </c>
      <c r="S51" s="128">
        <f t="shared" si="4"/>
        <v>-0.8</v>
      </c>
      <c r="T51" s="128" t="str">
        <f t="shared" si="5"/>
        <v>-</v>
      </c>
      <c r="U51" s="130" t="str">
        <f t="shared" si="7"/>
        <v>Taip / Yes</v>
      </c>
      <c r="V51" s="240"/>
      <c r="W51" s="240"/>
      <c r="X51"/>
      <c r="Y51"/>
      <c r="Z51"/>
      <c r="AA51"/>
    </row>
    <row r="52" spans="2:27" x14ac:dyDescent="0.3">
      <c r="B52" s="123">
        <v>45</v>
      </c>
      <c r="C52" s="124" t="s">
        <v>48</v>
      </c>
      <c r="D52" s="125">
        <f t="shared" si="8"/>
        <v>0.11575090273443604</v>
      </c>
      <c r="E52" s="126">
        <f>_xlfn.XLOOKUP($B52,'Duomenys | Data'!$B$10:$B$69,'Duomenys | Data'!D$10:D$69)</f>
        <v>79463.399999999994</v>
      </c>
      <c r="F52" s="127">
        <f t="shared" si="1"/>
        <v>78058.399999999994</v>
      </c>
      <c r="G52" s="126">
        <f>_xlfn.XLOOKUP($B52,'Duomenys | Data'!$B$10:$B$69,'Duomenys | Data'!E$10:E$69)</f>
        <v>64588.1</v>
      </c>
      <c r="H52" s="126">
        <f>_xlfn.XLOOKUP($B52,'Duomenys | Data'!$B$10:$B$69,'Duomenys | Data'!F$10:F$69)</f>
        <v>13470.3</v>
      </c>
      <c r="I52" s="126">
        <f>_xlfn.XLOOKUP($B52,'Duomenys | Data'!$B$10:$B$69,'Duomenys | Data'!G$10:G$69)</f>
        <v>0</v>
      </c>
      <c r="J52" s="126">
        <f>_xlfn.XLOOKUP($B52,'Duomenys | Data'!$B$10:$B$69,'Duomenys | Data'!H$10:H$69)</f>
        <v>0</v>
      </c>
      <c r="K52" s="128">
        <f t="shared" si="2"/>
        <v>1405</v>
      </c>
      <c r="L52" s="126">
        <f>_xlfn.XLOOKUP($B52,'Duomenys | Data'!$B$10:$B$69,'Duomenys | Data'!I$10:I$69)</f>
        <v>129.89999999999986</v>
      </c>
      <c r="M52" s="126">
        <f>_xlfn.XLOOKUP($B52,'Duomenys | Data'!$B$10:$B$69,'Duomenys | Data'!$R$10:$R$69)</f>
        <v>211</v>
      </c>
      <c r="N52" s="108">
        <f t="shared" si="3"/>
        <v>1745.8999999999999</v>
      </c>
      <c r="O52" s="129" t="str">
        <f>'Lankstumas | Flexibility'!L56</f>
        <v>Taip / Yes</v>
      </c>
      <c r="P52" s="126">
        <f>_xlfn.XLOOKUP($B52,'Duomenys | Data'!$B$10:$B$69,'Duomenys | Data'!J$10:J$69)</f>
        <v>0</v>
      </c>
      <c r="Q52" s="126">
        <f>_xlfn.XLOOKUP($B52,'Duomenys | Data'!$B$10:$B$69,'Duomenys | Data'!K$10:K$69)</f>
        <v>0</v>
      </c>
      <c r="R52" s="109">
        <f t="shared" si="6"/>
        <v>1745.8999999999999</v>
      </c>
      <c r="S52" s="128">
        <f t="shared" si="4"/>
        <v>-2.2000000000000002</v>
      </c>
      <c r="T52" s="128" t="str">
        <f t="shared" si="5"/>
        <v>-</v>
      </c>
      <c r="U52" s="130" t="str">
        <f t="shared" si="7"/>
        <v>Taip / Yes</v>
      </c>
      <c r="V52" s="240"/>
      <c r="W52" s="240"/>
      <c r="X52"/>
      <c r="Y52"/>
      <c r="Z52"/>
      <c r="AA52"/>
    </row>
    <row r="53" spans="2:27" x14ac:dyDescent="0.3">
      <c r="B53" s="123">
        <v>46</v>
      </c>
      <c r="C53" s="124" t="s">
        <v>49</v>
      </c>
      <c r="D53" s="125">
        <f t="shared" si="8"/>
        <v>4.7215206413855064E-2</v>
      </c>
      <c r="E53" s="126">
        <f>_xlfn.XLOOKUP($B53,'Duomenys | Data'!$B$10:$B$69,'Duomenys | Data'!D$10:D$69)</f>
        <v>30202.3</v>
      </c>
      <c r="F53" s="127">
        <f t="shared" si="1"/>
        <v>31840.3</v>
      </c>
      <c r="G53" s="126">
        <f>_xlfn.XLOOKUP($B53,'Duomenys | Data'!$B$10:$B$69,'Duomenys | Data'!E$10:E$69)</f>
        <v>23013.3</v>
      </c>
      <c r="H53" s="126">
        <f>_xlfn.XLOOKUP($B53,'Duomenys | Data'!$B$10:$B$69,'Duomenys | Data'!F$10:F$69)</f>
        <v>8084</v>
      </c>
      <c r="I53" s="126">
        <f>_xlfn.XLOOKUP($B53,'Duomenys | Data'!$B$10:$B$69,'Duomenys | Data'!G$10:G$69)</f>
        <v>0</v>
      </c>
      <c r="J53" s="126">
        <f>_xlfn.XLOOKUP($B53,'Duomenys | Data'!$B$10:$B$69,'Duomenys | Data'!H$10:H$69)</f>
        <v>743</v>
      </c>
      <c r="K53" s="128">
        <f t="shared" si="2"/>
        <v>-1638</v>
      </c>
      <c r="L53" s="126">
        <f>_xlfn.XLOOKUP($B53,'Duomenys | Data'!$B$10:$B$69,'Duomenys | Data'!I$10:I$69)</f>
        <v>88.499999999999972</v>
      </c>
      <c r="M53" s="126">
        <f>_xlfn.XLOOKUP($B53,'Duomenys | Data'!$B$10:$B$69,'Duomenys | Data'!$R$10:$R$69)</f>
        <v>-17.100000000000136</v>
      </c>
      <c r="N53" s="108">
        <f t="shared" si="3"/>
        <v>-1566.6000000000001</v>
      </c>
      <c r="O53" s="129" t="str">
        <f>'Lankstumas | Flexibility'!L57</f>
        <v>Taip / Yes</v>
      </c>
      <c r="P53" s="126">
        <f>_xlfn.XLOOKUP($B53,'Duomenys | Data'!$B$10:$B$69,'Duomenys | Data'!J$10:J$69)</f>
        <v>1106.5</v>
      </c>
      <c r="Q53" s="126">
        <f>_xlfn.XLOOKUP($B53,'Duomenys | Data'!$B$10:$B$69,'Duomenys | Data'!K$10:K$69)</f>
        <v>238.79999999999973</v>
      </c>
      <c r="R53" s="109">
        <f t="shared" si="6"/>
        <v>-221.30000000000041</v>
      </c>
      <c r="S53" s="128">
        <f t="shared" si="4"/>
        <v>0.7</v>
      </c>
      <c r="T53" s="128" t="str">
        <f t="shared" si="5"/>
        <v>-</v>
      </c>
      <c r="U53" s="130" t="str">
        <f t="shared" si="7"/>
        <v>Taip / Yes</v>
      </c>
      <c r="V53" s="240"/>
      <c r="W53" s="240"/>
      <c r="X53"/>
      <c r="Y53"/>
      <c r="Z53"/>
      <c r="AA53"/>
    </row>
    <row r="54" spans="2:27" x14ac:dyDescent="0.3">
      <c r="B54" s="123">
        <v>47</v>
      </c>
      <c r="C54" s="124" t="s">
        <v>50</v>
      </c>
      <c r="D54" s="125">
        <f t="shared" si="8"/>
        <v>6.9233389326542577E-2</v>
      </c>
      <c r="E54" s="126">
        <f>_xlfn.XLOOKUP($B54,'Duomenys | Data'!$B$10:$B$69,'Duomenys | Data'!D$10:D$69)</f>
        <v>46317.1</v>
      </c>
      <c r="F54" s="127">
        <f t="shared" si="1"/>
        <v>46688.600000000006</v>
      </c>
      <c r="G54" s="126">
        <f>_xlfn.XLOOKUP($B54,'Duomenys | Data'!$B$10:$B$69,'Duomenys | Data'!E$10:E$69)</f>
        <v>38423.800000000003</v>
      </c>
      <c r="H54" s="126">
        <f>_xlfn.XLOOKUP($B54,'Duomenys | Data'!$B$10:$B$69,'Duomenys | Data'!F$10:F$69)</f>
        <v>5836.3</v>
      </c>
      <c r="I54" s="126">
        <f>_xlfn.XLOOKUP($B54,'Duomenys | Data'!$B$10:$B$69,'Duomenys | Data'!G$10:G$69)</f>
        <v>0</v>
      </c>
      <c r="J54" s="126">
        <f>_xlfn.XLOOKUP($B54,'Duomenys | Data'!$B$10:$B$69,'Duomenys | Data'!H$10:H$69)</f>
        <v>2428.5</v>
      </c>
      <c r="K54" s="128">
        <f t="shared" si="2"/>
        <v>-371.50000000000728</v>
      </c>
      <c r="L54" s="126">
        <f>_xlfn.XLOOKUP($B54,'Duomenys | Data'!$B$10:$B$69,'Duomenys | Data'!I$10:I$69)</f>
        <v>-461.5</v>
      </c>
      <c r="M54" s="126">
        <f>_xlfn.XLOOKUP($B54,'Duomenys | Data'!$B$10:$B$69,'Duomenys | Data'!$R$10:$R$69)</f>
        <v>165.6</v>
      </c>
      <c r="N54" s="108">
        <f t="shared" si="3"/>
        <v>-667.40000000000725</v>
      </c>
      <c r="O54" s="129" t="str">
        <f>'Lankstumas | Flexibility'!L58</f>
        <v>Taip / Yes</v>
      </c>
      <c r="P54" s="126">
        <f>_xlfn.XLOOKUP($B54,'Duomenys | Data'!$B$10:$B$69,'Duomenys | Data'!J$10:J$69)</f>
        <v>142.30000000000001</v>
      </c>
      <c r="Q54" s="126">
        <f>_xlfn.XLOOKUP($B54,'Duomenys | Data'!$B$10:$B$69,'Duomenys | Data'!K$10:K$69)</f>
        <v>141</v>
      </c>
      <c r="R54" s="109">
        <f t="shared" si="6"/>
        <v>-384.10000000000724</v>
      </c>
      <c r="S54" s="128">
        <f t="shared" si="4"/>
        <v>0.8</v>
      </c>
      <c r="T54" s="128" t="str">
        <f t="shared" si="5"/>
        <v>-</v>
      </c>
      <c r="U54" s="130" t="str">
        <f t="shared" si="7"/>
        <v>Taip / Yes</v>
      </c>
      <c r="V54" s="240"/>
      <c r="W54" s="240"/>
      <c r="X54"/>
      <c r="Y54"/>
      <c r="Z54"/>
      <c r="AA54"/>
    </row>
    <row r="55" spans="2:27" x14ac:dyDescent="0.3">
      <c r="B55" s="123">
        <v>48</v>
      </c>
      <c r="C55" s="124" t="s">
        <v>51</v>
      </c>
      <c r="D55" s="125">
        <f t="shared" si="8"/>
        <v>0.12274903791623101</v>
      </c>
      <c r="E55" s="126">
        <f>_xlfn.XLOOKUP($B55,'Duomenys | Data'!$B$10:$B$69,'Duomenys | Data'!D$10:D$69)</f>
        <v>81521.5</v>
      </c>
      <c r="F55" s="127">
        <f t="shared" si="1"/>
        <v>82777.7</v>
      </c>
      <c r="G55" s="126">
        <f>_xlfn.XLOOKUP($B55,'Duomenys | Data'!$B$10:$B$69,'Duomenys | Data'!E$10:E$69)</f>
        <v>62085.7</v>
      </c>
      <c r="H55" s="126">
        <f>_xlfn.XLOOKUP($B55,'Duomenys | Data'!$B$10:$B$69,'Duomenys | Data'!F$10:F$69)</f>
        <v>20692</v>
      </c>
      <c r="I55" s="126">
        <f>_xlfn.XLOOKUP($B55,'Duomenys | Data'!$B$10:$B$69,'Duomenys | Data'!G$10:G$69)</f>
        <v>0</v>
      </c>
      <c r="J55" s="126">
        <f>_xlfn.XLOOKUP($B55,'Duomenys | Data'!$B$10:$B$69,'Duomenys | Data'!H$10:H$69)</f>
        <v>0</v>
      </c>
      <c r="K55" s="128">
        <f t="shared" si="2"/>
        <v>-1256.1999999999971</v>
      </c>
      <c r="L55" s="126">
        <f>_xlfn.XLOOKUP($B55,'Duomenys | Data'!$B$10:$B$69,'Duomenys | Data'!I$10:I$69)</f>
        <v>555.9</v>
      </c>
      <c r="M55" s="126">
        <f>_xlfn.XLOOKUP($B55,'Duomenys | Data'!$B$10:$B$69,'Duomenys | Data'!$R$10:$R$69)</f>
        <v>-698</v>
      </c>
      <c r="N55" s="108">
        <f t="shared" si="3"/>
        <v>-1398.299999999997</v>
      </c>
      <c r="O55" s="129" t="str">
        <f>'Lankstumas | Flexibility'!L59</f>
        <v>Taip / Yes</v>
      </c>
      <c r="P55" s="126">
        <f>_xlfn.XLOOKUP($B55,'Duomenys | Data'!$B$10:$B$69,'Duomenys | Data'!J$10:J$69)</f>
        <v>948.4</v>
      </c>
      <c r="Q55" s="126">
        <f>_xlfn.XLOOKUP($B55,'Duomenys | Data'!$B$10:$B$69,'Duomenys | Data'!K$10:K$69)</f>
        <v>9.7999999999992724</v>
      </c>
      <c r="R55" s="109">
        <f t="shared" si="6"/>
        <v>-440.09999999999775</v>
      </c>
      <c r="S55" s="128">
        <f t="shared" si="4"/>
        <v>0.5</v>
      </c>
      <c r="T55" s="128" t="str">
        <f t="shared" si="5"/>
        <v>-</v>
      </c>
      <c r="U55" s="130" t="str">
        <f t="shared" si="7"/>
        <v>Taip / Yes</v>
      </c>
      <c r="V55" s="240"/>
      <c r="W55" s="240"/>
      <c r="X55"/>
      <c r="Y55"/>
      <c r="Z55"/>
      <c r="AA55"/>
    </row>
    <row r="56" spans="2:27" x14ac:dyDescent="0.3">
      <c r="B56" s="123">
        <v>49</v>
      </c>
      <c r="C56" s="124" t="s">
        <v>52</v>
      </c>
      <c r="D56" s="125">
        <f t="shared" si="8"/>
        <v>0.11472920139308103</v>
      </c>
      <c r="E56" s="126">
        <f>_xlfn.XLOOKUP($B56,'Duomenys | Data'!$B$10:$B$69,'Duomenys | Data'!D$10:D$69)</f>
        <v>75533.7</v>
      </c>
      <c r="F56" s="127">
        <f t="shared" si="1"/>
        <v>77369.399999999994</v>
      </c>
      <c r="G56" s="126">
        <f>_xlfn.XLOOKUP($B56,'Duomenys | Data'!$B$10:$B$69,'Duomenys | Data'!E$10:E$69)</f>
        <v>66034.8</v>
      </c>
      <c r="H56" s="126">
        <f>_xlfn.XLOOKUP($B56,'Duomenys | Data'!$B$10:$B$69,'Duomenys | Data'!F$10:F$69)</f>
        <v>11326.2</v>
      </c>
      <c r="I56" s="126">
        <f>_xlfn.XLOOKUP($B56,'Duomenys | Data'!$B$10:$B$69,'Duomenys | Data'!G$10:G$69)</f>
        <v>0</v>
      </c>
      <c r="J56" s="126">
        <f>_xlfn.XLOOKUP($B56,'Duomenys | Data'!$B$10:$B$69,'Duomenys | Data'!H$10:H$69)</f>
        <v>8.4</v>
      </c>
      <c r="K56" s="128">
        <f t="shared" si="2"/>
        <v>-1835.6999999999971</v>
      </c>
      <c r="L56" s="126">
        <f>_xlfn.XLOOKUP($B56,'Duomenys | Data'!$B$10:$B$69,'Duomenys | Data'!I$10:I$69)</f>
        <v>646.5</v>
      </c>
      <c r="M56" s="126">
        <f>_xlfn.XLOOKUP($B56,'Duomenys | Data'!$B$10:$B$69,'Duomenys | Data'!$R$10:$R$69)</f>
        <v>0</v>
      </c>
      <c r="N56" s="108">
        <f t="shared" si="3"/>
        <v>-1189.1999999999971</v>
      </c>
      <c r="O56" s="129" t="str">
        <f>'Lankstumas | Flexibility'!L60</f>
        <v>Taip / Yes</v>
      </c>
      <c r="P56" s="126">
        <f>_xlfn.XLOOKUP($B56,'Duomenys | Data'!$B$10:$B$69,'Duomenys | Data'!J$10:J$69)</f>
        <v>2201.8000000000002</v>
      </c>
      <c r="Q56" s="126">
        <f>_xlfn.XLOOKUP($B56,'Duomenys | Data'!$B$10:$B$69,'Duomenys | Data'!K$10:K$69)</f>
        <v>0</v>
      </c>
      <c r="R56" s="109">
        <f t="shared" si="6"/>
        <v>1012.6000000000031</v>
      </c>
      <c r="S56" s="128">
        <f t="shared" si="4"/>
        <v>-1.3</v>
      </c>
      <c r="T56" s="128" t="str">
        <f t="shared" si="5"/>
        <v>-</v>
      </c>
      <c r="U56" s="130" t="str">
        <f t="shared" si="7"/>
        <v>Taip / Yes</v>
      </c>
      <c r="V56" s="240"/>
      <c r="W56" s="240"/>
      <c r="X56"/>
      <c r="Y56"/>
      <c r="Z56"/>
      <c r="AA56"/>
    </row>
    <row r="57" spans="2:27" x14ac:dyDescent="0.3">
      <c r="B57" s="123">
        <v>50</v>
      </c>
      <c r="C57" s="124" t="s">
        <v>53</v>
      </c>
      <c r="D57" s="125">
        <f t="shared" si="8"/>
        <v>0.10496891368800307</v>
      </c>
      <c r="E57" s="126">
        <f>_xlfn.XLOOKUP($B57,'Duomenys | Data'!$B$10:$B$69,'Duomenys | Data'!D$10:D$69)</f>
        <v>71619.7</v>
      </c>
      <c r="F57" s="127">
        <f t="shared" si="1"/>
        <v>70787.400000000009</v>
      </c>
      <c r="G57" s="126">
        <f>_xlfn.XLOOKUP($B57,'Duomenys | Data'!$B$10:$B$69,'Duomenys | Data'!E$10:E$69)</f>
        <v>62381.1</v>
      </c>
      <c r="H57" s="126">
        <f>_xlfn.XLOOKUP($B57,'Duomenys | Data'!$B$10:$B$69,'Duomenys | Data'!F$10:F$69)</f>
        <v>8065.2</v>
      </c>
      <c r="I57" s="126">
        <f>_xlfn.XLOOKUP($B57,'Duomenys | Data'!$B$10:$B$69,'Duomenys | Data'!G$10:G$69)</f>
        <v>0</v>
      </c>
      <c r="J57" s="126">
        <f>_xlfn.XLOOKUP($B57,'Duomenys | Data'!$B$10:$B$69,'Duomenys | Data'!H$10:H$69)</f>
        <v>341.1</v>
      </c>
      <c r="K57" s="128">
        <f t="shared" si="2"/>
        <v>832.29999999998836</v>
      </c>
      <c r="L57" s="126">
        <f>_xlfn.XLOOKUP($B57,'Duomenys | Data'!$B$10:$B$69,'Duomenys | Data'!I$10:I$69)</f>
        <v>409.5</v>
      </c>
      <c r="M57" s="126">
        <f>_xlfn.XLOOKUP($B57,'Duomenys | Data'!$B$10:$B$69,'Duomenys | Data'!$R$10:$R$69)</f>
        <v>247.59999999999991</v>
      </c>
      <c r="N57" s="108">
        <f t="shared" si="3"/>
        <v>1489.3999999999883</v>
      </c>
      <c r="O57" s="129" t="str">
        <f>'Lankstumas | Flexibility'!L61</f>
        <v>Taip / Yes</v>
      </c>
      <c r="P57" s="126">
        <f>_xlfn.XLOOKUP($B57,'Duomenys | Data'!$B$10:$B$69,'Duomenys | Data'!J$10:J$69)</f>
        <v>3047</v>
      </c>
      <c r="Q57" s="126">
        <f>_xlfn.XLOOKUP($B57,'Duomenys | Data'!$B$10:$B$69,'Duomenys | Data'!K$10:K$69)</f>
        <v>0</v>
      </c>
      <c r="R57" s="109">
        <f t="shared" si="6"/>
        <v>4536.3999999999887</v>
      </c>
      <c r="S57" s="128">
        <f t="shared" si="4"/>
        <v>-6.3</v>
      </c>
      <c r="T57" s="128" t="str">
        <f t="shared" si="5"/>
        <v>-</v>
      </c>
      <c r="U57" s="130" t="str">
        <f t="shared" si="7"/>
        <v>Taip / Yes</v>
      </c>
      <c r="V57" s="240"/>
      <c r="W57" s="240"/>
      <c r="X57"/>
      <c r="Y57"/>
      <c r="Z57"/>
      <c r="AA57"/>
    </row>
    <row r="58" spans="2:27" x14ac:dyDescent="0.3">
      <c r="B58" s="123">
        <v>51</v>
      </c>
      <c r="C58" s="124" t="s">
        <v>54</v>
      </c>
      <c r="D58" s="125">
        <f t="shared" si="8"/>
        <v>0.10244713531193872</v>
      </c>
      <c r="E58" s="126">
        <f>_xlfn.XLOOKUP($B58,'Duomenys | Data'!$B$10:$B$69,'Duomenys | Data'!D$10:D$69)</f>
        <v>69303.399999999994</v>
      </c>
      <c r="F58" s="127">
        <f t="shared" si="1"/>
        <v>69086.8</v>
      </c>
      <c r="G58" s="126">
        <f>_xlfn.XLOOKUP($B58,'Duomenys | Data'!$B$10:$B$69,'Duomenys | Data'!E$10:E$69)</f>
        <v>60583.8</v>
      </c>
      <c r="H58" s="126">
        <f>_xlfn.XLOOKUP($B58,'Duomenys | Data'!$B$10:$B$69,'Duomenys | Data'!F$10:F$69)</f>
        <v>8523.9</v>
      </c>
      <c r="I58" s="126">
        <f>_xlfn.XLOOKUP($B58,'Duomenys | Data'!$B$10:$B$69,'Duomenys | Data'!G$10:G$69)</f>
        <v>20.9</v>
      </c>
      <c r="J58" s="126">
        <f>_xlfn.XLOOKUP($B58,'Duomenys | Data'!$B$10:$B$69,'Duomenys | Data'!H$10:H$69)</f>
        <v>0</v>
      </c>
      <c r="K58" s="128">
        <f t="shared" si="2"/>
        <v>216.59999999999127</v>
      </c>
      <c r="L58" s="126">
        <f>_xlfn.XLOOKUP($B58,'Duomenys | Data'!$B$10:$B$69,'Duomenys | Data'!I$10:I$69)</f>
        <v>205.20000000000005</v>
      </c>
      <c r="M58" s="126">
        <f>_xlfn.XLOOKUP($B58,'Duomenys | Data'!$B$10:$B$69,'Duomenys | Data'!$R$10:$R$69)</f>
        <v>304.40000000000009</v>
      </c>
      <c r="N58" s="108">
        <f t="shared" si="3"/>
        <v>726.19999999999141</v>
      </c>
      <c r="O58" s="129" t="str">
        <f>'Lankstumas | Flexibility'!L62</f>
        <v>Taip / Yes</v>
      </c>
      <c r="P58" s="126">
        <f>_xlfn.XLOOKUP($B58,'Duomenys | Data'!$B$10:$B$69,'Duomenys | Data'!J$10:J$69)</f>
        <v>384.5</v>
      </c>
      <c r="Q58" s="126">
        <f>_xlfn.XLOOKUP($B58,'Duomenys | Data'!$B$10:$B$69,'Duomenys | Data'!K$10:K$69)</f>
        <v>0</v>
      </c>
      <c r="R58" s="109">
        <f t="shared" si="6"/>
        <v>1110.6999999999914</v>
      </c>
      <c r="S58" s="128">
        <f t="shared" si="4"/>
        <v>-1.6</v>
      </c>
      <c r="T58" s="128" t="str">
        <f t="shared" si="5"/>
        <v>-</v>
      </c>
      <c r="U58" s="130" t="str">
        <f t="shared" si="7"/>
        <v>Taip / Yes</v>
      </c>
      <c r="V58" s="240"/>
      <c r="W58" s="240"/>
      <c r="X58"/>
      <c r="Y58"/>
      <c r="Z58"/>
      <c r="AA58"/>
    </row>
    <row r="59" spans="2:27" x14ac:dyDescent="0.3">
      <c r="B59" s="123">
        <v>52</v>
      </c>
      <c r="C59" s="124" t="s">
        <v>55</v>
      </c>
      <c r="D59" s="125">
        <f t="shared" si="8"/>
        <v>9.6999198362730882E-2</v>
      </c>
      <c r="E59" s="126">
        <f>_xlfn.XLOOKUP($B59,'Duomenys | Data'!$B$10:$B$69,'Duomenys | Data'!D$10:D$69)</f>
        <v>67398.2</v>
      </c>
      <c r="F59" s="127">
        <f t="shared" si="1"/>
        <v>65412.9</v>
      </c>
      <c r="G59" s="126">
        <f>_xlfn.XLOOKUP($B59,'Duomenys | Data'!$B$10:$B$69,'Duomenys | Data'!E$10:E$69)</f>
        <v>57740.1</v>
      </c>
      <c r="H59" s="126">
        <f>_xlfn.XLOOKUP($B59,'Duomenys | Data'!$B$10:$B$69,'Duomenys | Data'!F$10:F$69)</f>
        <v>7726.9</v>
      </c>
      <c r="I59" s="126">
        <f>_xlfn.XLOOKUP($B59,'Duomenys | Data'!$B$10:$B$69,'Duomenys | Data'!G$10:G$69)</f>
        <v>54.1</v>
      </c>
      <c r="J59" s="126">
        <f>_xlfn.XLOOKUP($B59,'Duomenys | Data'!$B$10:$B$69,'Duomenys | Data'!H$10:H$69)</f>
        <v>0</v>
      </c>
      <c r="K59" s="128">
        <f t="shared" si="2"/>
        <v>1985.2999999999956</v>
      </c>
      <c r="L59" s="126">
        <f>_xlfn.XLOOKUP($B59,'Duomenys | Data'!$B$10:$B$69,'Duomenys | Data'!I$10:I$69)</f>
        <v>123.29999999999995</v>
      </c>
      <c r="M59" s="126">
        <f>_xlfn.XLOOKUP($B59,'Duomenys | Data'!$B$10:$B$69,'Duomenys | Data'!$R$10:$R$69)</f>
        <v>0</v>
      </c>
      <c r="N59" s="108">
        <f t="shared" si="3"/>
        <v>2108.5999999999958</v>
      </c>
      <c r="O59" s="129" t="str">
        <f>'Lankstumas | Flexibility'!L63</f>
        <v>Taip / Yes</v>
      </c>
      <c r="P59" s="126">
        <f>_xlfn.XLOOKUP($B59,'Duomenys | Data'!$B$10:$B$69,'Duomenys | Data'!J$10:J$69)</f>
        <v>388.9</v>
      </c>
      <c r="Q59" s="126">
        <f>_xlfn.XLOOKUP($B59,'Duomenys | Data'!$B$10:$B$69,'Duomenys | Data'!K$10:K$69)</f>
        <v>3623.6</v>
      </c>
      <c r="R59" s="109">
        <f t="shared" si="6"/>
        <v>6121.0999999999958</v>
      </c>
      <c r="S59" s="128">
        <f t="shared" si="4"/>
        <v>-9.1</v>
      </c>
      <c r="T59" s="128" t="str">
        <f t="shared" si="5"/>
        <v>-</v>
      </c>
      <c r="U59" s="130" t="str">
        <f t="shared" si="7"/>
        <v>Taip / Yes</v>
      </c>
      <c r="V59" s="240"/>
      <c r="W59" s="240"/>
      <c r="X59"/>
      <c r="Y59"/>
      <c r="Z59"/>
      <c r="AA59"/>
    </row>
    <row r="60" spans="2:27" x14ac:dyDescent="0.3">
      <c r="B60" s="123">
        <v>53</v>
      </c>
      <c r="C60" s="124" t="s">
        <v>56</v>
      </c>
      <c r="D60" s="125">
        <f t="shared" si="8"/>
        <v>6.4196505514959729E-2</v>
      </c>
      <c r="E60" s="126">
        <f>_xlfn.XLOOKUP($B60,'Duomenys | Data'!$B$10:$B$69,'Duomenys | Data'!D$10:D$69)</f>
        <v>42822.7</v>
      </c>
      <c r="F60" s="127">
        <f t="shared" si="1"/>
        <v>43291.9</v>
      </c>
      <c r="G60" s="126">
        <f>_xlfn.XLOOKUP($B60,'Duomenys | Data'!$B$10:$B$69,'Duomenys | Data'!E$10:E$69)</f>
        <v>36825.4</v>
      </c>
      <c r="H60" s="126">
        <f>_xlfn.XLOOKUP($B60,'Duomenys | Data'!$B$10:$B$69,'Duomenys | Data'!F$10:F$69)</f>
        <v>6466.5</v>
      </c>
      <c r="I60" s="126">
        <f>_xlfn.XLOOKUP($B60,'Duomenys | Data'!$B$10:$B$69,'Duomenys | Data'!G$10:G$69)</f>
        <v>0</v>
      </c>
      <c r="J60" s="126">
        <f>_xlfn.XLOOKUP($B60,'Duomenys | Data'!$B$10:$B$69,'Duomenys | Data'!H$10:H$69)</f>
        <v>0</v>
      </c>
      <c r="K60" s="128">
        <f t="shared" si="2"/>
        <v>-469.20000000000437</v>
      </c>
      <c r="L60" s="126">
        <f>_xlfn.XLOOKUP($B60,'Duomenys | Data'!$B$10:$B$69,'Duomenys | Data'!I$10:I$69)</f>
        <v>214.40000000000003</v>
      </c>
      <c r="M60" s="126">
        <f>_xlfn.XLOOKUP($B60,'Duomenys | Data'!$B$10:$B$69,'Duomenys | Data'!$R$10:$R$69)</f>
        <v>0</v>
      </c>
      <c r="N60" s="108">
        <f t="shared" si="3"/>
        <v>-254.80000000000433</v>
      </c>
      <c r="O60" s="129" t="str">
        <f>'Lankstumas | Flexibility'!L64</f>
        <v>Taip / Yes</v>
      </c>
      <c r="P60" s="126">
        <f>_xlfn.XLOOKUP($B60,'Duomenys | Data'!$B$10:$B$69,'Duomenys | Data'!J$10:J$69)</f>
        <v>0</v>
      </c>
      <c r="Q60" s="126">
        <f>_xlfn.XLOOKUP($B60,'Duomenys | Data'!$B$10:$B$69,'Duomenys | Data'!K$10:K$69)</f>
        <v>0</v>
      </c>
      <c r="R60" s="109">
        <f t="shared" si="6"/>
        <v>-254.80000000000433</v>
      </c>
      <c r="S60" s="128">
        <f t="shared" si="4"/>
        <v>0.6</v>
      </c>
      <c r="T60" s="128" t="str">
        <f t="shared" si="5"/>
        <v>-</v>
      </c>
      <c r="U60" s="130" t="str">
        <f t="shared" si="7"/>
        <v>Taip / Yes</v>
      </c>
      <c r="V60" s="240"/>
      <c r="W60" s="240"/>
      <c r="X60"/>
      <c r="Y60"/>
      <c r="Z60"/>
      <c r="AA60"/>
    </row>
    <row r="61" spans="2:27" x14ac:dyDescent="0.3">
      <c r="B61" s="123">
        <v>54</v>
      </c>
      <c r="C61" s="124" t="s">
        <v>57</v>
      </c>
      <c r="D61" s="125">
        <f t="shared" si="8"/>
        <v>0.10107680989895443</v>
      </c>
      <c r="E61" s="126">
        <f>_xlfn.XLOOKUP($B61,'Duomenys | Data'!$B$10:$B$69,'Duomenys | Data'!D$10:D$69)</f>
        <v>69267.199999999997</v>
      </c>
      <c r="F61" s="127">
        <f t="shared" si="1"/>
        <v>68162.7</v>
      </c>
      <c r="G61" s="126">
        <f>_xlfn.XLOOKUP($B61,'Duomenys | Data'!$B$10:$B$69,'Duomenys | Data'!E$10:E$69)</f>
        <v>62814.9</v>
      </c>
      <c r="H61" s="126">
        <f>_xlfn.XLOOKUP($B61,'Duomenys | Data'!$B$10:$B$69,'Duomenys | Data'!F$10:F$69)</f>
        <v>5347.8</v>
      </c>
      <c r="I61" s="126">
        <f>_xlfn.XLOOKUP($B61,'Duomenys | Data'!$B$10:$B$69,'Duomenys | Data'!G$10:G$69)</f>
        <v>0</v>
      </c>
      <c r="J61" s="126">
        <f>_xlfn.XLOOKUP($B61,'Duomenys | Data'!$B$10:$B$69,'Duomenys | Data'!H$10:H$69)</f>
        <v>0</v>
      </c>
      <c r="K61" s="128">
        <f t="shared" si="2"/>
        <v>1104.5</v>
      </c>
      <c r="L61" s="126">
        <f>_xlfn.XLOOKUP($B61,'Duomenys | Data'!$B$10:$B$69,'Duomenys | Data'!I$10:I$69)</f>
        <v>1327.1</v>
      </c>
      <c r="M61" s="126">
        <f>_xlfn.XLOOKUP($B61,'Duomenys | Data'!$B$10:$B$69,'Duomenys | Data'!$R$10:$R$69)</f>
        <v>-338.20000000000005</v>
      </c>
      <c r="N61" s="108">
        <f t="shared" si="3"/>
        <v>2093.3999999999996</v>
      </c>
      <c r="O61" s="129" t="str">
        <f>'Lankstumas | Flexibility'!L65</f>
        <v>Taip / Yes</v>
      </c>
      <c r="P61" s="126">
        <f>_xlfn.XLOOKUP($B61,'Duomenys | Data'!$B$10:$B$69,'Duomenys | Data'!J$10:J$69)</f>
        <v>0</v>
      </c>
      <c r="Q61" s="126">
        <f>_xlfn.XLOOKUP($B61,'Duomenys | Data'!$B$10:$B$69,'Duomenys | Data'!K$10:K$69)</f>
        <v>0</v>
      </c>
      <c r="R61" s="109">
        <f t="shared" si="6"/>
        <v>2093.3999999999996</v>
      </c>
      <c r="S61" s="128">
        <f t="shared" si="4"/>
        <v>-3</v>
      </c>
      <c r="T61" s="128" t="str">
        <f t="shared" si="5"/>
        <v>-</v>
      </c>
      <c r="U61" s="130" t="str">
        <f t="shared" si="7"/>
        <v>Taip / Yes</v>
      </c>
      <c r="V61" s="240"/>
      <c r="W61" s="240"/>
      <c r="X61"/>
      <c r="Y61"/>
      <c r="Z61"/>
      <c r="AA61"/>
    </row>
    <row r="62" spans="2:27" x14ac:dyDescent="0.3">
      <c r="B62" s="123">
        <v>55</v>
      </c>
      <c r="C62" s="124" t="s">
        <v>58</v>
      </c>
      <c r="D62" s="125">
        <f>F62/$E$75/10</f>
        <v>0.27677577933415265</v>
      </c>
      <c r="E62" s="126">
        <f>_xlfn.XLOOKUP($B62,'Duomenys | Data'!$B$10:$B$69,'Duomenys | Data'!D$10:D$69)</f>
        <v>191118</v>
      </c>
      <c r="F62" s="127">
        <f t="shared" si="1"/>
        <v>186648</v>
      </c>
      <c r="G62" s="126">
        <f>_xlfn.XLOOKUP($B62,'Duomenys | Data'!$B$10:$B$69,'Duomenys | Data'!E$10:E$69)</f>
        <v>147996.70000000001</v>
      </c>
      <c r="H62" s="126">
        <f>_xlfn.XLOOKUP($B62,'Duomenys | Data'!$B$10:$B$69,'Duomenys | Data'!F$10:F$69)</f>
        <v>38651.300000000003</v>
      </c>
      <c r="I62" s="126">
        <f>_xlfn.XLOOKUP($B62,'Duomenys | Data'!$B$10:$B$69,'Duomenys | Data'!G$10:G$69)</f>
        <v>0</v>
      </c>
      <c r="J62" s="126">
        <f>_xlfn.XLOOKUP($B62,'Duomenys | Data'!$B$10:$B$69,'Duomenys | Data'!H$10:H$69)</f>
        <v>0</v>
      </c>
      <c r="K62" s="128">
        <f t="shared" si="2"/>
        <v>4470</v>
      </c>
      <c r="L62" s="126">
        <f>_xlfn.XLOOKUP($B62,'Duomenys | Data'!$B$10:$B$69,'Duomenys | Data'!I$10:I$69)</f>
        <v>154.5</v>
      </c>
      <c r="M62" s="126">
        <f>_xlfn.XLOOKUP($B62,'Duomenys | Data'!$B$10:$B$69,'Duomenys | Data'!$R$10:$R$69)</f>
        <v>-2047.6000000000004</v>
      </c>
      <c r="N62" s="108">
        <f t="shared" si="3"/>
        <v>2576.8999999999996</v>
      </c>
      <c r="O62" s="129" t="str">
        <f>'Lankstumas | Flexibility'!L66</f>
        <v>Taip / Yes</v>
      </c>
      <c r="P62" s="126">
        <f>_xlfn.XLOOKUP($B62,'Duomenys | Data'!$B$10:$B$69,'Duomenys | Data'!J$10:J$69)</f>
        <v>7695.3</v>
      </c>
      <c r="Q62" s="126">
        <f>_xlfn.XLOOKUP($B62,'Duomenys | Data'!$B$10:$B$69,'Duomenys | Data'!K$10:K$69)</f>
        <v>0</v>
      </c>
      <c r="R62" s="109">
        <f t="shared" si="6"/>
        <v>10272.200000000001</v>
      </c>
      <c r="S62" s="128">
        <f t="shared" si="4"/>
        <v>-5.4</v>
      </c>
      <c r="T62" s="128" t="str">
        <f t="shared" si="5"/>
        <v>-</v>
      </c>
      <c r="U62" s="130" t="str">
        <f t="shared" si="7"/>
        <v>Taip / Yes</v>
      </c>
      <c r="V62" s="240"/>
      <c r="W62" s="240"/>
      <c r="X62"/>
      <c r="Y62"/>
      <c r="Z62"/>
      <c r="AA62"/>
    </row>
    <row r="63" spans="2:27" x14ac:dyDescent="0.3">
      <c r="B63" s="123">
        <v>56</v>
      </c>
      <c r="C63" s="124" t="s">
        <v>59</v>
      </c>
      <c r="D63" s="125">
        <f t="shared" si="8"/>
        <v>4.4829259449790881E-2</v>
      </c>
      <c r="E63" s="126">
        <f>_xlfn.XLOOKUP($B63,'Duomenys | Data'!$B$10:$B$69,'Duomenys | Data'!D$10:D$69)</f>
        <v>29752.9</v>
      </c>
      <c r="F63" s="127">
        <f t="shared" si="1"/>
        <v>30231.3</v>
      </c>
      <c r="G63" s="126">
        <f>_xlfn.XLOOKUP($B63,'Duomenys | Data'!$B$10:$B$69,'Duomenys | Data'!E$10:E$69)</f>
        <v>27698.2</v>
      </c>
      <c r="H63" s="126">
        <f>_xlfn.XLOOKUP($B63,'Duomenys | Data'!$B$10:$B$69,'Duomenys | Data'!F$10:F$69)</f>
        <v>2533.1</v>
      </c>
      <c r="I63" s="126">
        <f>_xlfn.XLOOKUP($B63,'Duomenys | Data'!$B$10:$B$69,'Duomenys | Data'!G$10:G$69)</f>
        <v>0</v>
      </c>
      <c r="J63" s="126">
        <f>_xlfn.XLOOKUP($B63,'Duomenys | Data'!$B$10:$B$69,'Duomenys | Data'!H$10:H$69)</f>
        <v>0</v>
      </c>
      <c r="K63" s="128">
        <f t="shared" si="2"/>
        <v>-478.39999999999782</v>
      </c>
      <c r="L63" s="126">
        <f>_xlfn.XLOOKUP($B63,'Duomenys | Data'!$B$10:$B$69,'Duomenys | Data'!I$10:I$69)</f>
        <v>105.19999999999993</v>
      </c>
      <c r="M63" s="126">
        <f>_xlfn.XLOOKUP($B63,'Duomenys | Data'!$B$10:$B$69,'Duomenys | Data'!$R$10:$R$69)</f>
        <v>0</v>
      </c>
      <c r="N63" s="108">
        <f t="shared" si="3"/>
        <v>-373.19999999999789</v>
      </c>
      <c r="O63" s="129" t="str">
        <f>'Lankstumas | Flexibility'!L67</f>
        <v>Taip / Yes</v>
      </c>
      <c r="P63" s="126">
        <f>_xlfn.XLOOKUP($B63,'Duomenys | Data'!$B$10:$B$69,'Duomenys | Data'!J$10:J$69)</f>
        <v>106</v>
      </c>
      <c r="Q63" s="126">
        <f>_xlfn.XLOOKUP($B63,'Duomenys | Data'!$B$10:$B$69,'Duomenys | Data'!K$10:K$69)</f>
        <v>414.19999999999982</v>
      </c>
      <c r="R63" s="109">
        <f t="shared" si="6"/>
        <v>147.00000000000193</v>
      </c>
      <c r="S63" s="128">
        <f t="shared" si="4"/>
        <v>-0.5</v>
      </c>
      <c r="T63" s="128" t="str">
        <f t="shared" si="5"/>
        <v>-</v>
      </c>
      <c r="U63" s="130" t="str">
        <f t="shared" si="7"/>
        <v>Taip / Yes</v>
      </c>
      <c r="V63" s="240"/>
      <c r="W63" s="240"/>
      <c r="X63"/>
      <c r="Y63"/>
      <c r="Z63"/>
      <c r="AA63"/>
    </row>
    <row r="64" spans="2:27" x14ac:dyDescent="0.3">
      <c r="B64" s="123">
        <v>57</v>
      </c>
      <c r="C64" s="124" t="s">
        <v>60</v>
      </c>
      <c r="D64" s="125">
        <f t="shared" si="8"/>
        <v>7.09578254511605E-2</v>
      </c>
      <c r="E64" s="126">
        <f>_xlfn.XLOOKUP($B64,'Duomenys | Data'!$B$10:$B$69,'Duomenys | Data'!D$10:D$69)</f>
        <v>49403.9</v>
      </c>
      <c r="F64" s="127">
        <f t="shared" si="1"/>
        <v>47851.500000000007</v>
      </c>
      <c r="G64" s="126">
        <f>_xlfn.XLOOKUP($B64,'Duomenys | Data'!$B$10:$B$69,'Duomenys | Data'!E$10:E$69)</f>
        <v>43722.9</v>
      </c>
      <c r="H64" s="126">
        <f>_xlfn.XLOOKUP($B64,'Duomenys | Data'!$B$10:$B$69,'Duomenys | Data'!F$10:F$69)</f>
        <v>4126.3</v>
      </c>
      <c r="I64" s="126">
        <f>_xlfn.XLOOKUP($B64,'Duomenys | Data'!$B$10:$B$69,'Duomenys | Data'!G$10:G$69)</f>
        <v>17</v>
      </c>
      <c r="J64" s="126">
        <f>_xlfn.XLOOKUP($B64,'Duomenys | Data'!$B$10:$B$69,'Duomenys | Data'!H$10:H$69)</f>
        <v>19.3</v>
      </c>
      <c r="K64" s="128">
        <f t="shared" si="2"/>
        <v>1552.3999999999942</v>
      </c>
      <c r="L64" s="126">
        <f>_xlfn.XLOOKUP($B64,'Duomenys | Data'!$B$10:$B$69,'Duomenys | Data'!I$10:I$69)</f>
        <v>271.20000000000005</v>
      </c>
      <c r="M64" s="126">
        <f>_xlfn.XLOOKUP($B64,'Duomenys | Data'!$B$10:$B$69,'Duomenys | Data'!$R$10:$R$69)</f>
        <v>0</v>
      </c>
      <c r="N64" s="108">
        <f t="shared" si="3"/>
        <v>1823.5999999999942</v>
      </c>
      <c r="O64" s="129" t="str">
        <f>'Lankstumas | Flexibility'!L68</f>
        <v>Taip / Yes</v>
      </c>
      <c r="P64" s="126">
        <f>_xlfn.XLOOKUP($B64,'Duomenys | Data'!$B$10:$B$69,'Duomenys | Data'!J$10:J$69)</f>
        <v>33.4</v>
      </c>
      <c r="Q64" s="241">
        <v>0</v>
      </c>
      <c r="R64" s="109">
        <f t="shared" si="6"/>
        <v>1856.9999999999943</v>
      </c>
      <c r="S64" s="128">
        <f t="shared" si="4"/>
        <v>-3.8</v>
      </c>
      <c r="T64" s="128" t="str">
        <f t="shared" si="5"/>
        <v>-</v>
      </c>
      <c r="U64" s="130" t="str">
        <f t="shared" si="7"/>
        <v>Taip / Yes</v>
      </c>
      <c r="V64" s="240"/>
      <c r="W64" s="240"/>
      <c r="X64"/>
      <c r="Y64"/>
      <c r="Z64"/>
      <c r="AA64"/>
    </row>
    <row r="65" spans="1:27" x14ac:dyDescent="0.3">
      <c r="B65" s="123">
        <v>58</v>
      </c>
      <c r="C65" s="124" t="s">
        <v>61</v>
      </c>
      <c r="D65" s="125">
        <f>F65/$E$75/10</f>
        <v>2.9321049046076748E-2</v>
      </c>
      <c r="E65" s="126">
        <f>_xlfn.XLOOKUP($B65,'Duomenys | Data'!$B$10:$B$69,'Duomenys | Data'!D$10:D$69)</f>
        <v>20107.2</v>
      </c>
      <c r="F65" s="127">
        <f t="shared" si="1"/>
        <v>19773.099999999999</v>
      </c>
      <c r="G65" s="126">
        <f>_xlfn.XLOOKUP($B65,'Duomenys | Data'!$B$10:$B$69,'Duomenys | Data'!E$10:E$69)</f>
        <v>18539.099999999999</v>
      </c>
      <c r="H65" s="126">
        <f>_xlfn.XLOOKUP($B65,'Duomenys | Data'!$B$10:$B$69,'Duomenys | Data'!F$10:F$69)</f>
        <v>964</v>
      </c>
      <c r="I65" s="126">
        <f>_xlfn.XLOOKUP($B65,'Duomenys | Data'!$B$10:$B$69,'Duomenys | Data'!G$10:G$69)</f>
        <v>0</v>
      </c>
      <c r="J65" s="126">
        <f>_xlfn.XLOOKUP($B65,'Duomenys | Data'!$B$10:$B$69,'Duomenys | Data'!H$10:H$69)</f>
        <v>270</v>
      </c>
      <c r="K65" s="128">
        <f t="shared" si="2"/>
        <v>334.10000000000218</v>
      </c>
      <c r="L65" s="126">
        <f>_xlfn.XLOOKUP($B65,'Duomenys | Data'!$B$10:$B$69,'Duomenys | Data'!I$10:I$69)</f>
        <v>179.29999999999998</v>
      </c>
      <c r="M65" s="126">
        <f>_xlfn.XLOOKUP($B65,'Duomenys | Data'!$B$10:$B$69,'Duomenys | Data'!$R$10:$R$69)</f>
        <v>0</v>
      </c>
      <c r="N65" s="108">
        <f t="shared" si="3"/>
        <v>513.40000000000214</v>
      </c>
      <c r="O65" s="129" t="str">
        <f>'Lankstumas | Flexibility'!L69</f>
        <v>Taip / Yes</v>
      </c>
      <c r="P65" s="126">
        <f>_xlfn.XLOOKUP($B65,'Duomenys | Data'!$B$10:$B$69,'Duomenys | Data'!J$10:J$69)</f>
        <v>102.8</v>
      </c>
      <c r="Q65" s="126">
        <f>_xlfn.XLOOKUP($B65,'Duomenys | Data'!$B$10:$B$69,'Duomenys | Data'!K$10:K$69)</f>
        <v>0</v>
      </c>
      <c r="R65" s="109">
        <f t="shared" si="6"/>
        <v>616.20000000000209</v>
      </c>
      <c r="S65" s="128">
        <f t="shared" si="4"/>
        <v>-3.1</v>
      </c>
      <c r="T65" s="128" t="str">
        <f t="shared" si="5"/>
        <v>-</v>
      </c>
      <c r="U65" s="130" t="str">
        <f t="shared" si="7"/>
        <v>Taip / Yes</v>
      </c>
      <c r="V65" s="240"/>
      <c r="W65" s="240"/>
      <c r="X65"/>
      <c r="Y65"/>
      <c r="Z65"/>
      <c r="AA65"/>
    </row>
    <row r="66" spans="1:27" x14ac:dyDescent="0.3">
      <c r="B66" s="123">
        <v>59</v>
      </c>
      <c r="C66" s="124" t="s">
        <v>62</v>
      </c>
      <c r="D66" s="125">
        <f t="shared" si="8"/>
        <v>3.3552731365125828E-2</v>
      </c>
      <c r="E66" s="126">
        <f>_xlfn.XLOOKUP($B66,'Duomenys | Data'!$B$10:$B$69,'Duomenys | Data'!D$10:D$69)</f>
        <v>22594.400000000001</v>
      </c>
      <c r="F66" s="127">
        <f t="shared" si="1"/>
        <v>22626.799999999999</v>
      </c>
      <c r="G66" s="126">
        <f>_xlfn.XLOOKUP($B66,'Duomenys | Data'!$B$10:$B$69,'Duomenys | Data'!E$10:E$69)</f>
        <v>19451</v>
      </c>
      <c r="H66" s="126">
        <f>_xlfn.XLOOKUP($B66,'Duomenys | Data'!$B$10:$B$69,'Duomenys | Data'!F$10:F$69)</f>
        <v>3175.8</v>
      </c>
      <c r="I66" s="126">
        <f>_xlfn.XLOOKUP($B66,'Duomenys | Data'!$B$10:$B$69,'Duomenys | Data'!G$10:G$69)</f>
        <v>0</v>
      </c>
      <c r="J66" s="126">
        <f>_xlfn.XLOOKUP($B66,'Duomenys | Data'!$B$10:$B$69,'Duomenys | Data'!H$10:H$69)</f>
        <v>0</v>
      </c>
      <c r="K66" s="128">
        <f t="shared" si="2"/>
        <v>-32.399999999997817</v>
      </c>
      <c r="L66" s="126">
        <f>_xlfn.XLOOKUP($B66,'Duomenys | Data'!$B$10:$B$69,'Duomenys | Data'!I$10:I$69)</f>
        <v>107.29999999999998</v>
      </c>
      <c r="M66" s="126">
        <f>_xlfn.XLOOKUP($B66,'Duomenys | Data'!$B$10:$B$69,'Duomenys | Data'!$R$10:$R$69)</f>
        <v>0</v>
      </c>
      <c r="N66" s="108">
        <f t="shared" si="3"/>
        <v>74.900000000002166</v>
      </c>
      <c r="O66" s="129" t="str">
        <f>'Lankstumas | Flexibility'!L70</f>
        <v>Taip / Yes</v>
      </c>
      <c r="P66" s="126">
        <f>_xlfn.XLOOKUP($B66,'Duomenys | Data'!$B$10:$B$69,'Duomenys | Data'!J$10:J$69)</f>
        <v>1268.0999999999999</v>
      </c>
      <c r="Q66" s="126">
        <f>_xlfn.XLOOKUP($B66,'Duomenys | Data'!$B$10:$B$69,'Duomenys | Data'!K$10:K$69)</f>
        <v>0</v>
      </c>
      <c r="R66" s="109">
        <f t="shared" si="6"/>
        <v>1343.000000000002</v>
      </c>
      <c r="S66" s="128">
        <f t="shared" si="4"/>
        <v>-5.9</v>
      </c>
      <c r="T66" s="128" t="str">
        <f t="shared" si="5"/>
        <v>-</v>
      </c>
      <c r="U66" s="130" t="str">
        <f t="shared" si="7"/>
        <v>Taip / Yes</v>
      </c>
      <c r="V66" s="240"/>
      <c r="W66" s="240"/>
      <c r="X66"/>
      <c r="Y66"/>
      <c r="Z66"/>
      <c r="AA66"/>
    </row>
    <row r="67" spans="1:27" x14ac:dyDescent="0.3">
      <c r="B67" s="123">
        <v>60</v>
      </c>
      <c r="C67" s="124" t="s">
        <v>63</v>
      </c>
      <c r="D67" s="125">
        <f t="shared" si="8"/>
        <v>2.9100545432927998E-2</v>
      </c>
      <c r="E67" s="126">
        <f>_xlfn.XLOOKUP($B67,'Duomenys | Data'!$B$10:$B$69,'Duomenys | Data'!D$10:D$69)</f>
        <v>19118.8</v>
      </c>
      <c r="F67" s="127">
        <f t="shared" si="1"/>
        <v>19624.400000000001</v>
      </c>
      <c r="G67" s="126">
        <f>_xlfn.XLOOKUP($B67,'Duomenys | Data'!$B$10:$B$69,'Duomenys | Data'!E$10:E$69)</f>
        <v>17797.5</v>
      </c>
      <c r="H67" s="126">
        <f>_xlfn.XLOOKUP($B67,'Duomenys | Data'!$B$10:$B$69,'Duomenys | Data'!F$10:F$69)</f>
        <v>1826.9</v>
      </c>
      <c r="I67" s="126">
        <f>_xlfn.XLOOKUP($B67,'Duomenys | Data'!$B$10:$B$69,'Duomenys | Data'!G$10:G$69)</f>
        <v>0</v>
      </c>
      <c r="J67" s="126">
        <f>_xlfn.XLOOKUP($B67,'Duomenys | Data'!$B$10:$B$69,'Duomenys | Data'!H$10:H$69)</f>
        <v>0</v>
      </c>
      <c r="K67" s="128">
        <f t="shared" si="2"/>
        <v>-505.60000000000218</v>
      </c>
      <c r="L67" s="126">
        <f>_xlfn.XLOOKUP($B67,'Duomenys | Data'!$B$10:$B$69,'Duomenys | Data'!I$10:I$69)</f>
        <v>211.79999999999995</v>
      </c>
      <c r="M67" s="126">
        <f>_xlfn.XLOOKUP($B67,'Duomenys | Data'!$B$10:$B$69,'Duomenys | Data'!$R$10:$R$69)</f>
        <v>0</v>
      </c>
      <c r="N67" s="108">
        <f t="shared" si="3"/>
        <v>-293.80000000000223</v>
      </c>
      <c r="O67" s="129" t="str">
        <f>'Lankstumas | Flexibility'!L71</f>
        <v>Taip / Yes</v>
      </c>
      <c r="P67" s="126">
        <f>_xlfn.XLOOKUP($B67,'Duomenys | Data'!$B$10:$B$69,'Duomenys | Data'!J$10:J$69)</f>
        <v>490.1</v>
      </c>
      <c r="Q67" s="126">
        <f>_xlfn.XLOOKUP($B67,'Duomenys | Data'!$B$10:$B$69,'Duomenys | Data'!K$10:K$69)</f>
        <v>150.09999999999997</v>
      </c>
      <c r="R67" s="109">
        <f t="shared" si="6"/>
        <v>346.39999999999782</v>
      </c>
      <c r="S67" s="128">
        <f t="shared" si="4"/>
        <v>-1.8</v>
      </c>
      <c r="T67" s="128" t="str">
        <f t="shared" si="5"/>
        <v>-</v>
      </c>
      <c r="U67" s="130" t="str">
        <f t="shared" si="7"/>
        <v>Taip / Yes</v>
      </c>
      <c r="V67" s="240"/>
      <c r="W67" s="240"/>
      <c r="X67"/>
      <c r="Y67"/>
      <c r="Z67"/>
      <c r="AA67"/>
    </row>
    <row r="68" spans="1:27" x14ac:dyDescent="0.3">
      <c r="B68" s="131">
        <v>61</v>
      </c>
      <c r="C68" s="132" t="s">
        <v>64</v>
      </c>
      <c r="D68" s="133">
        <f t="shared" si="8"/>
        <v>2.1794713548185039E-2</v>
      </c>
      <c r="E68" s="164">
        <f>_xlfn.XLOOKUP($B68,'Duomenys | Data'!$B$10:$B$69,'Duomenys | Data'!D$10:D$69)</f>
        <v>14975.7</v>
      </c>
      <c r="F68" s="135">
        <f t="shared" si="1"/>
        <v>14697.599999999999</v>
      </c>
      <c r="G68" s="134">
        <f>_xlfn.XLOOKUP($B68,'Duomenys | Data'!$B$10:$B$69,'Duomenys | Data'!E$10:E$69)</f>
        <v>13031.8</v>
      </c>
      <c r="H68" s="134">
        <f>_xlfn.XLOOKUP($B68,'Duomenys | Data'!$B$10:$B$69,'Duomenys | Data'!F$10:F$69)</f>
        <v>1665.8</v>
      </c>
      <c r="I68" s="134">
        <f>_xlfn.XLOOKUP($B68,'Duomenys | Data'!$B$10:$B$69,'Duomenys | Data'!G$10:G$69)</f>
        <v>0</v>
      </c>
      <c r="J68" s="134">
        <f>_xlfn.XLOOKUP($B68,'Duomenys | Data'!$B$10:$B$69,'Duomenys | Data'!H$10:H$69)</f>
        <v>0</v>
      </c>
      <c r="K68" s="136">
        <f t="shared" si="2"/>
        <v>278.10000000000218</v>
      </c>
      <c r="L68" s="134">
        <f>_xlfn.XLOOKUP($B68,'Duomenys | Data'!$B$10:$B$69,'Duomenys | Data'!I$10:I$69)</f>
        <v>87.299999999999955</v>
      </c>
      <c r="M68" s="126">
        <f>_xlfn.XLOOKUP($B68,'Duomenys | Data'!$B$10:$B$69,'Duomenys | Data'!$R$10:$R$69)</f>
        <v>0</v>
      </c>
      <c r="N68" s="108">
        <f t="shared" si="3"/>
        <v>365.40000000000214</v>
      </c>
      <c r="O68" s="137" t="str">
        <f>'Lankstumas | Flexibility'!L72</f>
        <v>Taip / Yes</v>
      </c>
      <c r="P68" s="134">
        <f>_xlfn.XLOOKUP($B68,'Duomenys | Data'!$B$10:$B$69,'Duomenys | Data'!J$10:J$69)</f>
        <v>0</v>
      </c>
      <c r="Q68" s="134">
        <f>_xlfn.XLOOKUP($B68,'Duomenys | Data'!$B$10:$B$69,'Duomenys | Data'!K$10:K$69)</f>
        <v>12.299999999999955</v>
      </c>
      <c r="R68" s="116">
        <f t="shared" si="6"/>
        <v>377.70000000000209</v>
      </c>
      <c r="S68" s="128">
        <f t="shared" si="4"/>
        <v>-2.5</v>
      </c>
      <c r="T68" s="128" t="str">
        <f t="shared" si="5"/>
        <v>-</v>
      </c>
      <c r="U68" s="138" t="str">
        <f t="shared" si="7"/>
        <v>Taip / Yes</v>
      </c>
      <c r="V68" s="240"/>
      <c r="W68" s="240"/>
      <c r="X68"/>
      <c r="Y68"/>
      <c r="Z68"/>
      <c r="AA68"/>
    </row>
    <row r="69" spans="1:27" s="25" customFormat="1" ht="30.6" customHeight="1" x14ac:dyDescent="0.3">
      <c r="B69" s="13"/>
      <c r="C69" s="13"/>
      <c r="D69" s="13"/>
      <c r="E69" s="13"/>
      <c r="F69" s="13"/>
      <c r="G69" s="13"/>
      <c r="H69" s="13"/>
      <c r="I69" s="13"/>
      <c r="J69" s="13"/>
      <c r="K69" s="13"/>
      <c r="L69" s="13"/>
      <c r="M69" s="13"/>
      <c r="N69" s="13"/>
      <c r="O69" s="13"/>
      <c r="P69" s="13"/>
      <c r="Q69" s="13"/>
      <c r="R69" s="13"/>
      <c r="S69" s="13"/>
      <c r="T69" s="329" t="s">
        <v>256</v>
      </c>
      <c r="U69" s="325">
        <f>COUNTIF($U$13:$U$68,"Ne / No")</f>
        <v>0</v>
      </c>
      <c r="V69" s="240"/>
      <c r="W69" s="240"/>
      <c r="X69"/>
      <c r="Y69"/>
      <c r="Z69"/>
      <c r="AA69"/>
    </row>
    <row r="70" spans="1:27" x14ac:dyDescent="0.3">
      <c r="A70" s="140"/>
      <c r="B70" s="139" t="s">
        <v>277</v>
      </c>
      <c r="C70" s="139"/>
      <c r="D70" s="13"/>
      <c r="E70" s="13"/>
      <c r="F70" s="13"/>
      <c r="G70" s="13"/>
      <c r="H70" s="13"/>
      <c r="I70" s="13"/>
      <c r="J70" s="13"/>
      <c r="K70" s="13"/>
      <c r="L70" s="13"/>
      <c r="M70" s="13"/>
      <c r="N70" s="13"/>
      <c r="O70" s="13"/>
      <c r="P70" s="13"/>
      <c r="Q70" s="13"/>
      <c r="R70" s="13"/>
      <c r="S70" s="13"/>
      <c r="T70" s="330"/>
      <c r="U70" s="326"/>
      <c r="V70" s="240"/>
      <c r="W70" s="240"/>
      <c r="X70"/>
      <c r="Y70"/>
      <c r="Z70"/>
      <c r="AA70"/>
    </row>
    <row r="71" spans="1:27" ht="15" customHeight="1" x14ac:dyDescent="0.3">
      <c r="A71" s="140"/>
      <c r="B71" s="141"/>
      <c r="C71" s="141"/>
      <c r="D71" s="140"/>
      <c r="E71" s="142"/>
      <c r="F71" s="142"/>
      <c r="G71" s="142"/>
      <c r="H71" s="142"/>
      <c r="I71" s="142"/>
      <c r="J71" s="142"/>
      <c r="K71" s="142"/>
      <c r="L71" s="28"/>
      <c r="M71" s="28"/>
      <c r="N71" s="28"/>
      <c r="O71" s="28"/>
      <c r="P71" s="28"/>
      <c r="Q71" s="28"/>
      <c r="R71" s="28"/>
      <c r="S71" s="28"/>
      <c r="T71" s="28"/>
      <c r="U71" s="28"/>
      <c r="V71" s="240"/>
      <c r="W71" s="240"/>
      <c r="X71" s="41"/>
    </row>
    <row r="72" spans="1:27" x14ac:dyDescent="0.3">
      <c r="A72" s="140"/>
      <c r="B72" s="140"/>
      <c r="C72" s="140"/>
      <c r="D72" s="140"/>
      <c r="E72" s="143"/>
      <c r="F72" s="142"/>
      <c r="G72" s="13"/>
      <c r="H72" s="13"/>
      <c r="I72" s="13"/>
      <c r="J72" s="13"/>
      <c r="K72" s="142"/>
      <c r="L72" s="28"/>
      <c r="M72" s="28"/>
      <c r="N72" s="28"/>
      <c r="O72" s="28"/>
      <c r="P72" s="28"/>
      <c r="Q72" s="28"/>
      <c r="R72" s="28"/>
      <c r="S72" s="28"/>
      <c r="T72" s="28"/>
      <c r="U72" s="28"/>
      <c r="X72" s="41"/>
    </row>
    <row r="73" spans="1:27" x14ac:dyDescent="0.3">
      <c r="A73" s="140"/>
      <c r="B73" s="140"/>
      <c r="C73" s="140"/>
      <c r="D73" s="140"/>
      <c r="E73" s="222"/>
      <c r="F73" s="142"/>
      <c r="G73" s="142"/>
      <c r="H73" s="142"/>
      <c r="I73" s="142"/>
      <c r="J73" s="142"/>
      <c r="K73" s="142"/>
      <c r="L73" s="28"/>
      <c r="M73" s="28"/>
      <c r="N73" s="28"/>
      <c r="O73" s="28"/>
      <c r="P73" s="28"/>
      <c r="Q73" s="28"/>
      <c r="R73" s="28"/>
      <c r="S73" s="28"/>
      <c r="T73" s="28"/>
      <c r="U73" s="28"/>
      <c r="X73" s="41"/>
    </row>
    <row r="74" spans="1:27" x14ac:dyDescent="0.3">
      <c r="A74" s="282" t="s">
        <v>204</v>
      </c>
      <c r="B74" s="282"/>
      <c r="C74" s="282"/>
      <c r="D74" s="282"/>
      <c r="E74" s="220">
        <f>+'Duomenys | Data'!H74</f>
        <v>71986.179246567001</v>
      </c>
      <c r="F74" s="336" t="s">
        <v>95</v>
      </c>
      <c r="G74" s="336"/>
      <c r="H74" s="336"/>
      <c r="I74" s="336"/>
      <c r="J74" s="336"/>
      <c r="K74" s="336"/>
      <c r="L74" s="35"/>
      <c r="M74" s="35"/>
      <c r="N74" s="35"/>
      <c r="O74" s="35"/>
      <c r="P74" s="35"/>
      <c r="Q74" s="27"/>
      <c r="R74" s="27"/>
      <c r="S74" s="27"/>
      <c r="T74" s="27"/>
      <c r="X74" s="41"/>
    </row>
    <row r="75" spans="1:27" x14ac:dyDescent="0.3">
      <c r="A75" s="140"/>
      <c r="B75" s="282" t="s">
        <v>93</v>
      </c>
      <c r="C75" s="282"/>
      <c r="D75" s="282"/>
      <c r="E75" s="205">
        <f>+'Duomenys | Data'!H75</f>
        <v>67436.536697331103</v>
      </c>
      <c r="F75" s="336" t="s">
        <v>96</v>
      </c>
      <c r="G75" s="336"/>
      <c r="H75" s="336"/>
      <c r="I75" s="336"/>
      <c r="J75" s="336"/>
      <c r="K75" s="336"/>
      <c r="L75" s="35"/>
      <c r="M75" s="35"/>
      <c r="N75" s="35"/>
      <c r="O75" s="35"/>
      <c r="P75" s="35"/>
      <c r="Q75" s="27"/>
      <c r="R75" s="27"/>
      <c r="S75" s="27"/>
      <c r="T75" s="27"/>
      <c r="X75" s="41"/>
    </row>
    <row r="76" spans="1:27" ht="18.600000000000001" customHeight="1" x14ac:dyDescent="0.3">
      <c r="A76" s="295" t="s">
        <v>94</v>
      </c>
      <c r="B76" s="295"/>
      <c r="C76" s="295"/>
      <c r="D76" s="295"/>
      <c r="E76" s="223">
        <f>+'Duomenys | Data'!H76</f>
        <v>-2</v>
      </c>
      <c r="F76" s="249" t="s">
        <v>97</v>
      </c>
      <c r="G76" s="147"/>
      <c r="H76" s="147"/>
      <c r="I76" s="147"/>
      <c r="J76" s="147"/>
      <c r="K76" s="147"/>
      <c r="L76" s="36"/>
      <c r="M76" s="36"/>
      <c r="N76" s="36"/>
      <c r="O76" s="36"/>
      <c r="P76" s="36"/>
      <c r="Q76" s="27"/>
      <c r="R76" s="27"/>
      <c r="S76" s="27"/>
      <c r="T76" s="27"/>
      <c r="X76" s="41"/>
    </row>
    <row r="77" spans="1:27" ht="17.399999999999999" customHeight="1" x14ac:dyDescent="0.3">
      <c r="A77" s="146"/>
      <c r="B77" s="335" t="s">
        <v>281</v>
      </c>
      <c r="C77" s="335"/>
      <c r="D77" s="335"/>
      <c r="E77" s="224"/>
      <c r="F77" s="248" t="s">
        <v>282</v>
      </c>
      <c r="G77" s="147"/>
      <c r="H77" s="147"/>
      <c r="I77" s="147"/>
      <c r="J77" s="147"/>
      <c r="K77" s="147"/>
      <c r="L77" s="36"/>
      <c r="M77" s="36"/>
      <c r="N77" s="36"/>
      <c r="O77" s="36"/>
      <c r="P77" s="36"/>
      <c r="Q77" s="27"/>
      <c r="R77" s="27"/>
      <c r="S77" s="27"/>
      <c r="T77" s="27"/>
      <c r="X77" s="41"/>
    </row>
    <row r="78" spans="1:27" x14ac:dyDescent="0.3">
      <c r="A78" s="140"/>
      <c r="B78" s="148"/>
      <c r="C78" s="148"/>
      <c r="D78" s="148"/>
      <c r="E78" s="140"/>
      <c r="F78" s="140"/>
      <c r="G78" s="140"/>
      <c r="H78" s="140"/>
      <c r="I78" s="140"/>
      <c r="J78" s="140"/>
      <c r="K78" s="140"/>
    </row>
    <row r="79" spans="1:27" x14ac:dyDescent="0.3">
      <c r="A79" s="140"/>
      <c r="B79" s="282" t="s">
        <v>65</v>
      </c>
      <c r="C79" s="282"/>
      <c r="D79" s="282"/>
      <c r="E79" s="140"/>
      <c r="F79" s="145" t="s">
        <v>80</v>
      </c>
      <c r="G79" s="145"/>
      <c r="H79" s="145"/>
      <c r="I79" s="145"/>
      <c r="J79" s="145"/>
      <c r="K79" s="139"/>
      <c r="L79" s="18"/>
      <c r="M79" s="18"/>
      <c r="N79" s="18"/>
      <c r="O79" s="18"/>
      <c r="P79" s="18"/>
      <c r="Q79" s="18"/>
      <c r="R79" s="18"/>
      <c r="S79" s="18"/>
      <c r="T79" s="18"/>
    </row>
    <row r="80" spans="1:27" x14ac:dyDescent="0.3">
      <c r="A80" s="140"/>
      <c r="B80" s="282" t="s">
        <v>81</v>
      </c>
      <c r="C80" s="282"/>
      <c r="D80" s="282"/>
      <c r="E80" s="206"/>
      <c r="F80" s="145" t="s">
        <v>82</v>
      </c>
      <c r="G80" s="145"/>
      <c r="H80" s="145"/>
      <c r="I80" s="145"/>
      <c r="J80" s="145"/>
      <c r="K80" s="139"/>
      <c r="L80" s="18"/>
      <c r="M80" s="18"/>
      <c r="N80" s="18"/>
      <c r="O80" s="18"/>
      <c r="P80" s="18"/>
      <c r="Q80" s="18"/>
      <c r="R80" s="18"/>
      <c r="S80" s="18"/>
      <c r="T80" s="18"/>
    </row>
    <row r="81" spans="1:21" x14ac:dyDescent="0.3">
      <c r="A81" s="140"/>
      <c r="B81" s="282" t="s">
        <v>66</v>
      </c>
      <c r="C81" s="282"/>
      <c r="D81" s="282"/>
      <c r="E81" s="207"/>
      <c r="F81" s="145" t="s">
        <v>83</v>
      </c>
      <c r="G81" s="145"/>
      <c r="H81" s="145"/>
      <c r="I81" s="145"/>
      <c r="J81" s="145"/>
      <c r="K81" s="139"/>
      <c r="L81" s="18"/>
      <c r="M81" s="18"/>
      <c r="N81" s="18"/>
      <c r="O81" s="18"/>
      <c r="P81" s="18"/>
      <c r="Q81" s="18"/>
      <c r="R81" s="18"/>
      <c r="S81" s="18"/>
      <c r="T81" s="18"/>
    </row>
    <row r="82" spans="1:21" ht="15" thickBot="1" x14ac:dyDescent="0.35">
      <c r="B82" s="98"/>
      <c r="C82" s="98"/>
      <c r="D82" s="98"/>
      <c r="E82" s="98"/>
      <c r="F82" s="98"/>
      <c r="G82" s="98"/>
      <c r="H82" s="98"/>
      <c r="I82" s="98"/>
      <c r="J82" s="98"/>
      <c r="K82" s="98"/>
      <c r="L82" s="98"/>
      <c r="M82" s="98"/>
      <c r="N82" s="98"/>
      <c r="O82" s="98"/>
      <c r="P82" s="98"/>
      <c r="Q82" s="98"/>
      <c r="R82" s="98"/>
      <c r="S82" s="98"/>
      <c r="T82" s="98"/>
      <c r="U82" s="98"/>
    </row>
    <row r="98" spans="6:16" ht="15.6" x14ac:dyDescent="0.3">
      <c r="F98" s="42"/>
      <c r="G98" s="42"/>
      <c r="H98" s="42"/>
      <c r="I98" s="42"/>
      <c r="J98" s="42"/>
      <c r="K98" s="44"/>
      <c r="L98" s="44"/>
      <c r="M98" s="44"/>
      <c r="N98" s="44"/>
      <c r="O98" s="44"/>
      <c r="P98" s="44"/>
    </row>
    <row r="99" spans="6:16" ht="15.6" x14ac:dyDescent="0.3">
      <c r="F99" s="43"/>
      <c r="G99" s="43"/>
      <c r="H99" s="43"/>
      <c r="I99" s="43"/>
      <c r="J99" s="43"/>
    </row>
  </sheetData>
  <mergeCells count="33">
    <mergeCell ref="M9:M10"/>
    <mergeCell ref="F74:K74"/>
    <mergeCell ref="F75:K75"/>
    <mergeCell ref="C9:C10"/>
    <mergeCell ref="G9:G10"/>
    <mergeCell ref="H9:H10"/>
    <mergeCell ref="I9:I10"/>
    <mergeCell ref="J9:J10"/>
    <mergeCell ref="A74:D74"/>
    <mergeCell ref="B9:B10"/>
    <mergeCell ref="B81:D81"/>
    <mergeCell ref="B79:D79"/>
    <mergeCell ref="A76:D76"/>
    <mergeCell ref="B75:D75"/>
    <mergeCell ref="D9:D10"/>
    <mergeCell ref="B80:D80"/>
    <mergeCell ref="B77:D77"/>
    <mergeCell ref="B6:N6"/>
    <mergeCell ref="B7:N7"/>
    <mergeCell ref="U69:U70"/>
    <mergeCell ref="E9:E10"/>
    <mergeCell ref="F9:F10"/>
    <mergeCell ref="K9:K10"/>
    <mergeCell ref="Q9:Q10"/>
    <mergeCell ref="S9:S10"/>
    <mergeCell ref="P9:P10"/>
    <mergeCell ref="L9:L10"/>
    <mergeCell ref="N9:N10"/>
    <mergeCell ref="O9:O10"/>
    <mergeCell ref="R9:R10"/>
    <mergeCell ref="T69:T70"/>
    <mergeCell ref="U9:U10"/>
    <mergeCell ref="T9:T10"/>
  </mergeCells>
  <conditionalFormatting sqref="D13:D68">
    <cfRule type="expression" dxfId="5" priority="4">
      <formula>$D13&gt;0.3</formula>
    </cfRule>
  </conditionalFormatting>
  <conditionalFormatting sqref="U13:U68">
    <cfRule type="expression" dxfId="3" priority="7">
      <formula>$U13="Ne / No"</formula>
    </cfRule>
  </conditionalFormatting>
  <hyperlinks>
    <hyperlink ref="B1" location="'Turinys | Content'!A1" display="↖ atgal į turinį / back to content" xr:uid="{0FBC01CC-E0D6-40FF-9A39-48C2995ED54E}"/>
  </hyperlinks>
  <pageMargins left="0.7" right="0.7" top="0.75" bottom="0.75" header="0.3" footer="0.3"/>
  <pageSetup paperSize="9" orientation="portrait" r:id="rId1"/>
  <ignoredErrors>
    <ignoredError sqref="F13:F68" unlockedFormula="1"/>
  </ignoredErrors>
  <extLst>
    <ext xmlns:x14="http://schemas.microsoft.com/office/spreadsheetml/2009/9/main" uri="{78C0D931-6437-407d-A8EE-F0AAD7539E65}">
      <x14:conditionalFormattings>
        <x14:conditionalFormatting xmlns:xm="http://schemas.microsoft.com/office/excel/2006/main">
          <x14:cfRule type="expression" priority="35" id="{5196989D-F856-4C36-B061-EF2B59E4CE5F}">
            <xm:f>'KĮ 4 str. 2 d. | CL 4.2.'!#REF!&gt;'KĮ 4 str. 2 d. | CL 4.2.'!$G$24</xm:f>
            <x14:dxf>
              <fill>
                <patternFill>
                  <bgColor rgb="FFD1D1D1"/>
                </patternFill>
              </fill>
            </x14:dxf>
          </x14:cfRule>
          <xm:sqref>E77</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2A17B9-3E54-41E0-A8B8-116FA518076A}">
  <sheetPr>
    <tabColor theme="7" tint="0.59999389629810485"/>
  </sheetPr>
  <dimension ref="B1:AH81"/>
  <sheetViews>
    <sheetView showGridLines="0" showRowColHeaders="0" zoomScale="80" zoomScaleNormal="80" workbookViewId="0"/>
  </sheetViews>
  <sheetFormatPr defaultRowHeight="14.4" x14ac:dyDescent="0.3"/>
  <cols>
    <col min="2" max="2" width="18.88671875" customWidth="1"/>
    <col min="4" max="4" width="22" customWidth="1"/>
    <col min="5" max="5" width="29.6640625" customWidth="1"/>
    <col min="6" max="7" width="23.6640625" customWidth="1"/>
    <col min="8" max="8" width="11" style="47" customWidth="1"/>
    <col min="9" max="9" width="10.6640625" style="47" customWidth="1"/>
    <col min="10" max="10" width="21.5546875" customWidth="1"/>
    <col min="11" max="11" width="19.33203125" customWidth="1"/>
    <col min="12" max="12" width="19.33203125" style="47" customWidth="1"/>
    <col min="20" max="20" width="9.5546875" customWidth="1"/>
  </cols>
  <sheetData>
    <row r="1" spans="2:34" x14ac:dyDescent="0.3">
      <c r="B1" s="82" t="s">
        <v>67</v>
      </c>
    </row>
    <row r="3" spans="2:34" ht="15" thickBot="1" x14ac:dyDescent="0.35"/>
    <row r="4" spans="2:34" s="8" customFormat="1" ht="15.75" customHeight="1" x14ac:dyDescent="0.3">
      <c r="B4" s="101" t="s">
        <v>89</v>
      </c>
      <c r="C4" s="102"/>
      <c r="D4" s="102"/>
      <c r="E4" s="102"/>
      <c r="F4" s="102"/>
      <c r="G4" s="102"/>
      <c r="H4" s="103"/>
      <c r="I4" s="103"/>
      <c r="J4" s="102"/>
      <c r="K4" s="102"/>
      <c r="L4" s="103"/>
      <c r="M4" s="24"/>
      <c r="N4" s="24"/>
      <c r="O4" s="24"/>
      <c r="P4" s="24"/>
      <c r="Q4" s="24"/>
      <c r="R4" s="24"/>
      <c r="S4" s="24"/>
      <c r="T4" s="24"/>
      <c r="U4"/>
      <c r="V4"/>
      <c r="W4"/>
      <c r="X4"/>
      <c r="Y4"/>
      <c r="Z4"/>
      <c r="AA4"/>
      <c r="AB4"/>
      <c r="AC4"/>
    </row>
    <row r="5" spans="2:34" s="8" customFormat="1" ht="15.75" customHeight="1" x14ac:dyDescent="0.3">
      <c r="B5" s="33" t="s">
        <v>90</v>
      </c>
      <c r="C5" s="24"/>
      <c r="D5" s="24"/>
      <c r="E5" s="24"/>
      <c r="F5" s="24"/>
      <c r="G5" s="24"/>
      <c r="H5" s="48"/>
      <c r="I5" s="48"/>
      <c r="J5" s="24"/>
      <c r="K5" s="24"/>
      <c r="L5" s="48"/>
      <c r="M5" s="24"/>
      <c r="N5" s="24"/>
      <c r="O5" s="24"/>
      <c r="P5" s="24"/>
      <c r="Q5" s="24"/>
      <c r="R5" s="24"/>
      <c r="S5" s="24"/>
      <c r="T5" s="24"/>
      <c r="U5"/>
      <c r="V5"/>
      <c r="W5"/>
      <c r="X5"/>
      <c r="Y5"/>
      <c r="Z5"/>
      <c r="AA5"/>
      <c r="AB5"/>
      <c r="AC5"/>
    </row>
    <row r="6" spans="2:34" s="8" customFormat="1" ht="58.95" customHeight="1" x14ac:dyDescent="0.3">
      <c r="B6" s="323" t="s">
        <v>135</v>
      </c>
      <c r="C6" s="323"/>
      <c r="D6" s="323"/>
      <c r="E6" s="323"/>
      <c r="F6" s="323"/>
      <c r="G6" s="323"/>
      <c r="H6" s="323"/>
      <c r="I6" s="323"/>
      <c r="J6" s="323"/>
      <c r="K6" s="323"/>
      <c r="L6" s="323"/>
      <c r="M6" s="57"/>
      <c r="N6" s="57"/>
      <c r="O6" s="57"/>
      <c r="P6" s="57"/>
      <c r="Q6" s="57"/>
      <c r="R6" s="57"/>
      <c r="S6" s="57"/>
      <c r="T6" s="57"/>
      <c r="U6"/>
      <c r="V6"/>
      <c r="W6"/>
      <c r="X6"/>
      <c r="Y6"/>
      <c r="Z6"/>
      <c r="AA6"/>
      <c r="AB6"/>
      <c r="AC6"/>
    </row>
    <row r="7" spans="2:34" s="8" customFormat="1" ht="55.5" customHeight="1" x14ac:dyDescent="0.25">
      <c r="B7" s="324" t="s">
        <v>136</v>
      </c>
      <c r="C7" s="324"/>
      <c r="D7" s="324"/>
      <c r="E7" s="324"/>
      <c r="F7" s="324"/>
      <c r="G7" s="324"/>
      <c r="H7" s="324"/>
      <c r="I7" s="324"/>
      <c r="J7" s="324"/>
      <c r="K7" s="324"/>
      <c r="L7" s="324"/>
      <c r="M7" s="97"/>
      <c r="N7" s="97"/>
      <c r="O7" s="97"/>
      <c r="P7" s="97"/>
      <c r="Q7" s="97"/>
      <c r="R7" s="97"/>
      <c r="S7" s="97"/>
      <c r="T7" s="97"/>
      <c r="U7" s="340"/>
      <c r="V7" s="340"/>
      <c r="W7" s="340"/>
      <c r="X7" s="340"/>
      <c r="Y7" s="340"/>
      <c r="Z7" s="340"/>
      <c r="AA7" s="340"/>
      <c r="AB7" s="340"/>
      <c r="AC7" s="340"/>
      <c r="AD7" s="340"/>
      <c r="AE7" s="340"/>
      <c r="AF7" s="340"/>
      <c r="AG7" s="340"/>
      <c r="AH7" s="340"/>
    </row>
    <row r="8" spans="2:34" s="8" customFormat="1" ht="33.75" customHeight="1" x14ac:dyDescent="0.3">
      <c r="B8" s="50"/>
      <c r="C8" s="50"/>
      <c r="D8" s="50"/>
      <c r="E8" s="50"/>
      <c r="F8" s="51"/>
      <c r="G8" s="50"/>
      <c r="H8" s="50"/>
      <c r="I8" s="50"/>
      <c r="J8" s="50"/>
      <c r="K8" s="50"/>
      <c r="L8" s="50"/>
      <c r="M8" s="50"/>
      <c r="N8" s="50"/>
      <c r="O8" s="50"/>
      <c r="P8" s="50"/>
      <c r="Q8" s="50"/>
      <c r="R8" s="50"/>
      <c r="S8" s="50"/>
      <c r="T8" s="50"/>
      <c r="U8"/>
      <c r="V8"/>
      <c r="W8"/>
      <c r="X8"/>
      <c r="Y8"/>
      <c r="Z8"/>
      <c r="AA8"/>
      <c r="AB8"/>
      <c r="AC8"/>
    </row>
    <row r="9" spans="2:34" ht="44.25" customHeight="1" x14ac:dyDescent="0.3">
      <c r="B9" s="338" t="s">
        <v>138</v>
      </c>
      <c r="C9" s="333" t="s">
        <v>139</v>
      </c>
      <c r="D9" s="327" t="s">
        <v>190</v>
      </c>
      <c r="E9" s="333" t="s">
        <v>191</v>
      </c>
      <c r="F9" s="333" t="s">
        <v>263</v>
      </c>
      <c r="G9" s="333" t="s">
        <v>189</v>
      </c>
      <c r="H9" s="333" t="s">
        <v>140</v>
      </c>
      <c r="I9" s="333" t="s">
        <v>141</v>
      </c>
      <c r="J9" s="333" t="s">
        <v>142</v>
      </c>
      <c r="K9" s="333" t="s">
        <v>143</v>
      </c>
      <c r="L9" s="341" t="s">
        <v>144</v>
      </c>
    </row>
    <row r="10" spans="2:34" ht="61.5" customHeight="1" x14ac:dyDescent="0.3">
      <c r="B10" s="339"/>
      <c r="C10" s="337"/>
      <c r="D10" s="343"/>
      <c r="E10" s="334"/>
      <c r="F10" s="334"/>
      <c r="G10" s="334"/>
      <c r="H10" s="334"/>
      <c r="I10" s="334"/>
      <c r="J10" s="334"/>
      <c r="K10" s="337"/>
      <c r="L10" s="342"/>
    </row>
    <row r="11" spans="2:34" ht="42" customHeight="1" x14ac:dyDescent="0.3">
      <c r="B11" s="104"/>
      <c r="C11" s="105"/>
      <c r="D11" s="196">
        <v>1</v>
      </c>
      <c r="E11" s="106" t="s">
        <v>272</v>
      </c>
      <c r="F11" s="106" t="s">
        <v>154</v>
      </c>
      <c r="G11" s="106" t="s">
        <v>155</v>
      </c>
      <c r="H11" s="106" t="s">
        <v>273</v>
      </c>
      <c r="I11" s="106"/>
      <c r="J11" s="106"/>
      <c r="K11" s="105"/>
      <c r="L11" s="195"/>
    </row>
    <row r="12" spans="2:34" ht="96" customHeight="1" x14ac:dyDescent="0.3">
      <c r="B12" s="104"/>
      <c r="C12" s="105"/>
      <c r="D12" s="106" t="s">
        <v>255</v>
      </c>
      <c r="E12" s="106" t="s">
        <v>91</v>
      </c>
      <c r="F12" s="106" t="s">
        <v>145</v>
      </c>
      <c r="G12" s="106" t="s">
        <v>146</v>
      </c>
      <c r="H12" s="106" t="s">
        <v>91</v>
      </c>
      <c r="I12" s="106" t="s">
        <v>91</v>
      </c>
      <c r="J12" s="106" t="s">
        <v>91</v>
      </c>
      <c r="K12" s="106" t="s">
        <v>91</v>
      </c>
      <c r="L12" s="201" t="s">
        <v>91</v>
      </c>
    </row>
    <row r="13" spans="2:34" x14ac:dyDescent="0.3">
      <c r="B13" s="107" t="s">
        <v>5</v>
      </c>
      <c r="C13" s="108">
        <v>1</v>
      </c>
      <c r="D13" s="126">
        <v>223663.5</v>
      </c>
      <c r="E13" s="109">
        <f>F13-G13</f>
        <v>789782.2</v>
      </c>
      <c r="F13" s="126">
        <f>_xlfn.XLOOKUP($C13,'Duomenys | Data'!$B$10:$B$69,'Duomenys | Data'!M$10:M$69)</f>
        <v>1220397.5</v>
      </c>
      <c r="G13" s="126">
        <f>_xlfn.XLOOKUP($C13,'Duomenys | Data'!$B$10:$B$69,'Duomenys | Data'!N$10:N$69)</f>
        <v>430615.3</v>
      </c>
      <c r="H13" s="110">
        <f t="shared" ref="H13:H44" si="0">(D13/(E13))*100</f>
        <v>28.319643061086968</v>
      </c>
      <c r="I13" s="111" t="str">
        <f>IF(H13&gt;75, "Taip / Yes", "Ne / No")</f>
        <v>Ne / No</v>
      </c>
      <c r="J13" s="165" t="s">
        <v>91</v>
      </c>
      <c r="K13" s="165" t="s">
        <v>91</v>
      </c>
      <c r="L13" s="112" t="str">
        <f>IF(OR(I13="Taip / Yes", K13="Ne / No"),"Ne / No", "Taip / Yes")</f>
        <v>Taip / Yes</v>
      </c>
    </row>
    <row r="14" spans="2:34" x14ac:dyDescent="0.3">
      <c r="B14" s="113" t="s">
        <v>6</v>
      </c>
      <c r="C14" s="108">
        <v>2</v>
      </c>
      <c r="D14" s="126">
        <v>7122.8</v>
      </c>
      <c r="E14" s="109">
        <f t="shared" ref="E14:E72" si="1">F14-G14</f>
        <v>58534.1</v>
      </c>
      <c r="F14" s="126">
        <f>_xlfn.XLOOKUP($C14,'Duomenys | Data'!$B$10:$B$69,'Duomenys | Data'!M$10:M$69)</f>
        <v>97415.5</v>
      </c>
      <c r="G14" s="126">
        <f>_xlfn.XLOOKUP($C14,'Duomenys | Data'!$B$10:$B$69,'Duomenys | Data'!N$10:N$69)</f>
        <v>38881.4</v>
      </c>
      <c r="H14" s="110">
        <f t="shared" si="0"/>
        <v>12.168633326556657</v>
      </c>
      <c r="I14" s="111" t="str">
        <f>IF(H14&gt;60, "Taip / Yes", "Ne / No")</f>
        <v>Ne / No</v>
      </c>
      <c r="J14" s="165" t="s">
        <v>91</v>
      </c>
      <c r="K14" s="165" t="s">
        <v>91</v>
      </c>
      <c r="L14" s="112" t="str">
        <f t="shared" ref="L14:L72" si="2">IF(OR(I14="Taip / Yes", K14="Ne / No"),"Ne / No", "Taip / Yes")</f>
        <v>Taip / Yes</v>
      </c>
    </row>
    <row r="15" spans="2:34" x14ac:dyDescent="0.3">
      <c r="B15" s="113" t="s">
        <v>7</v>
      </c>
      <c r="C15" s="108">
        <v>3</v>
      </c>
      <c r="D15" s="126">
        <v>2717.9</v>
      </c>
      <c r="E15" s="109">
        <f t="shared" si="1"/>
        <v>11093.300000000001</v>
      </c>
      <c r="F15" s="126">
        <f>_xlfn.XLOOKUP($C15,'Duomenys | Data'!$B$10:$B$69,'Duomenys | Data'!M$10:M$69)</f>
        <v>14955.2</v>
      </c>
      <c r="G15" s="126">
        <f>_xlfn.XLOOKUP($C15,'Duomenys | Data'!$B$10:$B$69,'Duomenys | Data'!N$10:N$69)</f>
        <v>3861.9</v>
      </c>
      <c r="H15" s="110">
        <f t="shared" si="0"/>
        <v>24.500374099681789</v>
      </c>
      <c r="I15" s="111" t="str">
        <f t="shared" ref="I15:I72" si="3">IF(H15&gt;60, "Taip / Yes", "Ne / No")</f>
        <v>Ne / No</v>
      </c>
      <c r="J15" s="165" t="s">
        <v>91</v>
      </c>
      <c r="K15" s="165" t="s">
        <v>91</v>
      </c>
      <c r="L15" s="112" t="str">
        <f t="shared" si="2"/>
        <v>Taip / Yes</v>
      </c>
    </row>
    <row r="16" spans="2:34" x14ac:dyDescent="0.3">
      <c r="B16" s="113" t="s">
        <v>8</v>
      </c>
      <c r="C16" s="108">
        <v>4</v>
      </c>
      <c r="D16" s="126">
        <v>5347.2</v>
      </c>
      <c r="E16" s="109">
        <f t="shared" si="1"/>
        <v>27761.3</v>
      </c>
      <c r="F16" s="126">
        <f>_xlfn.XLOOKUP($C16,'Duomenys | Data'!$B$10:$B$69,'Duomenys | Data'!M$10:M$69)</f>
        <v>43471.6</v>
      </c>
      <c r="G16" s="126">
        <f>_xlfn.XLOOKUP($C16,'Duomenys | Data'!$B$10:$B$69,'Duomenys | Data'!N$10:N$69)</f>
        <v>15710.3</v>
      </c>
      <c r="H16" s="110">
        <f t="shared" si="0"/>
        <v>19.26134583034656</v>
      </c>
      <c r="I16" s="111" t="str">
        <f t="shared" si="3"/>
        <v>Ne / No</v>
      </c>
      <c r="J16" s="165" t="s">
        <v>91</v>
      </c>
      <c r="K16" s="165" t="s">
        <v>91</v>
      </c>
      <c r="L16" s="112" t="str">
        <f t="shared" si="2"/>
        <v>Taip / Yes</v>
      </c>
    </row>
    <row r="17" spans="2:12" x14ac:dyDescent="0.3">
      <c r="B17" s="107" t="s">
        <v>9</v>
      </c>
      <c r="C17" s="108">
        <v>5</v>
      </c>
      <c r="D17" s="126">
        <v>62628.800000000003</v>
      </c>
      <c r="E17" s="109">
        <f t="shared" si="1"/>
        <v>389704.70000000007</v>
      </c>
      <c r="F17" s="126">
        <f>_xlfn.XLOOKUP($C17,'Duomenys | Data'!$B$10:$B$69,'Duomenys | Data'!M$10:M$69)</f>
        <v>598422.30000000005</v>
      </c>
      <c r="G17" s="126">
        <f>_xlfn.XLOOKUP($C17,'Duomenys | Data'!$B$10:$B$69,'Duomenys | Data'!N$10:N$69)</f>
        <v>208717.6</v>
      </c>
      <c r="H17" s="110">
        <f t="shared" si="0"/>
        <v>16.070835173401807</v>
      </c>
      <c r="I17" s="111" t="str">
        <f t="shared" si="3"/>
        <v>Ne / No</v>
      </c>
      <c r="J17" s="165" t="s">
        <v>91</v>
      </c>
      <c r="K17" s="165" t="s">
        <v>91</v>
      </c>
      <c r="L17" s="112" t="str">
        <f t="shared" si="2"/>
        <v>Taip / Yes</v>
      </c>
    </row>
    <row r="18" spans="2:12" x14ac:dyDescent="0.3">
      <c r="B18" s="107" t="s">
        <v>10</v>
      </c>
      <c r="C18" s="108">
        <v>6</v>
      </c>
      <c r="D18" s="126">
        <v>12879.9</v>
      </c>
      <c r="E18" s="109">
        <f t="shared" si="1"/>
        <v>208287</v>
      </c>
      <c r="F18" s="126">
        <f>_xlfn.XLOOKUP($C18,'Duomenys | Data'!$B$10:$B$69,'Duomenys | Data'!M$10:M$69)</f>
        <v>334860.5</v>
      </c>
      <c r="G18" s="126">
        <f>_xlfn.XLOOKUP($C18,'Duomenys | Data'!$B$10:$B$69,'Duomenys | Data'!N$10:N$69)</f>
        <v>126573.5</v>
      </c>
      <c r="H18" s="110">
        <f t="shared" si="0"/>
        <v>6.1837272609428329</v>
      </c>
      <c r="I18" s="111" t="str">
        <f t="shared" si="3"/>
        <v>Ne / No</v>
      </c>
      <c r="J18" s="165" t="s">
        <v>91</v>
      </c>
      <c r="K18" s="165" t="s">
        <v>91</v>
      </c>
      <c r="L18" s="112" t="str">
        <f t="shared" si="2"/>
        <v>Taip / Yes</v>
      </c>
    </row>
    <row r="19" spans="2:12" x14ac:dyDescent="0.3">
      <c r="B19" s="113" t="s">
        <v>11</v>
      </c>
      <c r="C19" s="108">
        <v>7</v>
      </c>
      <c r="D19" s="126">
        <v>9132.7999999999993</v>
      </c>
      <c r="E19" s="109">
        <f t="shared" si="1"/>
        <v>59755.999999999993</v>
      </c>
      <c r="F19" s="126">
        <f>_xlfn.XLOOKUP($C19,'Duomenys | Data'!$B$10:$B$69,'Duomenys | Data'!M$10:M$69)</f>
        <v>96719.4</v>
      </c>
      <c r="G19" s="126">
        <f>_xlfn.XLOOKUP($C19,'Duomenys | Data'!$B$10:$B$69,'Duomenys | Data'!N$10:N$69)</f>
        <v>36963.4</v>
      </c>
      <c r="H19" s="110">
        <f t="shared" si="0"/>
        <v>15.28348617712029</v>
      </c>
      <c r="I19" s="111" t="str">
        <f t="shared" si="3"/>
        <v>Ne / No</v>
      </c>
      <c r="J19" s="165" t="s">
        <v>91</v>
      </c>
      <c r="K19" s="165" t="s">
        <v>91</v>
      </c>
      <c r="L19" s="112" t="str">
        <f t="shared" si="2"/>
        <v>Taip / Yes</v>
      </c>
    </row>
    <row r="20" spans="2:12" x14ac:dyDescent="0.3">
      <c r="B20" s="113" t="s">
        <v>12</v>
      </c>
      <c r="C20" s="108">
        <v>8</v>
      </c>
      <c r="D20" s="126">
        <v>559.70000000000005</v>
      </c>
      <c r="E20" s="109">
        <f t="shared" si="1"/>
        <v>17462</v>
      </c>
      <c r="F20" s="126">
        <f>_xlfn.XLOOKUP($C20,'Duomenys | Data'!$B$10:$B$69,'Duomenys | Data'!M$10:M$69)</f>
        <v>19907.5</v>
      </c>
      <c r="G20" s="126">
        <f>_xlfn.XLOOKUP($C20,'Duomenys | Data'!$B$10:$B$69,'Duomenys | Data'!N$10:N$69)</f>
        <v>2445.5</v>
      </c>
      <c r="H20" s="110">
        <f t="shared" si="0"/>
        <v>3.205245676325736</v>
      </c>
      <c r="I20" s="111" t="str">
        <f t="shared" si="3"/>
        <v>Ne / No</v>
      </c>
      <c r="J20" s="165" t="s">
        <v>91</v>
      </c>
      <c r="K20" s="165" t="s">
        <v>91</v>
      </c>
      <c r="L20" s="112" t="str">
        <f t="shared" si="2"/>
        <v>Taip / Yes</v>
      </c>
    </row>
    <row r="21" spans="2:12" x14ac:dyDescent="0.3">
      <c r="B21" s="113" t="s">
        <v>13</v>
      </c>
      <c r="C21" s="108">
        <v>9</v>
      </c>
      <c r="D21" s="126">
        <v>4542.2</v>
      </c>
      <c r="E21" s="109">
        <f t="shared" si="1"/>
        <v>38586.300000000003</v>
      </c>
      <c r="F21" s="126">
        <f>_xlfn.XLOOKUP($C21,'Duomenys | Data'!$B$10:$B$69,'Duomenys | Data'!M$10:M$69)</f>
        <v>56060.5</v>
      </c>
      <c r="G21" s="126">
        <f>_xlfn.XLOOKUP($C21,'Duomenys | Data'!$B$10:$B$69,'Duomenys | Data'!N$10:N$69)</f>
        <v>17474.2</v>
      </c>
      <c r="H21" s="110">
        <f t="shared" si="0"/>
        <v>11.771535493167262</v>
      </c>
      <c r="I21" s="111" t="str">
        <f t="shared" si="3"/>
        <v>Ne / No</v>
      </c>
      <c r="J21" s="165" t="s">
        <v>91</v>
      </c>
      <c r="K21" s="165" t="s">
        <v>91</v>
      </c>
      <c r="L21" s="112" t="str">
        <f t="shared" si="2"/>
        <v>Taip / Yes</v>
      </c>
    </row>
    <row r="22" spans="2:12" x14ac:dyDescent="0.3">
      <c r="B22" s="113" t="s">
        <v>14</v>
      </c>
      <c r="C22" s="108">
        <v>10</v>
      </c>
      <c r="D22" s="126">
        <v>2226.4</v>
      </c>
      <c r="E22" s="109">
        <f t="shared" si="1"/>
        <v>94091.199999999997</v>
      </c>
      <c r="F22" s="126">
        <f>_xlfn.XLOOKUP($C22,'Duomenys | Data'!$B$10:$B$69,'Duomenys | Data'!M$10:M$69)</f>
        <v>169353.5</v>
      </c>
      <c r="G22" s="126">
        <f>_xlfn.XLOOKUP($C22,'Duomenys | Data'!$B$10:$B$69,'Duomenys | Data'!N$10:N$69)</f>
        <v>75262.3</v>
      </c>
      <c r="H22" s="110">
        <f t="shared" si="0"/>
        <v>2.3662149063886955</v>
      </c>
      <c r="I22" s="111" t="str">
        <f t="shared" si="3"/>
        <v>Ne / No</v>
      </c>
      <c r="J22" s="165" t="s">
        <v>91</v>
      </c>
      <c r="K22" s="165" t="s">
        <v>91</v>
      </c>
      <c r="L22" s="112" t="str">
        <f t="shared" si="2"/>
        <v>Taip / Yes</v>
      </c>
    </row>
    <row r="23" spans="2:12" x14ac:dyDescent="0.3">
      <c r="B23" s="107" t="s">
        <v>15</v>
      </c>
      <c r="C23" s="108">
        <v>11</v>
      </c>
      <c r="D23" s="126">
        <v>19495.8</v>
      </c>
      <c r="E23" s="109">
        <f t="shared" si="1"/>
        <v>123609.50000000001</v>
      </c>
      <c r="F23" s="126">
        <f>_xlfn.XLOOKUP($C23,'Duomenys | Data'!$B$10:$B$69,'Duomenys | Data'!M$10:M$69)</f>
        <v>233247.2</v>
      </c>
      <c r="G23" s="126">
        <f>_xlfn.XLOOKUP($C23,'Duomenys | Data'!$B$10:$B$69,'Duomenys | Data'!N$10:N$69)</f>
        <v>109637.7</v>
      </c>
      <c r="H23" s="110">
        <f t="shared" si="0"/>
        <v>15.772088714864147</v>
      </c>
      <c r="I23" s="111" t="str">
        <f t="shared" si="3"/>
        <v>Ne / No</v>
      </c>
      <c r="J23" s="165" t="s">
        <v>91</v>
      </c>
      <c r="K23" s="165" t="s">
        <v>91</v>
      </c>
      <c r="L23" s="112" t="str">
        <f t="shared" si="2"/>
        <v>Taip / Yes</v>
      </c>
    </row>
    <row r="24" spans="2:12" x14ac:dyDescent="0.3">
      <c r="B24" s="113" t="s">
        <v>16</v>
      </c>
      <c r="C24" s="108">
        <v>12</v>
      </c>
      <c r="D24" s="126">
        <v>3201.8</v>
      </c>
      <c r="E24" s="109">
        <f t="shared" si="1"/>
        <v>27666</v>
      </c>
      <c r="F24" s="126">
        <f>_xlfn.XLOOKUP($C24,'Duomenys | Data'!$B$10:$B$69,'Duomenys | Data'!M$10:M$69)</f>
        <v>45801.9</v>
      </c>
      <c r="G24" s="126">
        <f>_xlfn.XLOOKUP($C24,'Duomenys | Data'!$B$10:$B$69,'Duomenys | Data'!N$10:N$69)</f>
        <v>18135.900000000001</v>
      </c>
      <c r="H24" s="110">
        <f t="shared" si="0"/>
        <v>11.573049953010916</v>
      </c>
      <c r="I24" s="111" t="str">
        <f t="shared" si="3"/>
        <v>Ne / No</v>
      </c>
      <c r="J24" s="165" t="s">
        <v>91</v>
      </c>
      <c r="K24" s="165" t="s">
        <v>91</v>
      </c>
      <c r="L24" s="112" t="str">
        <f t="shared" si="2"/>
        <v>Taip / Yes</v>
      </c>
    </row>
    <row r="25" spans="2:12" x14ac:dyDescent="0.3">
      <c r="B25" s="113" t="s">
        <v>17</v>
      </c>
      <c r="C25" s="108">
        <v>13</v>
      </c>
      <c r="D25" s="126">
        <v>2323.6</v>
      </c>
      <c r="E25" s="109">
        <f t="shared" si="1"/>
        <v>26590.6</v>
      </c>
      <c r="F25" s="126">
        <f>_xlfn.XLOOKUP($C25,'Duomenys | Data'!$B$10:$B$69,'Duomenys | Data'!M$10:M$69)</f>
        <v>43714.1</v>
      </c>
      <c r="G25" s="126">
        <f>_xlfn.XLOOKUP($C25,'Duomenys | Data'!$B$10:$B$69,'Duomenys | Data'!N$10:N$69)</f>
        <v>17123.5</v>
      </c>
      <c r="H25" s="110">
        <f t="shared" si="0"/>
        <v>8.7384263611953106</v>
      </c>
      <c r="I25" s="111" t="str">
        <f t="shared" si="3"/>
        <v>Ne / No</v>
      </c>
      <c r="J25" s="165" t="s">
        <v>91</v>
      </c>
      <c r="K25" s="165" t="s">
        <v>91</v>
      </c>
      <c r="L25" s="112" t="str">
        <f t="shared" si="2"/>
        <v>Taip / Yes</v>
      </c>
    </row>
    <row r="26" spans="2:12" x14ac:dyDescent="0.3">
      <c r="B26" s="113" t="s">
        <v>18</v>
      </c>
      <c r="C26" s="108">
        <v>14</v>
      </c>
      <c r="D26" s="126">
        <v>1925.5</v>
      </c>
      <c r="E26" s="109">
        <f t="shared" si="1"/>
        <v>28069.599999999999</v>
      </c>
      <c r="F26" s="126">
        <f>_xlfn.XLOOKUP($C26,'Duomenys | Data'!$B$10:$B$69,'Duomenys | Data'!M$10:M$69)</f>
        <v>41854.1</v>
      </c>
      <c r="G26" s="126">
        <f>_xlfn.XLOOKUP($C26,'Duomenys | Data'!$B$10:$B$69,'Duomenys | Data'!N$10:N$69)</f>
        <v>13784.5</v>
      </c>
      <c r="H26" s="110">
        <f t="shared" si="0"/>
        <v>6.8597343745546784</v>
      </c>
      <c r="I26" s="111" t="str">
        <f t="shared" si="3"/>
        <v>Ne / No</v>
      </c>
      <c r="J26" s="165" t="s">
        <v>91</v>
      </c>
      <c r="K26" s="165" t="s">
        <v>91</v>
      </c>
      <c r="L26" s="112" t="str">
        <f t="shared" si="2"/>
        <v>Taip / Yes</v>
      </c>
    </row>
    <row r="27" spans="2:12" x14ac:dyDescent="0.3">
      <c r="B27" s="113" t="s">
        <v>19</v>
      </c>
      <c r="C27" s="108">
        <v>15</v>
      </c>
      <c r="D27" s="126">
        <v>1391.6</v>
      </c>
      <c r="E27" s="109">
        <f t="shared" si="1"/>
        <v>29154.300000000003</v>
      </c>
      <c r="F27" s="126">
        <f>_xlfn.XLOOKUP($C27,'Duomenys | Data'!$B$10:$B$69,'Duomenys | Data'!M$10:M$69)</f>
        <v>45787.8</v>
      </c>
      <c r="G27" s="126">
        <f>_xlfn.XLOOKUP($C27,'Duomenys | Data'!$B$10:$B$69,'Duomenys | Data'!N$10:N$69)</f>
        <v>16633.5</v>
      </c>
      <c r="H27" s="110">
        <f t="shared" si="0"/>
        <v>4.7732238469110895</v>
      </c>
      <c r="I27" s="111" t="str">
        <f t="shared" si="3"/>
        <v>Ne / No</v>
      </c>
      <c r="J27" s="165" t="s">
        <v>91</v>
      </c>
      <c r="K27" s="165" t="s">
        <v>91</v>
      </c>
      <c r="L27" s="112" t="str">
        <f t="shared" si="2"/>
        <v>Taip / Yes</v>
      </c>
    </row>
    <row r="28" spans="2:12" x14ac:dyDescent="0.3">
      <c r="B28" s="113" t="s">
        <v>20</v>
      </c>
      <c r="C28" s="108">
        <v>16</v>
      </c>
      <c r="D28" s="126">
        <v>5823</v>
      </c>
      <c r="E28" s="109">
        <f t="shared" si="1"/>
        <v>27940.9</v>
      </c>
      <c r="F28" s="126">
        <f>_xlfn.XLOOKUP($C28,'Duomenys | Data'!$B$10:$B$69,'Duomenys | Data'!M$10:M$69)</f>
        <v>49724.9</v>
      </c>
      <c r="G28" s="126">
        <f>_xlfn.XLOOKUP($C28,'Duomenys | Data'!$B$10:$B$69,'Duomenys | Data'!N$10:N$69)</f>
        <v>21784</v>
      </c>
      <c r="H28" s="110">
        <f t="shared" si="0"/>
        <v>20.840416736755081</v>
      </c>
      <c r="I28" s="111" t="str">
        <f t="shared" si="3"/>
        <v>Ne / No</v>
      </c>
      <c r="J28" s="165" t="s">
        <v>91</v>
      </c>
      <c r="K28" s="165" t="s">
        <v>91</v>
      </c>
      <c r="L28" s="112" t="str">
        <f t="shared" si="2"/>
        <v>Taip / Yes</v>
      </c>
    </row>
    <row r="29" spans="2:12" x14ac:dyDescent="0.3">
      <c r="B29" s="113" t="s">
        <v>21</v>
      </c>
      <c r="C29" s="108">
        <v>17</v>
      </c>
      <c r="D29" s="126">
        <v>3626.6</v>
      </c>
      <c r="E29" s="109">
        <f t="shared" si="1"/>
        <v>19135</v>
      </c>
      <c r="F29" s="126">
        <f>_xlfn.XLOOKUP($C29,'Duomenys | Data'!$B$10:$B$69,'Duomenys | Data'!M$10:M$69)</f>
        <v>29166.9</v>
      </c>
      <c r="G29" s="126">
        <f>_xlfn.XLOOKUP($C29,'Duomenys | Data'!$B$10:$B$69,'Duomenys | Data'!N$10:N$69)</f>
        <v>10031.9</v>
      </c>
      <c r="H29" s="110">
        <f t="shared" si="0"/>
        <v>18.952704468251895</v>
      </c>
      <c r="I29" s="111" t="str">
        <f t="shared" si="3"/>
        <v>Ne / No</v>
      </c>
      <c r="J29" s="165" t="s">
        <v>91</v>
      </c>
      <c r="K29" s="165" t="s">
        <v>91</v>
      </c>
      <c r="L29" s="112" t="str">
        <f t="shared" si="2"/>
        <v>Taip / Yes</v>
      </c>
    </row>
    <row r="30" spans="2:12" x14ac:dyDescent="0.3">
      <c r="B30" s="113" t="s">
        <v>22</v>
      </c>
      <c r="C30" s="108">
        <v>18</v>
      </c>
      <c r="D30" s="126">
        <v>11632.1</v>
      </c>
      <c r="E30" s="109">
        <f t="shared" si="1"/>
        <v>49963</v>
      </c>
      <c r="F30" s="126">
        <f>_xlfn.XLOOKUP($C30,'Duomenys | Data'!$B$10:$B$69,'Duomenys | Data'!M$10:M$69)</f>
        <v>79073.5</v>
      </c>
      <c r="G30" s="126">
        <f>_xlfn.XLOOKUP($C30,'Duomenys | Data'!$B$10:$B$69,'Duomenys | Data'!N$10:N$69)</f>
        <v>29110.5</v>
      </c>
      <c r="H30" s="110">
        <f t="shared" si="0"/>
        <v>23.281428256910115</v>
      </c>
      <c r="I30" s="111" t="str">
        <f t="shared" si="3"/>
        <v>Ne / No</v>
      </c>
      <c r="J30" s="165" t="s">
        <v>91</v>
      </c>
      <c r="K30" s="165" t="s">
        <v>91</v>
      </c>
      <c r="L30" s="112" t="str">
        <f t="shared" si="2"/>
        <v>Taip / Yes</v>
      </c>
    </row>
    <row r="31" spans="2:12" x14ac:dyDescent="0.3">
      <c r="B31" s="113" t="s">
        <v>23</v>
      </c>
      <c r="C31" s="108">
        <v>19</v>
      </c>
      <c r="D31" s="126">
        <v>2979.5</v>
      </c>
      <c r="E31" s="109">
        <f t="shared" si="1"/>
        <v>25120.3</v>
      </c>
      <c r="F31" s="126">
        <f>_xlfn.XLOOKUP($C31,'Duomenys | Data'!$B$10:$B$69,'Duomenys | Data'!M$10:M$69)</f>
        <v>42134.1</v>
      </c>
      <c r="G31" s="126">
        <f>_xlfn.XLOOKUP($C31,'Duomenys | Data'!$B$10:$B$69,'Duomenys | Data'!N$10:N$69)</f>
        <v>17013.8</v>
      </c>
      <c r="H31" s="110">
        <f t="shared" si="0"/>
        <v>11.86092522780381</v>
      </c>
      <c r="I31" s="111" t="str">
        <f t="shared" si="3"/>
        <v>Ne / No</v>
      </c>
      <c r="J31" s="165" t="s">
        <v>91</v>
      </c>
      <c r="K31" s="165" t="s">
        <v>91</v>
      </c>
      <c r="L31" s="112" t="str">
        <f t="shared" si="2"/>
        <v>Taip / Yes</v>
      </c>
    </row>
    <row r="32" spans="2:12" x14ac:dyDescent="0.3">
      <c r="B32" s="113" t="s">
        <v>24</v>
      </c>
      <c r="C32" s="108">
        <v>20</v>
      </c>
      <c r="D32" s="126">
        <v>3505.6</v>
      </c>
      <c r="E32" s="109">
        <f t="shared" si="1"/>
        <v>29225.5</v>
      </c>
      <c r="F32" s="126">
        <f>_xlfn.XLOOKUP($C32,'Duomenys | Data'!$B$10:$B$69,'Duomenys | Data'!M$10:M$69)</f>
        <v>54215.6</v>
      </c>
      <c r="G32" s="126">
        <f>_xlfn.XLOOKUP($C32,'Duomenys | Data'!$B$10:$B$69,'Duomenys | Data'!N$10:N$69)</f>
        <v>24990.1</v>
      </c>
      <c r="H32" s="110">
        <f t="shared" si="0"/>
        <v>11.995004362628526</v>
      </c>
      <c r="I32" s="111" t="str">
        <f t="shared" si="3"/>
        <v>Ne / No</v>
      </c>
      <c r="J32" s="165" t="s">
        <v>91</v>
      </c>
      <c r="K32" s="165" t="s">
        <v>91</v>
      </c>
      <c r="L32" s="112" t="str">
        <f t="shared" si="2"/>
        <v>Taip / Yes</v>
      </c>
    </row>
    <row r="33" spans="2:12" x14ac:dyDescent="0.3">
      <c r="B33" s="113" t="s">
        <v>25</v>
      </c>
      <c r="C33" s="108">
        <v>21</v>
      </c>
      <c r="D33" s="126">
        <v>4697.1000000000004</v>
      </c>
      <c r="E33" s="109">
        <f t="shared" si="1"/>
        <v>32700.3</v>
      </c>
      <c r="F33" s="126">
        <f>_xlfn.XLOOKUP($C33,'Duomenys | Data'!$B$10:$B$69,'Duomenys | Data'!M$10:M$69)</f>
        <v>55310</v>
      </c>
      <c r="G33" s="126">
        <f>_xlfn.XLOOKUP($C33,'Duomenys | Data'!$B$10:$B$69,'Duomenys | Data'!N$10:N$69)</f>
        <v>22609.7</v>
      </c>
      <c r="H33" s="110">
        <f t="shared" si="0"/>
        <v>14.364088402858691</v>
      </c>
      <c r="I33" s="111" t="str">
        <f t="shared" si="3"/>
        <v>Ne / No</v>
      </c>
      <c r="J33" s="165" t="s">
        <v>91</v>
      </c>
      <c r="K33" s="165" t="s">
        <v>91</v>
      </c>
      <c r="L33" s="112" t="str">
        <f t="shared" si="2"/>
        <v>Taip / Yes</v>
      </c>
    </row>
    <row r="34" spans="2:12" x14ac:dyDescent="0.3">
      <c r="B34" s="113" t="s">
        <v>26</v>
      </c>
      <c r="C34" s="108">
        <v>22</v>
      </c>
      <c r="D34" s="126">
        <v>10651.3</v>
      </c>
      <c r="E34" s="109">
        <f t="shared" si="1"/>
        <v>121890.40000000001</v>
      </c>
      <c r="F34" s="126">
        <f>_xlfn.XLOOKUP($C34,'Duomenys | Data'!$B$10:$B$69,'Duomenys | Data'!M$10:M$69)</f>
        <v>188885.1</v>
      </c>
      <c r="G34" s="126">
        <f>_xlfn.XLOOKUP($C34,'Duomenys | Data'!$B$10:$B$69,'Duomenys | Data'!N$10:N$69)</f>
        <v>66994.7</v>
      </c>
      <c r="H34" s="110">
        <f t="shared" si="0"/>
        <v>8.7384240268306606</v>
      </c>
      <c r="I34" s="111" t="str">
        <f t="shared" si="3"/>
        <v>Ne / No</v>
      </c>
      <c r="J34" s="165" t="s">
        <v>91</v>
      </c>
      <c r="K34" s="165" t="s">
        <v>91</v>
      </c>
      <c r="L34" s="112" t="str">
        <f t="shared" si="2"/>
        <v>Taip / Yes</v>
      </c>
    </row>
    <row r="35" spans="2:12" x14ac:dyDescent="0.3">
      <c r="B35" s="113" t="s">
        <v>27</v>
      </c>
      <c r="C35" s="108">
        <v>23</v>
      </c>
      <c r="D35" s="126">
        <v>7887.8</v>
      </c>
      <c r="E35" s="109">
        <f t="shared" si="1"/>
        <v>54147.399999999994</v>
      </c>
      <c r="F35" s="126">
        <f>_xlfn.XLOOKUP($C35,'Duomenys | Data'!$B$10:$B$69,'Duomenys | Data'!M$10:M$69)</f>
        <v>95208.9</v>
      </c>
      <c r="G35" s="126">
        <f>_xlfn.XLOOKUP($C35,'Duomenys | Data'!$B$10:$B$69,'Duomenys | Data'!N$10:N$69)</f>
        <v>41061.5</v>
      </c>
      <c r="H35" s="110">
        <f t="shared" si="0"/>
        <v>14.567273774918096</v>
      </c>
      <c r="I35" s="111" t="str">
        <f t="shared" si="3"/>
        <v>Ne / No</v>
      </c>
      <c r="J35" s="165" t="s">
        <v>91</v>
      </c>
      <c r="K35" s="165" t="s">
        <v>91</v>
      </c>
      <c r="L35" s="112" t="str">
        <f t="shared" si="2"/>
        <v>Taip / Yes</v>
      </c>
    </row>
    <row r="36" spans="2:12" x14ac:dyDescent="0.3">
      <c r="B36" s="113" t="s">
        <v>28</v>
      </c>
      <c r="C36" s="108">
        <v>24</v>
      </c>
      <c r="D36" s="126">
        <v>6715.6</v>
      </c>
      <c r="E36" s="109">
        <f t="shared" si="1"/>
        <v>32072.799999999996</v>
      </c>
      <c r="F36" s="126">
        <f>_xlfn.XLOOKUP($C36,'Duomenys | Data'!$B$10:$B$69,'Duomenys | Data'!M$10:M$69)</f>
        <v>51743.199999999997</v>
      </c>
      <c r="G36" s="126">
        <f>_xlfn.XLOOKUP($C36,'Duomenys | Data'!$B$10:$B$69,'Duomenys | Data'!N$10:N$69)</f>
        <v>19670.400000000001</v>
      </c>
      <c r="H36" s="110">
        <f t="shared" si="0"/>
        <v>20.938614651667461</v>
      </c>
      <c r="I36" s="111" t="str">
        <f t="shared" si="3"/>
        <v>Ne / No</v>
      </c>
      <c r="J36" s="165" t="s">
        <v>91</v>
      </c>
      <c r="K36" s="165" t="s">
        <v>91</v>
      </c>
      <c r="L36" s="112" t="str">
        <f t="shared" si="2"/>
        <v>Taip / Yes</v>
      </c>
    </row>
    <row r="37" spans="2:12" x14ac:dyDescent="0.3">
      <c r="B37" s="113" t="s">
        <v>29</v>
      </c>
      <c r="C37" s="108">
        <v>25</v>
      </c>
      <c r="D37" s="126">
        <v>10526.1</v>
      </c>
      <c r="E37" s="109">
        <f t="shared" si="1"/>
        <v>82647.100000000006</v>
      </c>
      <c r="F37" s="126">
        <f>_xlfn.XLOOKUP($C37,'Duomenys | Data'!$B$10:$B$69,'Duomenys | Data'!M$10:M$69)</f>
        <v>120823.8</v>
      </c>
      <c r="G37" s="126">
        <f>_xlfn.XLOOKUP($C37,'Duomenys | Data'!$B$10:$B$69,'Duomenys | Data'!N$10:N$69)</f>
        <v>38176.699999999997</v>
      </c>
      <c r="H37" s="110">
        <f t="shared" si="0"/>
        <v>12.736200060256198</v>
      </c>
      <c r="I37" s="111" t="str">
        <f t="shared" si="3"/>
        <v>Ne / No</v>
      </c>
      <c r="J37" s="165" t="s">
        <v>91</v>
      </c>
      <c r="K37" s="165" t="s">
        <v>91</v>
      </c>
      <c r="L37" s="112" t="str">
        <f t="shared" si="2"/>
        <v>Taip / Yes</v>
      </c>
    </row>
    <row r="38" spans="2:12" x14ac:dyDescent="0.3">
      <c r="B38" s="113" t="s">
        <v>30</v>
      </c>
      <c r="C38" s="108">
        <v>26</v>
      </c>
      <c r="D38" s="126">
        <v>5927.4</v>
      </c>
      <c r="E38" s="109">
        <f t="shared" si="1"/>
        <v>42169.900000000009</v>
      </c>
      <c r="F38" s="126">
        <f>_xlfn.XLOOKUP($C38,'Duomenys | Data'!$B$10:$B$69,'Duomenys | Data'!M$10:M$69)</f>
        <v>69199.600000000006</v>
      </c>
      <c r="G38" s="126">
        <f>_xlfn.XLOOKUP($C38,'Duomenys | Data'!$B$10:$B$69,'Duomenys | Data'!N$10:N$69)</f>
        <v>27029.7</v>
      </c>
      <c r="H38" s="110">
        <f t="shared" si="0"/>
        <v>14.055997287164537</v>
      </c>
      <c r="I38" s="111" t="str">
        <f t="shared" si="3"/>
        <v>Ne / No</v>
      </c>
      <c r="J38" s="165" t="s">
        <v>91</v>
      </c>
      <c r="K38" s="165" t="s">
        <v>91</v>
      </c>
      <c r="L38" s="112" t="str">
        <f t="shared" si="2"/>
        <v>Taip / Yes</v>
      </c>
    </row>
    <row r="39" spans="2:12" x14ac:dyDescent="0.3">
      <c r="B39" s="113" t="s">
        <v>31</v>
      </c>
      <c r="C39" s="108">
        <v>27</v>
      </c>
      <c r="D39" s="126">
        <v>4518.5</v>
      </c>
      <c r="E39" s="109">
        <f t="shared" si="1"/>
        <v>20208.7</v>
      </c>
      <c r="F39" s="126">
        <f>_xlfn.XLOOKUP($C39,'Duomenys | Data'!$B$10:$B$69,'Duomenys | Data'!M$10:M$69)</f>
        <v>32496.7</v>
      </c>
      <c r="G39" s="126">
        <f>_xlfn.XLOOKUP($C39,'Duomenys | Data'!$B$10:$B$69,'Duomenys | Data'!N$10:N$69)</f>
        <v>12288</v>
      </c>
      <c r="H39" s="110">
        <f t="shared" si="0"/>
        <v>22.359181936492696</v>
      </c>
      <c r="I39" s="111" t="str">
        <f t="shared" si="3"/>
        <v>Ne / No</v>
      </c>
      <c r="J39" s="165" t="s">
        <v>91</v>
      </c>
      <c r="K39" s="165" t="s">
        <v>91</v>
      </c>
      <c r="L39" s="112" t="str">
        <f t="shared" si="2"/>
        <v>Taip / Yes</v>
      </c>
    </row>
    <row r="40" spans="2:12" x14ac:dyDescent="0.3">
      <c r="B40" s="113" t="s">
        <v>32</v>
      </c>
      <c r="C40" s="108">
        <v>28</v>
      </c>
      <c r="D40" s="126">
        <v>5363.8</v>
      </c>
      <c r="E40" s="109">
        <f t="shared" si="1"/>
        <v>21323.999999999996</v>
      </c>
      <c r="F40" s="126">
        <f>_xlfn.XLOOKUP($C40,'Duomenys | Data'!$B$10:$B$69,'Duomenys | Data'!M$10:M$69)</f>
        <v>39705.199999999997</v>
      </c>
      <c r="G40" s="126">
        <f>_xlfn.XLOOKUP($C40,'Duomenys | Data'!$B$10:$B$69,'Duomenys | Data'!N$10:N$69)</f>
        <v>18381.2</v>
      </c>
      <c r="H40" s="110">
        <f t="shared" si="0"/>
        <v>25.153817295066599</v>
      </c>
      <c r="I40" s="111" t="str">
        <f t="shared" si="3"/>
        <v>Ne / No</v>
      </c>
      <c r="J40" s="165" t="s">
        <v>91</v>
      </c>
      <c r="K40" s="165" t="s">
        <v>91</v>
      </c>
      <c r="L40" s="112" t="str">
        <f t="shared" si="2"/>
        <v>Taip / Yes</v>
      </c>
    </row>
    <row r="41" spans="2:12" x14ac:dyDescent="0.3">
      <c r="B41" s="113" t="s">
        <v>33</v>
      </c>
      <c r="C41" s="108">
        <v>30</v>
      </c>
      <c r="D41" s="126">
        <v>3803.3</v>
      </c>
      <c r="E41" s="109">
        <f t="shared" si="1"/>
        <v>62413.299999999996</v>
      </c>
      <c r="F41" s="126">
        <f>_xlfn.XLOOKUP($C41,'Duomenys | Data'!$B$10:$B$69,'Duomenys | Data'!M$10:M$69)</f>
        <v>97210.2</v>
      </c>
      <c r="G41" s="126">
        <f>_xlfn.XLOOKUP($C41,'Duomenys | Data'!$B$10:$B$69,'Duomenys | Data'!N$10:N$69)</f>
        <v>34796.9</v>
      </c>
      <c r="H41" s="110">
        <f t="shared" si="0"/>
        <v>6.093733226732124</v>
      </c>
      <c r="I41" s="111" t="str">
        <f t="shared" si="3"/>
        <v>Ne / No</v>
      </c>
      <c r="J41" s="165" t="s">
        <v>91</v>
      </c>
      <c r="K41" s="165" t="s">
        <v>91</v>
      </c>
      <c r="L41" s="112" t="str">
        <f t="shared" si="2"/>
        <v>Taip / Yes</v>
      </c>
    </row>
    <row r="42" spans="2:12" x14ac:dyDescent="0.3">
      <c r="B42" s="113" t="s">
        <v>34</v>
      </c>
      <c r="C42" s="108">
        <v>31</v>
      </c>
      <c r="D42" s="126">
        <v>4487.7</v>
      </c>
      <c r="E42" s="109">
        <f t="shared" si="1"/>
        <v>20128.699999999997</v>
      </c>
      <c r="F42" s="126">
        <f>_xlfn.XLOOKUP($C42,'Duomenys | Data'!$B$10:$B$69,'Duomenys | Data'!M$10:M$69)</f>
        <v>33143.199999999997</v>
      </c>
      <c r="G42" s="126">
        <f>_xlfn.XLOOKUP($C42,'Duomenys | Data'!$B$10:$B$69,'Duomenys | Data'!N$10:N$69)</f>
        <v>13014.5</v>
      </c>
      <c r="H42" s="110">
        <f t="shared" si="0"/>
        <v>22.295031472474626</v>
      </c>
      <c r="I42" s="111" t="str">
        <f t="shared" si="3"/>
        <v>Ne / No</v>
      </c>
      <c r="J42" s="165" t="s">
        <v>91</v>
      </c>
      <c r="K42" s="165" t="s">
        <v>91</v>
      </c>
      <c r="L42" s="112" t="str">
        <f t="shared" si="2"/>
        <v>Taip / Yes</v>
      </c>
    </row>
    <row r="43" spans="2:12" x14ac:dyDescent="0.3">
      <c r="B43" s="113" t="s">
        <v>35</v>
      </c>
      <c r="C43" s="108">
        <v>32</v>
      </c>
      <c r="D43" s="126">
        <v>2554.6</v>
      </c>
      <c r="E43" s="109">
        <f t="shared" si="1"/>
        <v>24889.5</v>
      </c>
      <c r="F43" s="126">
        <f>_xlfn.XLOOKUP($C43,'Duomenys | Data'!$B$10:$B$69,'Duomenys | Data'!M$10:M$69)</f>
        <v>39440.400000000001</v>
      </c>
      <c r="G43" s="126">
        <f>_xlfn.XLOOKUP($C43,'Duomenys | Data'!$B$10:$B$69,'Duomenys | Data'!N$10:N$69)</f>
        <v>14550.9</v>
      </c>
      <c r="H43" s="110">
        <f t="shared" si="0"/>
        <v>10.263765845035055</v>
      </c>
      <c r="I43" s="111" t="str">
        <f t="shared" si="3"/>
        <v>Ne / No</v>
      </c>
      <c r="J43" s="165" t="s">
        <v>91</v>
      </c>
      <c r="K43" s="165" t="s">
        <v>91</v>
      </c>
      <c r="L43" s="112" t="str">
        <f t="shared" si="2"/>
        <v>Taip / Yes</v>
      </c>
    </row>
    <row r="44" spans="2:12" x14ac:dyDescent="0.3">
      <c r="B44" s="113" t="s">
        <v>36</v>
      </c>
      <c r="C44" s="108">
        <v>33</v>
      </c>
      <c r="D44" s="126">
        <v>923.2</v>
      </c>
      <c r="E44" s="109">
        <f t="shared" si="1"/>
        <v>39703.700000000004</v>
      </c>
      <c r="F44" s="126">
        <f>_xlfn.XLOOKUP($C44,'Duomenys | Data'!$B$10:$B$69,'Duomenys | Data'!M$10:M$69)</f>
        <v>62205.8</v>
      </c>
      <c r="G44" s="126">
        <f>_xlfn.XLOOKUP($C44,'Duomenys | Data'!$B$10:$B$69,'Duomenys | Data'!N$10:N$69)</f>
        <v>22502.1</v>
      </c>
      <c r="H44" s="110">
        <f t="shared" si="0"/>
        <v>2.3252240975022476</v>
      </c>
      <c r="I44" s="111" t="str">
        <f t="shared" si="3"/>
        <v>Ne / No</v>
      </c>
      <c r="J44" s="165" t="s">
        <v>91</v>
      </c>
      <c r="K44" s="165" t="s">
        <v>91</v>
      </c>
      <c r="L44" s="112" t="str">
        <f t="shared" si="2"/>
        <v>Taip / Yes</v>
      </c>
    </row>
    <row r="45" spans="2:12" x14ac:dyDescent="0.3">
      <c r="B45" s="113" t="s">
        <v>37</v>
      </c>
      <c r="C45" s="108">
        <v>34</v>
      </c>
      <c r="D45" s="126">
        <v>1977.2</v>
      </c>
      <c r="E45" s="109">
        <f t="shared" si="1"/>
        <v>28787.4</v>
      </c>
      <c r="F45" s="126">
        <f>_xlfn.XLOOKUP($C45,'Duomenys | Data'!$B$10:$B$69,'Duomenys | Data'!M$10:M$69)</f>
        <v>48180.3</v>
      </c>
      <c r="G45" s="126">
        <f>_xlfn.XLOOKUP($C45,'Duomenys | Data'!$B$10:$B$69,'Duomenys | Data'!N$10:N$69)</f>
        <v>19392.900000000001</v>
      </c>
      <c r="H45" s="110">
        <f t="shared" ref="H45:H72" si="4">(D45/(E45))*100</f>
        <v>6.8682826514377817</v>
      </c>
      <c r="I45" s="111" t="str">
        <f t="shared" si="3"/>
        <v>Ne / No</v>
      </c>
      <c r="J45" s="165" t="s">
        <v>91</v>
      </c>
      <c r="K45" s="165" t="s">
        <v>91</v>
      </c>
      <c r="L45" s="112" t="str">
        <f t="shared" si="2"/>
        <v>Taip / Yes</v>
      </c>
    </row>
    <row r="46" spans="2:12" x14ac:dyDescent="0.3">
      <c r="B46" s="113" t="s">
        <v>38</v>
      </c>
      <c r="C46" s="108">
        <v>35</v>
      </c>
      <c r="D46" s="126">
        <v>7651.7</v>
      </c>
      <c r="E46" s="109">
        <f t="shared" si="1"/>
        <v>37528.099999999991</v>
      </c>
      <c r="F46" s="126">
        <f>_xlfn.XLOOKUP($C46,'Duomenys | Data'!$B$10:$B$69,'Duomenys | Data'!M$10:M$69)</f>
        <v>68732.399999999994</v>
      </c>
      <c r="G46" s="126">
        <f>_xlfn.XLOOKUP($C46,'Duomenys | Data'!$B$10:$B$69,'Duomenys | Data'!N$10:N$69)</f>
        <v>31204.3</v>
      </c>
      <c r="H46" s="110">
        <f t="shared" si="4"/>
        <v>20.389254984931295</v>
      </c>
      <c r="I46" s="111" t="str">
        <f t="shared" si="3"/>
        <v>Ne / No</v>
      </c>
      <c r="J46" s="165" t="s">
        <v>91</v>
      </c>
      <c r="K46" s="165" t="s">
        <v>91</v>
      </c>
      <c r="L46" s="112" t="str">
        <f t="shared" si="2"/>
        <v>Taip / Yes</v>
      </c>
    </row>
    <row r="47" spans="2:12" x14ac:dyDescent="0.3">
      <c r="B47" s="113" t="s">
        <v>39</v>
      </c>
      <c r="C47" s="108">
        <v>36</v>
      </c>
      <c r="D47" s="126">
        <v>2114.6</v>
      </c>
      <c r="E47" s="109">
        <f t="shared" si="1"/>
        <v>31208.399999999998</v>
      </c>
      <c r="F47" s="126">
        <f>_xlfn.XLOOKUP($C47,'Duomenys | Data'!$B$10:$B$69,'Duomenys | Data'!M$10:M$69)</f>
        <v>50261.1</v>
      </c>
      <c r="G47" s="126">
        <f>_xlfn.XLOOKUP($C47,'Duomenys | Data'!$B$10:$B$69,'Duomenys | Data'!N$10:N$69)</f>
        <v>19052.7</v>
      </c>
      <c r="H47" s="110">
        <f t="shared" si="4"/>
        <v>6.7757398649081662</v>
      </c>
      <c r="I47" s="111" t="str">
        <f t="shared" si="3"/>
        <v>Ne / No</v>
      </c>
      <c r="J47" s="165" t="s">
        <v>91</v>
      </c>
      <c r="K47" s="165" t="s">
        <v>91</v>
      </c>
      <c r="L47" s="112" t="str">
        <f t="shared" si="2"/>
        <v>Taip / Yes</v>
      </c>
    </row>
    <row r="48" spans="2:12" x14ac:dyDescent="0.3">
      <c r="B48" s="113" t="s">
        <v>40</v>
      </c>
      <c r="C48" s="108">
        <v>37</v>
      </c>
      <c r="D48" s="126">
        <v>2044.6</v>
      </c>
      <c r="E48" s="109">
        <f t="shared" si="1"/>
        <v>44027.3</v>
      </c>
      <c r="F48" s="126">
        <f>_xlfn.XLOOKUP($C48,'Duomenys | Data'!$B$10:$B$69,'Duomenys | Data'!M$10:M$69)</f>
        <v>67583.3</v>
      </c>
      <c r="G48" s="126">
        <f>_xlfn.XLOOKUP($C48,'Duomenys | Data'!$B$10:$B$69,'Duomenys | Data'!N$10:N$69)</f>
        <v>23556</v>
      </c>
      <c r="H48" s="110">
        <f t="shared" si="4"/>
        <v>4.6439368301031401</v>
      </c>
      <c r="I48" s="111" t="str">
        <f t="shared" si="3"/>
        <v>Ne / No</v>
      </c>
      <c r="J48" s="165" t="s">
        <v>91</v>
      </c>
      <c r="K48" s="165" t="s">
        <v>91</v>
      </c>
      <c r="L48" s="112" t="str">
        <f t="shared" si="2"/>
        <v>Taip / Yes</v>
      </c>
    </row>
    <row r="49" spans="2:12" x14ac:dyDescent="0.3">
      <c r="B49" s="113" t="s">
        <v>41</v>
      </c>
      <c r="C49" s="108">
        <v>38</v>
      </c>
      <c r="D49" s="126">
        <v>7510.5</v>
      </c>
      <c r="E49" s="109">
        <f t="shared" si="1"/>
        <v>35105.700000000004</v>
      </c>
      <c r="F49" s="126">
        <f>_xlfn.XLOOKUP($C49,'Duomenys | Data'!$B$10:$B$69,'Duomenys | Data'!M$10:M$69)</f>
        <v>58559.8</v>
      </c>
      <c r="G49" s="126">
        <f>_xlfn.XLOOKUP($C49,'Duomenys | Data'!$B$10:$B$69,'Duomenys | Data'!N$10:N$69)</f>
        <v>23454.1</v>
      </c>
      <c r="H49" s="110">
        <f t="shared" si="4"/>
        <v>21.393961664345102</v>
      </c>
      <c r="I49" s="111" t="str">
        <f t="shared" si="3"/>
        <v>Ne / No</v>
      </c>
      <c r="J49" s="165" t="s">
        <v>91</v>
      </c>
      <c r="K49" s="165" t="s">
        <v>91</v>
      </c>
      <c r="L49" s="112" t="str">
        <f t="shared" si="2"/>
        <v>Taip / Yes</v>
      </c>
    </row>
    <row r="50" spans="2:12" x14ac:dyDescent="0.3">
      <c r="B50" s="113" t="s">
        <v>42</v>
      </c>
      <c r="C50" s="108">
        <v>39</v>
      </c>
      <c r="D50" s="126">
        <v>9789.7000000000007</v>
      </c>
      <c r="E50" s="109">
        <f t="shared" si="1"/>
        <v>35009.899999999994</v>
      </c>
      <c r="F50" s="126">
        <f>_xlfn.XLOOKUP($C50,'Duomenys | Data'!$B$10:$B$69,'Duomenys | Data'!M$10:M$69)</f>
        <v>59323.7</v>
      </c>
      <c r="G50" s="126">
        <f>_xlfn.XLOOKUP($C50,'Duomenys | Data'!$B$10:$B$69,'Duomenys | Data'!N$10:N$69)</f>
        <v>24313.8</v>
      </c>
      <c r="H50" s="110">
        <f t="shared" si="4"/>
        <v>27.962661989894293</v>
      </c>
      <c r="I50" s="111" t="str">
        <f t="shared" si="3"/>
        <v>Ne / No</v>
      </c>
      <c r="J50" s="165" t="s">
        <v>91</v>
      </c>
      <c r="K50" s="165" t="s">
        <v>91</v>
      </c>
      <c r="L50" s="112" t="str">
        <f t="shared" si="2"/>
        <v>Taip / Yes</v>
      </c>
    </row>
    <row r="51" spans="2:12" x14ac:dyDescent="0.3">
      <c r="B51" s="113" t="s">
        <v>43</v>
      </c>
      <c r="C51" s="108">
        <v>40</v>
      </c>
      <c r="D51" s="126">
        <v>2278.1999999999998</v>
      </c>
      <c r="E51" s="109">
        <f t="shared" si="1"/>
        <v>18668</v>
      </c>
      <c r="F51" s="126">
        <f>_xlfn.XLOOKUP($C51,'Duomenys | Data'!$B$10:$B$69,'Duomenys | Data'!M$10:M$69)</f>
        <v>29456.2</v>
      </c>
      <c r="G51" s="126">
        <f>_xlfn.XLOOKUP($C51,'Duomenys | Data'!$B$10:$B$69,'Duomenys | Data'!N$10:N$69)</f>
        <v>10788.2</v>
      </c>
      <c r="H51" s="110">
        <f t="shared" si="4"/>
        <v>12.203771159202912</v>
      </c>
      <c r="I51" s="111" t="str">
        <f t="shared" si="3"/>
        <v>Ne / No</v>
      </c>
      <c r="J51" s="165" t="s">
        <v>91</v>
      </c>
      <c r="K51" s="165" t="s">
        <v>91</v>
      </c>
      <c r="L51" s="112" t="str">
        <f t="shared" si="2"/>
        <v>Taip / Yes</v>
      </c>
    </row>
    <row r="52" spans="2:12" x14ac:dyDescent="0.3">
      <c r="B52" s="113" t="s">
        <v>44</v>
      </c>
      <c r="C52" s="108">
        <v>41</v>
      </c>
      <c r="D52" s="126">
        <v>2586.8000000000002</v>
      </c>
      <c r="E52" s="109">
        <f t="shared" si="1"/>
        <v>30588.199999999997</v>
      </c>
      <c r="F52" s="126">
        <f>_xlfn.XLOOKUP($C52,'Duomenys | Data'!$B$10:$B$69,'Duomenys | Data'!M$10:M$69)</f>
        <v>53230.2</v>
      </c>
      <c r="G52" s="126">
        <f>_xlfn.XLOOKUP($C52,'Duomenys | Data'!$B$10:$B$69,'Duomenys | Data'!N$10:N$69)</f>
        <v>22642</v>
      </c>
      <c r="H52" s="110">
        <f t="shared" si="4"/>
        <v>8.4568559117568221</v>
      </c>
      <c r="I52" s="111" t="str">
        <f t="shared" si="3"/>
        <v>Ne / No</v>
      </c>
      <c r="J52" s="165" t="s">
        <v>91</v>
      </c>
      <c r="K52" s="165" t="s">
        <v>91</v>
      </c>
      <c r="L52" s="112" t="str">
        <f t="shared" si="2"/>
        <v>Taip / Yes</v>
      </c>
    </row>
    <row r="53" spans="2:12" x14ac:dyDescent="0.3">
      <c r="B53" s="113" t="s">
        <v>45</v>
      </c>
      <c r="C53" s="108">
        <v>42</v>
      </c>
      <c r="D53" s="126">
        <v>907.4</v>
      </c>
      <c r="E53" s="109">
        <f t="shared" si="1"/>
        <v>34701.9</v>
      </c>
      <c r="F53" s="126">
        <f>_xlfn.XLOOKUP($C53,'Duomenys | Data'!$B$10:$B$69,'Duomenys | Data'!M$10:M$69)</f>
        <v>61846.400000000001</v>
      </c>
      <c r="G53" s="126">
        <f>_xlfn.XLOOKUP($C53,'Duomenys | Data'!$B$10:$B$69,'Duomenys | Data'!N$10:N$69)</f>
        <v>27144.5</v>
      </c>
      <c r="H53" s="110">
        <f t="shared" si="4"/>
        <v>2.6148424149686327</v>
      </c>
      <c r="I53" s="111" t="str">
        <f t="shared" si="3"/>
        <v>Ne / No</v>
      </c>
      <c r="J53" s="165" t="s">
        <v>91</v>
      </c>
      <c r="K53" s="165" t="s">
        <v>91</v>
      </c>
      <c r="L53" s="112" t="str">
        <f t="shared" si="2"/>
        <v>Taip / Yes</v>
      </c>
    </row>
    <row r="54" spans="2:12" x14ac:dyDescent="0.3">
      <c r="B54" s="113" t="s">
        <v>46</v>
      </c>
      <c r="C54" s="108">
        <v>43</v>
      </c>
      <c r="D54" s="126">
        <v>4235</v>
      </c>
      <c r="E54" s="109">
        <f t="shared" si="1"/>
        <v>45552.800000000003</v>
      </c>
      <c r="F54" s="126">
        <f>_xlfn.XLOOKUP($C54,'Duomenys | Data'!$B$10:$B$69,'Duomenys | Data'!M$10:M$69)</f>
        <v>73467.8</v>
      </c>
      <c r="G54" s="126">
        <f>_xlfn.XLOOKUP($C54,'Duomenys | Data'!$B$10:$B$69,'Duomenys | Data'!N$10:N$69)</f>
        <v>27915</v>
      </c>
      <c r="H54" s="110">
        <f t="shared" si="4"/>
        <v>9.2969038127184263</v>
      </c>
      <c r="I54" s="111" t="str">
        <f t="shared" si="3"/>
        <v>Ne / No</v>
      </c>
      <c r="J54" s="165" t="s">
        <v>91</v>
      </c>
      <c r="K54" s="165" t="s">
        <v>91</v>
      </c>
      <c r="L54" s="112" t="str">
        <f t="shared" si="2"/>
        <v>Taip / Yes</v>
      </c>
    </row>
    <row r="55" spans="2:12" x14ac:dyDescent="0.3">
      <c r="B55" s="113" t="s">
        <v>47</v>
      </c>
      <c r="C55" s="108">
        <v>44</v>
      </c>
      <c r="D55" s="126">
        <v>2714.1</v>
      </c>
      <c r="E55" s="109">
        <f t="shared" si="1"/>
        <v>25643.1</v>
      </c>
      <c r="F55" s="126">
        <f>_xlfn.XLOOKUP($C55,'Duomenys | Data'!$B$10:$B$69,'Duomenys | Data'!M$10:M$69)</f>
        <v>43185</v>
      </c>
      <c r="G55" s="126">
        <f>_xlfn.XLOOKUP($C55,'Duomenys | Data'!$B$10:$B$69,'Duomenys | Data'!N$10:N$69)</f>
        <v>17541.900000000001</v>
      </c>
      <c r="H55" s="110">
        <f t="shared" si="4"/>
        <v>10.584133743580145</v>
      </c>
      <c r="I55" s="111" t="str">
        <f t="shared" si="3"/>
        <v>Ne / No</v>
      </c>
      <c r="J55" s="165" t="s">
        <v>91</v>
      </c>
      <c r="K55" s="165" t="s">
        <v>91</v>
      </c>
      <c r="L55" s="112" t="str">
        <f t="shared" si="2"/>
        <v>Taip / Yes</v>
      </c>
    </row>
    <row r="56" spans="2:12" x14ac:dyDescent="0.3">
      <c r="B56" s="113" t="s">
        <v>48</v>
      </c>
      <c r="C56" s="108">
        <v>45</v>
      </c>
      <c r="D56" s="126">
        <v>12346.8</v>
      </c>
      <c r="E56" s="109">
        <f t="shared" si="1"/>
        <v>46094.7</v>
      </c>
      <c r="F56" s="126">
        <f>_xlfn.XLOOKUP($C56,'Duomenys | Data'!$B$10:$B$69,'Duomenys | Data'!M$10:M$69)</f>
        <v>79463.399999999994</v>
      </c>
      <c r="G56" s="126">
        <f>_xlfn.XLOOKUP($C56,'Duomenys | Data'!$B$10:$B$69,'Duomenys | Data'!N$10:N$69)</f>
        <v>33368.699999999997</v>
      </c>
      <c r="H56" s="110">
        <f t="shared" si="4"/>
        <v>26.785725907750784</v>
      </c>
      <c r="I56" s="111" t="str">
        <f t="shared" si="3"/>
        <v>Ne / No</v>
      </c>
      <c r="J56" s="165" t="s">
        <v>91</v>
      </c>
      <c r="K56" s="165" t="s">
        <v>91</v>
      </c>
      <c r="L56" s="112" t="str">
        <f t="shared" si="2"/>
        <v>Taip / Yes</v>
      </c>
    </row>
    <row r="57" spans="2:12" x14ac:dyDescent="0.3">
      <c r="B57" s="113" t="s">
        <v>49</v>
      </c>
      <c r="C57" s="108">
        <v>46</v>
      </c>
      <c r="D57" s="126">
        <v>4772.1000000000004</v>
      </c>
      <c r="E57" s="109">
        <f t="shared" si="1"/>
        <v>18836.3</v>
      </c>
      <c r="F57" s="126">
        <f>_xlfn.XLOOKUP($C57,'Duomenys | Data'!$B$10:$B$69,'Duomenys | Data'!M$10:M$69)</f>
        <v>30202.3</v>
      </c>
      <c r="G57" s="126">
        <f>_xlfn.XLOOKUP($C57,'Duomenys | Data'!$B$10:$B$69,'Duomenys | Data'!N$10:N$69)</f>
        <v>11366</v>
      </c>
      <c r="H57" s="110">
        <f t="shared" si="4"/>
        <v>25.334593311849996</v>
      </c>
      <c r="I57" s="111" t="str">
        <f t="shared" si="3"/>
        <v>Ne / No</v>
      </c>
      <c r="J57" s="165" t="s">
        <v>91</v>
      </c>
      <c r="K57" s="165" t="s">
        <v>91</v>
      </c>
      <c r="L57" s="112" t="str">
        <f t="shared" si="2"/>
        <v>Taip / Yes</v>
      </c>
    </row>
    <row r="58" spans="2:12" x14ac:dyDescent="0.3">
      <c r="B58" s="113" t="s">
        <v>50</v>
      </c>
      <c r="C58" s="108">
        <v>47</v>
      </c>
      <c r="D58" s="126">
        <v>7470.7</v>
      </c>
      <c r="E58" s="109">
        <f t="shared" si="1"/>
        <v>28699.3</v>
      </c>
      <c r="F58" s="126">
        <f>_xlfn.XLOOKUP($C58,'Duomenys | Data'!$B$10:$B$69,'Duomenys | Data'!M$10:M$69)</f>
        <v>46317.1</v>
      </c>
      <c r="G58" s="126">
        <f>_xlfn.XLOOKUP($C58,'Duomenys | Data'!$B$10:$B$69,'Duomenys | Data'!N$10:N$69)</f>
        <v>17617.8</v>
      </c>
      <c r="H58" s="110">
        <f t="shared" si="4"/>
        <v>26.030948490032856</v>
      </c>
      <c r="I58" s="111" t="str">
        <f t="shared" si="3"/>
        <v>Ne / No</v>
      </c>
      <c r="J58" s="165" t="s">
        <v>91</v>
      </c>
      <c r="K58" s="165" t="s">
        <v>91</v>
      </c>
      <c r="L58" s="112" t="str">
        <f t="shared" si="2"/>
        <v>Taip / Yes</v>
      </c>
    </row>
    <row r="59" spans="2:12" x14ac:dyDescent="0.3">
      <c r="B59" s="113" t="s">
        <v>51</v>
      </c>
      <c r="C59" s="108">
        <v>48</v>
      </c>
      <c r="D59" s="126">
        <v>7767.6</v>
      </c>
      <c r="E59" s="109">
        <f t="shared" si="1"/>
        <v>42088.6</v>
      </c>
      <c r="F59" s="126">
        <f>_xlfn.XLOOKUP($C59,'Duomenys | Data'!$B$10:$B$69,'Duomenys | Data'!M$10:M$69)</f>
        <v>81521.5</v>
      </c>
      <c r="G59" s="126">
        <f>_xlfn.XLOOKUP($C59,'Duomenys | Data'!$B$10:$B$69,'Duomenys | Data'!N$10:N$69)</f>
        <v>39432.9</v>
      </c>
      <c r="H59" s="110">
        <f t="shared" si="4"/>
        <v>18.455353706229243</v>
      </c>
      <c r="I59" s="111" t="str">
        <f t="shared" si="3"/>
        <v>Ne / No</v>
      </c>
      <c r="J59" s="165" t="s">
        <v>91</v>
      </c>
      <c r="K59" s="165" t="s">
        <v>91</v>
      </c>
      <c r="L59" s="112" t="str">
        <f t="shared" si="2"/>
        <v>Taip / Yes</v>
      </c>
    </row>
    <row r="60" spans="2:12" x14ac:dyDescent="0.3">
      <c r="B60" s="113" t="s">
        <v>52</v>
      </c>
      <c r="C60" s="108">
        <v>49</v>
      </c>
      <c r="D60" s="126">
        <v>11532.7</v>
      </c>
      <c r="E60" s="109">
        <f t="shared" si="1"/>
        <v>45496.6</v>
      </c>
      <c r="F60" s="126">
        <f>_xlfn.XLOOKUP($C60,'Duomenys | Data'!$B$10:$B$69,'Duomenys | Data'!M$10:M$69)</f>
        <v>75533.7</v>
      </c>
      <c r="G60" s="126">
        <f>_xlfn.XLOOKUP($C60,'Duomenys | Data'!$B$10:$B$69,'Duomenys | Data'!N$10:N$69)</f>
        <v>30037.1</v>
      </c>
      <c r="H60" s="110">
        <f t="shared" si="4"/>
        <v>25.348487579291639</v>
      </c>
      <c r="I60" s="111" t="str">
        <f t="shared" si="3"/>
        <v>Ne / No</v>
      </c>
      <c r="J60" s="165" t="s">
        <v>91</v>
      </c>
      <c r="K60" s="165" t="s">
        <v>91</v>
      </c>
      <c r="L60" s="112" t="str">
        <f t="shared" si="2"/>
        <v>Taip / Yes</v>
      </c>
    </row>
    <row r="61" spans="2:12" x14ac:dyDescent="0.3">
      <c r="B61" s="113" t="s">
        <v>53</v>
      </c>
      <c r="C61" s="108">
        <v>50</v>
      </c>
      <c r="D61" s="126">
        <v>5865.5</v>
      </c>
      <c r="E61" s="109">
        <f t="shared" si="1"/>
        <v>43913.5</v>
      </c>
      <c r="F61" s="126">
        <f>_xlfn.XLOOKUP($C61,'Duomenys | Data'!$B$10:$B$69,'Duomenys | Data'!M$10:M$69)</f>
        <v>71619.7</v>
      </c>
      <c r="G61" s="126">
        <f>_xlfn.XLOOKUP($C61,'Duomenys | Data'!$B$10:$B$69,'Duomenys | Data'!N$10:N$69)</f>
        <v>27706.2</v>
      </c>
      <c r="H61" s="110">
        <f t="shared" si="4"/>
        <v>13.35694034863994</v>
      </c>
      <c r="I61" s="111" t="str">
        <f t="shared" si="3"/>
        <v>Ne / No</v>
      </c>
      <c r="J61" s="165" t="s">
        <v>91</v>
      </c>
      <c r="K61" s="165" t="s">
        <v>91</v>
      </c>
      <c r="L61" s="112" t="str">
        <f t="shared" si="2"/>
        <v>Taip / Yes</v>
      </c>
    </row>
    <row r="62" spans="2:12" x14ac:dyDescent="0.3">
      <c r="B62" s="113" t="s">
        <v>54</v>
      </c>
      <c r="C62" s="108">
        <v>51</v>
      </c>
      <c r="D62" s="126">
        <v>10241.9</v>
      </c>
      <c r="E62" s="109">
        <f t="shared" si="1"/>
        <v>41112.099999999991</v>
      </c>
      <c r="F62" s="126">
        <f>_xlfn.XLOOKUP($C62,'Duomenys | Data'!$B$10:$B$69,'Duomenys | Data'!M$10:M$69)</f>
        <v>69303.399999999994</v>
      </c>
      <c r="G62" s="126">
        <f>_xlfn.XLOOKUP($C62,'Duomenys | Data'!$B$10:$B$69,'Duomenys | Data'!N$10:N$69)</f>
        <v>28191.3</v>
      </c>
      <c r="H62" s="110">
        <f t="shared" si="4"/>
        <v>24.91213049199628</v>
      </c>
      <c r="I62" s="111" t="str">
        <f t="shared" si="3"/>
        <v>Ne / No</v>
      </c>
      <c r="J62" s="165" t="s">
        <v>91</v>
      </c>
      <c r="K62" s="165" t="s">
        <v>91</v>
      </c>
      <c r="L62" s="112" t="str">
        <f t="shared" si="2"/>
        <v>Taip / Yes</v>
      </c>
    </row>
    <row r="63" spans="2:12" x14ac:dyDescent="0.3">
      <c r="B63" s="113" t="s">
        <v>55</v>
      </c>
      <c r="C63" s="108">
        <v>52</v>
      </c>
      <c r="D63" s="126">
        <v>10881.5</v>
      </c>
      <c r="E63" s="109">
        <f t="shared" si="1"/>
        <v>41811.399999999994</v>
      </c>
      <c r="F63" s="126">
        <f>_xlfn.XLOOKUP($C63,'Duomenys | Data'!$B$10:$B$69,'Duomenys | Data'!M$10:M$69)</f>
        <v>67398.2</v>
      </c>
      <c r="G63" s="126">
        <f>_xlfn.XLOOKUP($C63,'Duomenys | Data'!$B$10:$B$69,'Duomenys | Data'!N$10:N$69)</f>
        <v>25586.799999999999</v>
      </c>
      <c r="H63" s="110">
        <f t="shared" si="4"/>
        <v>26.025198869207923</v>
      </c>
      <c r="I63" s="111" t="str">
        <f t="shared" si="3"/>
        <v>Ne / No</v>
      </c>
      <c r="J63" s="165" t="s">
        <v>91</v>
      </c>
      <c r="K63" s="165" t="s">
        <v>91</v>
      </c>
      <c r="L63" s="112" t="str">
        <f t="shared" si="2"/>
        <v>Taip / Yes</v>
      </c>
    </row>
    <row r="64" spans="2:12" x14ac:dyDescent="0.3">
      <c r="B64" s="113" t="s">
        <v>56</v>
      </c>
      <c r="C64" s="108">
        <v>53</v>
      </c>
      <c r="D64" s="126">
        <v>5236.5</v>
      </c>
      <c r="E64" s="109">
        <f t="shared" si="1"/>
        <v>27214.199999999997</v>
      </c>
      <c r="F64" s="126">
        <f>_xlfn.XLOOKUP($C64,'Duomenys | Data'!$B$10:$B$69,'Duomenys | Data'!M$10:M$69)</f>
        <v>42822.7</v>
      </c>
      <c r="G64" s="126">
        <f>_xlfn.XLOOKUP($C64,'Duomenys | Data'!$B$10:$B$69,'Duomenys | Data'!N$10:N$69)</f>
        <v>15608.5</v>
      </c>
      <c r="H64" s="110">
        <f t="shared" si="4"/>
        <v>19.241792887536654</v>
      </c>
      <c r="I64" s="111" t="str">
        <f t="shared" si="3"/>
        <v>Ne / No</v>
      </c>
      <c r="J64" s="165" t="s">
        <v>91</v>
      </c>
      <c r="K64" s="165" t="s">
        <v>91</v>
      </c>
      <c r="L64" s="112" t="str">
        <f t="shared" si="2"/>
        <v>Taip / Yes</v>
      </c>
    </row>
    <row r="65" spans="2:12" x14ac:dyDescent="0.3">
      <c r="B65" s="113" t="s">
        <v>57</v>
      </c>
      <c r="C65" s="108">
        <v>54</v>
      </c>
      <c r="D65" s="126">
        <v>4191.1000000000004</v>
      </c>
      <c r="E65" s="109">
        <f t="shared" si="1"/>
        <v>39851</v>
      </c>
      <c r="F65" s="126">
        <f>_xlfn.XLOOKUP($C65,'Duomenys | Data'!$B$10:$B$69,'Duomenys | Data'!M$10:M$69)</f>
        <v>69267.199999999997</v>
      </c>
      <c r="G65" s="126">
        <f>_xlfn.XLOOKUP($C65,'Duomenys | Data'!$B$10:$B$69,'Duomenys | Data'!N$10:N$69)</f>
        <v>29416.2</v>
      </c>
      <c r="H65" s="110">
        <f t="shared" si="4"/>
        <v>10.516925547665053</v>
      </c>
      <c r="I65" s="111" t="str">
        <f t="shared" si="3"/>
        <v>Ne / No</v>
      </c>
      <c r="J65" s="165" t="s">
        <v>91</v>
      </c>
      <c r="K65" s="165" t="s">
        <v>91</v>
      </c>
      <c r="L65" s="112" t="str">
        <f t="shared" si="2"/>
        <v>Taip / Yes</v>
      </c>
    </row>
    <row r="66" spans="2:12" x14ac:dyDescent="0.3">
      <c r="B66" s="113" t="s">
        <v>58</v>
      </c>
      <c r="C66" s="108">
        <v>55</v>
      </c>
      <c r="D66" s="126">
        <v>1449.7</v>
      </c>
      <c r="E66" s="109">
        <f t="shared" si="1"/>
        <v>128070.5</v>
      </c>
      <c r="F66" s="126">
        <f>_xlfn.XLOOKUP($C66,'Duomenys | Data'!$B$10:$B$69,'Duomenys | Data'!M$10:M$69)</f>
        <v>191118</v>
      </c>
      <c r="G66" s="126">
        <f>_xlfn.XLOOKUP($C66,'Duomenys | Data'!$B$10:$B$69,'Duomenys | Data'!N$10:N$69)</f>
        <v>63047.5</v>
      </c>
      <c r="H66" s="110">
        <f t="shared" si="4"/>
        <v>1.1319546655943407</v>
      </c>
      <c r="I66" s="111" t="str">
        <f t="shared" si="3"/>
        <v>Ne / No</v>
      </c>
      <c r="J66" s="165" t="s">
        <v>91</v>
      </c>
      <c r="K66" s="165" t="s">
        <v>91</v>
      </c>
      <c r="L66" s="112" t="str">
        <f t="shared" si="2"/>
        <v>Taip / Yes</v>
      </c>
    </row>
    <row r="67" spans="2:12" x14ac:dyDescent="0.3">
      <c r="B67" s="113" t="s">
        <v>59</v>
      </c>
      <c r="C67" s="108">
        <v>56</v>
      </c>
      <c r="D67" s="126">
        <v>3760.7</v>
      </c>
      <c r="E67" s="109">
        <f t="shared" si="1"/>
        <v>19633.100000000002</v>
      </c>
      <c r="F67" s="126">
        <f>_xlfn.XLOOKUP($C67,'Duomenys | Data'!$B$10:$B$69,'Duomenys | Data'!M$10:M$69)</f>
        <v>29752.9</v>
      </c>
      <c r="G67" s="126">
        <f>_xlfn.XLOOKUP($C67,'Duomenys | Data'!$B$10:$B$69,'Duomenys | Data'!N$10:N$69)</f>
        <v>10119.799999999999</v>
      </c>
      <c r="H67" s="110">
        <f t="shared" si="4"/>
        <v>19.15489657771824</v>
      </c>
      <c r="I67" s="111" t="str">
        <f t="shared" si="3"/>
        <v>Ne / No</v>
      </c>
      <c r="J67" s="165" t="s">
        <v>91</v>
      </c>
      <c r="K67" s="165" t="s">
        <v>91</v>
      </c>
      <c r="L67" s="112" t="str">
        <f t="shared" si="2"/>
        <v>Taip / Yes</v>
      </c>
    </row>
    <row r="68" spans="2:12" x14ac:dyDescent="0.3">
      <c r="B68" s="113" t="s">
        <v>60</v>
      </c>
      <c r="C68" s="108">
        <v>57</v>
      </c>
      <c r="D68" s="126">
        <v>4445.7</v>
      </c>
      <c r="E68" s="109">
        <f t="shared" si="1"/>
        <v>31709.9</v>
      </c>
      <c r="F68" s="126">
        <f>_xlfn.XLOOKUP($C68,'Duomenys | Data'!$B$10:$B$69,'Duomenys | Data'!M$10:M$69)</f>
        <v>49403.9</v>
      </c>
      <c r="G68" s="126">
        <f>_xlfn.XLOOKUP($C68,'Duomenys | Data'!$B$10:$B$69,'Duomenys | Data'!N$10:N$69)</f>
        <v>17694</v>
      </c>
      <c r="H68" s="110">
        <f t="shared" si="4"/>
        <v>14.019911762572571</v>
      </c>
      <c r="I68" s="111" t="str">
        <f t="shared" si="3"/>
        <v>Ne / No</v>
      </c>
      <c r="J68" s="165" t="s">
        <v>91</v>
      </c>
      <c r="K68" s="165" t="s">
        <v>91</v>
      </c>
      <c r="L68" s="112" t="str">
        <f t="shared" si="2"/>
        <v>Taip / Yes</v>
      </c>
    </row>
    <row r="69" spans="2:12" x14ac:dyDescent="0.3">
      <c r="B69" s="113" t="s">
        <v>61</v>
      </c>
      <c r="C69" s="108">
        <v>58</v>
      </c>
      <c r="D69" s="126">
        <v>1771.8</v>
      </c>
      <c r="E69" s="109">
        <f t="shared" si="1"/>
        <v>11074.900000000001</v>
      </c>
      <c r="F69" s="126">
        <f>_xlfn.XLOOKUP($C69,'Duomenys | Data'!$B$10:$B$69,'Duomenys | Data'!M$10:M$69)</f>
        <v>20107.2</v>
      </c>
      <c r="G69" s="126">
        <f>_xlfn.XLOOKUP($C69,'Duomenys | Data'!$B$10:$B$69,'Duomenys | Data'!N$10:N$69)</f>
        <v>9032.2999999999993</v>
      </c>
      <c r="H69" s="110">
        <f t="shared" si="4"/>
        <v>15.998338585449979</v>
      </c>
      <c r="I69" s="111" t="str">
        <f t="shared" si="3"/>
        <v>Ne / No</v>
      </c>
      <c r="J69" s="165" t="s">
        <v>91</v>
      </c>
      <c r="K69" s="165" t="s">
        <v>91</v>
      </c>
      <c r="L69" s="112" t="str">
        <f t="shared" si="2"/>
        <v>Taip / Yes</v>
      </c>
    </row>
    <row r="70" spans="2:12" x14ac:dyDescent="0.3">
      <c r="B70" s="113" t="s">
        <v>62</v>
      </c>
      <c r="C70" s="108">
        <v>59</v>
      </c>
      <c r="D70" s="126">
        <v>2305.3000000000002</v>
      </c>
      <c r="E70" s="109">
        <f t="shared" si="1"/>
        <v>12228.100000000002</v>
      </c>
      <c r="F70" s="126">
        <f>_xlfn.XLOOKUP($C70,'Duomenys | Data'!$B$10:$B$69,'Duomenys | Data'!M$10:M$69)</f>
        <v>22594.400000000001</v>
      </c>
      <c r="G70" s="126">
        <f>_xlfn.XLOOKUP($C70,'Duomenys | Data'!$B$10:$B$69,'Duomenys | Data'!N$10:N$69)</f>
        <v>10366.299999999999</v>
      </c>
      <c r="H70" s="110">
        <f t="shared" si="4"/>
        <v>18.85247912594761</v>
      </c>
      <c r="I70" s="111" t="str">
        <f t="shared" si="3"/>
        <v>Ne / No</v>
      </c>
      <c r="J70" s="165" t="s">
        <v>91</v>
      </c>
      <c r="K70" s="165" t="s">
        <v>91</v>
      </c>
      <c r="L70" s="112" t="str">
        <f t="shared" si="2"/>
        <v>Taip / Yes</v>
      </c>
    </row>
    <row r="71" spans="2:12" x14ac:dyDescent="0.3">
      <c r="B71" s="113" t="s">
        <v>63</v>
      </c>
      <c r="C71" s="108">
        <v>60</v>
      </c>
      <c r="D71" s="126">
        <v>3239.9</v>
      </c>
      <c r="E71" s="109">
        <f t="shared" si="1"/>
        <v>10043.4</v>
      </c>
      <c r="F71" s="126">
        <f>_xlfn.XLOOKUP($C71,'Duomenys | Data'!$B$10:$B$69,'Duomenys | Data'!M$10:M$69)</f>
        <v>19118.8</v>
      </c>
      <c r="G71" s="126">
        <f>_xlfn.XLOOKUP($C71,'Duomenys | Data'!$B$10:$B$69,'Duomenys | Data'!N$10:N$69)</f>
        <v>9075.4</v>
      </c>
      <c r="H71" s="110">
        <f t="shared" si="4"/>
        <v>32.258995957544265</v>
      </c>
      <c r="I71" s="111" t="str">
        <f t="shared" si="3"/>
        <v>Ne / No</v>
      </c>
      <c r="J71" s="165" t="s">
        <v>91</v>
      </c>
      <c r="K71" s="165" t="s">
        <v>91</v>
      </c>
      <c r="L71" s="112" t="str">
        <f t="shared" si="2"/>
        <v>Taip / Yes</v>
      </c>
    </row>
    <row r="72" spans="2:12" x14ac:dyDescent="0.3">
      <c r="B72" s="114" t="s">
        <v>64</v>
      </c>
      <c r="C72" s="115">
        <v>61</v>
      </c>
      <c r="D72" s="134">
        <v>1138.3</v>
      </c>
      <c r="E72" s="116">
        <f t="shared" si="1"/>
        <v>8860.7000000000007</v>
      </c>
      <c r="F72" s="134">
        <f>_xlfn.XLOOKUP($C72,'Duomenys | Data'!$B$10:$B$69,'Duomenys | Data'!M$10:M$69)</f>
        <v>14975.7</v>
      </c>
      <c r="G72" s="134">
        <f>_xlfn.XLOOKUP($C72,'Duomenys | Data'!$B$10:$B$69,'Duomenys | Data'!N$10:N$69)</f>
        <v>6115</v>
      </c>
      <c r="H72" s="250">
        <f t="shared" si="4"/>
        <v>12.846614827270983</v>
      </c>
      <c r="I72" s="117" t="str">
        <f t="shared" si="3"/>
        <v>Ne / No</v>
      </c>
      <c r="J72" s="166" t="s">
        <v>91</v>
      </c>
      <c r="K72" s="166" t="s">
        <v>91</v>
      </c>
      <c r="L72" s="118" t="str">
        <f t="shared" si="2"/>
        <v>Taip / Yes</v>
      </c>
    </row>
    <row r="74" spans="2:12" ht="24" customHeight="1" x14ac:dyDescent="0.3"/>
    <row r="75" spans="2:12" x14ac:dyDescent="0.3">
      <c r="D75" s="144" t="s">
        <v>65</v>
      </c>
      <c r="F75" s="145" t="s">
        <v>80</v>
      </c>
    </row>
    <row r="76" spans="2:12" x14ac:dyDescent="0.3">
      <c r="D76" s="144" t="s">
        <v>81</v>
      </c>
      <c r="E76" s="206"/>
      <c r="F76" s="145" t="s">
        <v>82</v>
      </c>
    </row>
    <row r="77" spans="2:12" x14ac:dyDescent="0.3">
      <c r="D77" s="144" t="s">
        <v>66</v>
      </c>
      <c r="E77" s="207"/>
      <c r="F77" s="145" t="s">
        <v>83</v>
      </c>
    </row>
    <row r="78" spans="2:12" x14ac:dyDescent="0.3">
      <c r="D78" s="144" t="s">
        <v>281</v>
      </c>
      <c r="E78" s="224"/>
      <c r="F78" s="147" t="s">
        <v>282</v>
      </c>
    </row>
    <row r="81" spans="2:12" ht="15" thickBot="1" x14ac:dyDescent="0.35">
      <c r="B81" s="119" t="s">
        <v>147</v>
      </c>
      <c r="C81" s="99"/>
      <c r="D81" s="99"/>
      <c r="E81" s="99"/>
      <c r="F81" s="99"/>
      <c r="G81" s="99"/>
      <c r="H81" s="100"/>
      <c r="I81" s="100"/>
      <c r="J81" s="99"/>
      <c r="K81" s="99"/>
      <c r="L81" s="100"/>
    </row>
  </sheetData>
  <mergeCells count="14">
    <mergeCell ref="B6:L6"/>
    <mergeCell ref="B7:L7"/>
    <mergeCell ref="U7:AH7"/>
    <mergeCell ref="J9:J10"/>
    <mergeCell ref="K9:K10"/>
    <mergeCell ref="L9:L10"/>
    <mergeCell ref="E9:E10"/>
    <mergeCell ref="H9:H10"/>
    <mergeCell ref="I9:I10"/>
    <mergeCell ref="G9:G10"/>
    <mergeCell ref="B9:B10"/>
    <mergeCell ref="C9:C10"/>
    <mergeCell ref="D9:D10"/>
    <mergeCell ref="F9:F10"/>
  </mergeCells>
  <hyperlinks>
    <hyperlink ref="B1" location="'Turinys | Content'!A1" display="↖ atgal į turinį / back to content" xr:uid="{2A69EC2E-8ED3-4D1D-9D90-690B957BB5BC}"/>
  </hyperlink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1" id="{667895DA-EDC6-4C4B-A0DD-808B272212C5}">
            <xm:f>'KĮ 4 str. 2 d. | CL 4.2.'!#REF!&gt;'KĮ 4 str. 2 d. | CL 4.2.'!$G$24</xm:f>
            <x14:dxf>
              <fill>
                <patternFill>
                  <bgColor rgb="FFD1D1D1"/>
                </patternFill>
              </fill>
            </x14:dxf>
          </x14:cfRule>
          <xm:sqref>E78</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BCB1F4-C8AF-4485-99B8-F39BE58294EF}">
  <sheetPr>
    <tabColor theme="7" tint="0.59999389629810485"/>
  </sheetPr>
  <dimension ref="B1:AE80"/>
  <sheetViews>
    <sheetView showGridLines="0" showRowColHeaders="0" zoomScale="80" zoomScaleNormal="80" workbookViewId="0"/>
  </sheetViews>
  <sheetFormatPr defaultRowHeight="14.4" x14ac:dyDescent="0.3"/>
  <cols>
    <col min="2" max="2" width="18.88671875" customWidth="1"/>
    <col min="4" max="5" width="22" customWidth="1"/>
    <col min="6" max="7" width="23.6640625" customWidth="1"/>
    <col min="8" max="8" width="15.33203125" style="47" customWidth="1"/>
    <col min="9" max="9" width="12.33203125" style="47" customWidth="1"/>
    <col min="17" max="17" width="9.5546875" customWidth="1"/>
  </cols>
  <sheetData>
    <row r="1" spans="2:31" x14ac:dyDescent="0.3">
      <c r="B1" s="82" t="s">
        <v>67</v>
      </c>
    </row>
    <row r="3" spans="2:31" ht="15" thickBot="1" x14ac:dyDescent="0.35"/>
    <row r="4" spans="2:31" s="8" customFormat="1" ht="15.75" customHeight="1" x14ac:dyDescent="0.3">
      <c r="B4" s="101" t="s">
        <v>184</v>
      </c>
      <c r="C4" s="102"/>
      <c r="D4" s="102"/>
      <c r="E4" s="102"/>
      <c r="F4" s="102"/>
      <c r="G4" s="102"/>
      <c r="H4" s="103"/>
      <c r="I4" s="103"/>
      <c r="J4" s="24"/>
      <c r="K4" s="24"/>
      <c r="L4" s="24"/>
      <c r="M4" s="24"/>
      <c r="N4" s="24"/>
      <c r="O4" s="24"/>
      <c r="P4" s="24"/>
      <c r="Q4" s="24"/>
      <c r="R4"/>
      <c r="S4"/>
      <c r="T4"/>
      <c r="U4"/>
      <c r="V4"/>
      <c r="W4"/>
      <c r="X4"/>
      <c r="Y4"/>
      <c r="Z4"/>
    </row>
    <row r="5" spans="2:31" s="8" customFormat="1" ht="15.75" customHeight="1" x14ac:dyDescent="0.3">
      <c r="B5" s="33" t="s">
        <v>185</v>
      </c>
      <c r="C5" s="24"/>
      <c r="D5" s="24"/>
      <c r="E5" s="24"/>
      <c r="F5" s="24"/>
      <c r="G5" s="24"/>
      <c r="H5" s="48"/>
      <c r="I5" s="48"/>
      <c r="J5" s="24"/>
      <c r="K5" s="24"/>
      <c r="L5" s="24"/>
      <c r="M5" s="24"/>
      <c r="N5" s="24"/>
      <c r="O5" s="24"/>
      <c r="P5" s="24"/>
      <c r="Q5" s="24"/>
      <c r="R5"/>
      <c r="S5"/>
      <c r="T5"/>
      <c r="U5"/>
      <c r="V5"/>
      <c r="W5"/>
      <c r="X5"/>
      <c r="Y5"/>
      <c r="Z5"/>
    </row>
    <row r="6" spans="2:31" s="8" customFormat="1" ht="58.95" customHeight="1" x14ac:dyDescent="0.3">
      <c r="B6" s="323" t="s">
        <v>162</v>
      </c>
      <c r="C6" s="323"/>
      <c r="D6" s="323"/>
      <c r="E6" s="323"/>
      <c r="F6" s="323"/>
      <c r="G6" s="323"/>
      <c r="H6" s="323"/>
      <c r="I6" s="323"/>
      <c r="J6" s="57"/>
      <c r="K6" s="57"/>
      <c r="L6" s="57"/>
      <c r="M6" s="57"/>
      <c r="N6" s="57"/>
      <c r="O6" s="57"/>
      <c r="P6" s="57"/>
      <c r="Q6" s="57"/>
      <c r="R6"/>
      <c r="S6"/>
      <c r="T6"/>
      <c r="U6"/>
      <c r="V6"/>
      <c r="W6"/>
      <c r="X6"/>
      <c r="Y6"/>
      <c r="Z6"/>
    </row>
    <row r="7" spans="2:31" s="8" customFormat="1" ht="70.5" customHeight="1" x14ac:dyDescent="0.25">
      <c r="B7" s="324" t="s">
        <v>165</v>
      </c>
      <c r="C7" s="324"/>
      <c r="D7" s="324"/>
      <c r="E7" s="324"/>
      <c r="F7" s="324"/>
      <c r="G7" s="324"/>
      <c r="H7" s="324"/>
      <c r="I7" s="324"/>
      <c r="J7" s="97"/>
      <c r="K7" s="97"/>
      <c r="L7" s="97"/>
      <c r="M7" s="97"/>
      <c r="N7" s="97"/>
      <c r="O7" s="97"/>
      <c r="P7" s="97"/>
      <c r="Q7" s="97"/>
      <c r="R7" s="340"/>
      <c r="S7" s="340"/>
      <c r="T7" s="340"/>
      <c r="U7" s="340"/>
      <c r="V7" s="340"/>
      <c r="W7" s="340"/>
      <c r="X7" s="340"/>
      <c r="Y7" s="340"/>
      <c r="Z7" s="340"/>
      <c r="AA7" s="340"/>
      <c r="AB7" s="340"/>
      <c r="AC7" s="340"/>
      <c r="AD7" s="340"/>
      <c r="AE7" s="340"/>
    </row>
    <row r="8" spans="2:31" s="8" customFormat="1" ht="33.75" customHeight="1" x14ac:dyDescent="0.3">
      <c r="B8" s="50"/>
      <c r="C8" s="50"/>
      <c r="D8" s="50"/>
      <c r="E8" s="50"/>
      <c r="F8" s="51"/>
      <c r="G8" s="50"/>
      <c r="H8" s="50"/>
      <c r="I8" s="50"/>
      <c r="J8" s="50"/>
      <c r="K8" s="50"/>
      <c r="L8" s="50"/>
      <c r="M8" s="50"/>
      <c r="N8" s="50"/>
      <c r="O8" s="50"/>
      <c r="P8" s="50"/>
      <c r="Q8" s="50"/>
      <c r="R8"/>
      <c r="S8"/>
      <c r="T8"/>
      <c r="U8"/>
      <c r="V8"/>
      <c r="W8"/>
      <c r="X8"/>
      <c r="Y8"/>
      <c r="Z8"/>
    </row>
    <row r="9" spans="2:31" ht="44.25" customHeight="1" x14ac:dyDescent="0.3">
      <c r="B9" s="338" t="s">
        <v>138</v>
      </c>
      <c r="C9" s="333" t="s">
        <v>139</v>
      </c>
      <c r="D9" s="327" t="s">
        <v>192</v>
      </c>
      <c r="E9" s="321" t="s">
        <v>274</v>
      </c>
      <c r="F9" s="327" t="s">
        <v>276</v>
      </c>
      <c r="G9" s="327" t="s">
        <v>275</v>
      </c>
      <c r="H9" s="333" t="s">
        <v>161</v>
      </c>
      <c r="I9" s="341" t="s">
        <v>160</v>
      </c>
    </row>
    <row r="10" spans="2:31" ht="105" customHeight="1" x14ac:dyDescent="0.3">
      <c r="B10" s="339"/>
      <c r="C10" s="337"/>
      <c r="D10" s="343"/>
      <c r="E10" s="322"/>
      <c r="F10" s="328"/>
      <c r="G10" s="328"/>
      <c r="H10" s="334"/>
      <c r="I10" s="344"/>
    </row>
    <row r="11" spans="2:31" ht="39" customHeight="1" x14ac:dyDescent="0.3">
      <c r="B11" s="104"/>
      <c r="C11" s="105"/>
      <c r="D11" s="196">
        <v>1</v>
      </c>
      <c r="E11" s="196" t="str">
        <f>'Lankstumas | Flexibility'!E11</f>
        <v>2=2.1-2.2</v>
      </c>
      <c r="F11" s="196" t="str">
        <f>'Lankstumas | Flexibility'!F11</f>
        <v>2.1</v>
      </c>
      <c r="G11" s="196" t="str">
        <f>'Lankstumas | Flexibility'!G11</f>
        <v>2.2</v>
      </c>
      <c r="H11" s="106" t="s">
        <v>273</v>
      </c>
      <c r="I11" s="122"/>
    </row>
    <row r="12" spans="2:31" ht="96" customHeight="1" x14ac:dyDescent="0.3">
      <c r="B12" s="104"/>
      <c r="C12" s="105"/>
      <c r="D12" s="106" t="s">
        <v>265</v>
      </c>
      <c r="E12" s="106" t="str">
        <f>'Lankstumas | Flexibility'!E12</f>
        <v>-</v>
      </c>
      <c r="F12" s="106" t="str">
        <f>'Lankstumas | Flexibility'!F12</f>
        <v>FM įsakymo Nr. 1K-361 forma Nr. 1-SAV (88 eilutė)
Order MoF No. 1K-361 form No. 1-SAV (row 88)</v>
      </c>
      <c r="G12" s="106" t="str">
        <f>'Lankstumas | Flexibility'!G12</f>
        <v>FM įsakymo Nr. 1K-361 forma Nr. 1-SAV (14 eilutė)
Order MoF No. 1K-361 form No. 1-SAV (row 14)</v>
      </c>
      <c r="H12" s="106" t="s">
        <v>91</v>
      </c>
      <c r="I12" s="122" t="s">
        <v>91</v>
      </c>
    </row>
    <row r="13" spans="2:31" x14ac:dyDescent="0.3">
      <c r="B13" s="107" t="s">
        <v>5</v>
      </c>
      <c r="C13" s="108">
        <v>1</v>
      </c>
      <c r="D13" s="126">
        <v>12448.8</v>
      </c>
      <c r="E13" s="110">
        <f t="shared" ref="E13:E44" si="0">F13-G13</f>
        <v>789782.2</v>
      </c>
      <c r="F13" s="126">
        <f>_xlfn.XLOOKUP($C13,'Duomenys | Data'!$B$10:$B$69,'Duomenys | Data'!M$10:M$69)</f>
        <v>1220397.5</v>
      </c>
      <c r="G13" s="126">
        <f>_xlfn.XLOOKUP($C13,'Duomenys | Data'!$B$10:$B$69,'Duomenys | Data'!N$10:N$69)</f>
        <v>430615.3</v>
      </c>
      <c r="H13" s="110">
        <f>(D13/E13)*100</f>
        <v>1.5762320295392831</v>
      </c>
      <c r="I13" s="112" t="str">
        <f>IF(H13&gt;10, "Taip / Yes", "Ne / No")</f>
        <v>Ne / No</v>
      </c>
    </row>
    <row r="14" spans="2:31" x14ac:dyDescent="0.3">
      <c r="B14" s="113" t="s">
        <v>6</v>
      </c>
      <c r="C14" s="108">
        <v>2</v>
      </c>
      <c r="D14" s="126">
        <v>843</v>
      </c>
      <c r="E14" s="110">
        <f t="shared" si="0"/>
        <v>58534.1</v>
      </c>
      <c r="F14" s="126">
        <f>_xlfn.XLOOKUP($C14,'Duomenys | Data'!$B$10:$B$69,'Duomenys | Data'!M$10:M$69)</f>
        <v>97415.5</v>
      </c>
      <c r="G14" s="126">
        <f>_xlfn.XLOOKUP($C14,'Duomenys | Data'!$B$10:$B$69,'Duomenys | Data'!N$10:N$69)</f>
        <v>38881.4</v>
      </c>
      <c r="H14" s="110">
        <f t="shared" ref="H14:H72" si="1">(D14/E14)*100</f>
        <v>1.4401861479035298</v>
      </c>
      <c r="I14" s="112" t="str">
        <f t="shared" ref="I14:I72" si="2">IF(H14&gt;10, "Taip / Yes", "Ne / No")</f>
        <v>Ne / No</v>
      </c>
    </row>
    <row r="15" spans="2:31" x14ac:dyDescent="0.3">
      <c r="B15" s="113" t="s">
        <v>7</v>
      </c>
      <c r="C15" s="108">
        <v>3</v>
      </c>
      <c r="D15" s="126">
        <v>215.6</v>
      </c>
      <c r="E15" s="110">
        <f t="shared" si="0"/>
        <v>11093.300000000001</v>
      </c>
      <c r="F15" s="126">
        <f>_xlfn.XLOOKUP($C15,'Duomenys | Data'!$B$10:$B$69,'Duomenys | Data'!M$10:M$69)</f>
        <v>14955.2</v>
      </c>
      <c r="G15" s="126">
        <f>_xlfn.XLOOKUP($C15,'Duomenys | Data'!$B$10:$B$69,'Duomenys | Data'!N$10:N$69)</f>
        <v>3861.9</v>
      </c>
      <c r="H15" s="110">
        <f t="shared" si="1"/>
        <v>1.9435154552748051</v>
      </c>
      <c r="I15" s="112" t="str">
        <f t="shared" si="2"/>
        <v>Ne / No</v>
      </c>
    </row>
    <row r="16" spans="2:31" x14ac:dyDescent="0.3">
      <c r="B16" s="113" t="s">
        <v>8</v>
      </c>
      <c r="C16" s="108">
        <v>4</v>
      </c>
      <c r="D16" s="126">
        <v>0</v>
      </c>
      <c r="E16" s="110">
        <f t="shared" si="0"/>
        <v>27761.3</v>
      </c>
      <c r="F16" s="126">
        <f>_xlfn.XLOOKUP($C16,'Duomenys | Data'!$B$10:$B$69,'Duomenys | Data'!M$10:M$69)</f>
        <v>43471.6</v>
      </c>
      <c r="G16" s="126">
        <f>_xlfn.XLOOKUP($C16,'Duomenys | Data'!$B$10:$B$69,'Duomenys | Data'!N$10:N$69)</f>
        <v>15710.3</v>
      </c>
      <c r="H16" s="110">
        <f t="shared" si="1"/>
        <v>0</v>
      </c>
      <c r="I16" s="112" t="str">
        <f t="shared" si="2"/>
        <v>Ne / No</v>
      </c>
    </row>
    <row r="17" spans="2:9" x14ac:dyDescent="0.3">
      <c r="B17" s="107" t="s">
        <v>9</v>
      </c>
      <c r="C17" s="108">
        <v>5</v>
      </c>
      <c r="D17" s="126">
        <v>2203.6</v>
      </c>
      <c r="E17" s="110">
        <f t="shared" si="0"/>
        <v>389704.70000000007</v>
      </c>
      <c r="F17" s="126">
        <f>_xlfn.XLOOKUP($C17,'Duomenys | Data'!$B$10:$B$69,'Duomenys | Data'!M$10:M$69)</f>
        <v>598422.30000000005</v>
      </c>
      <c r="G17" s="126">
        <f>_xlfn.XLOOKUP($C17,'Duomenys | Data'!$B$10:$B$69,'Duomenys | Data'!N$10:N$69)</f>
        <v>208717.6</v>
      </c>
      <c r="H17" s="110">
        <f t="shared" si="1"/>
        <v>0.56545379103716209</v>
      </c>
      <c r="I17" s="112" t="str">
        <f t="shared" si="2"/>
        <v>Ne / No</v>
      </c>
    </row>
    <row r="18" spans="2:9" x14ac:dyDescent="0.3">
      <c r="B18" s="107" t="s">
        <v>10</v>
      </c>
      <c r="C18" s="108">
        <v>6</v>
      </c>
      <c r="D18" s="126">
        <v>0</v>
      </c>
      <c r="E18" s="110">
        <f t="shared" si="0"/>
        <v>208287</v>
      </c>
      <c r="F18" s="126">
        <f>_xlfn.XLOOKUP($C18,'Duomenys | Data'!$B$10:$B$69,'Duomenys | Data'!M$10:M$69)</f>
        <v>334860.5</v>
      </c>
      <c r="G18" s="126">
        <f>_xlfn.XLOOKUP($C18,'Duomenys | Data'!$B$10:$B$69,'Duomenys | Data'!N$10:N$69)</f>
        <v>126573.5</v>
      </c>
      <c r="H18" s="110">
        <f t="shared" si="1"/>
        <v>0</v>
      </c>
      <c r="I18" s="112" t="str">
        <f t="shared" si="2"/>
        <v>Ne / No</v>
      </c>
    </row>
    <row r="19" spans="2:9" x14ac:dyDescent="0.3">
      <c r="B19" s="113" t="s">
        <v>11</v>
      </c>
      <c r="C19" s="108">
        <v>7</v>
      </c>
      <c r="D19" s="126">
        <v>2226.6999999999998</v>
      </c>
      <c r="E19" s="110">
        <f t="shared" si="0"/>
        <v>59755.999999999993</v>
      </c>
      <c r="F19" s="126">
        <f>_xlfn.XLOOKUP($C19,'Duomenys | Data'!$B$10:$B$69,'Duomenys | Data'!M$10:M$69)</f>
        <v>96719.4</v>
      </c>
      <c r="G19" s="126">
        <f>_xlfn.XLOOKUP($C19,'Duomenys | Data'!$B$10:$B$69,'Duomenys | Data'!N$10:N$69)</f>
        <v>36963.4</v>
      </c>
      <c r="H19" s="110">
        <f t="shared" si="1"/>
        <v>3.7263203695026439</v>
      </c>
      <c r="I19" s="112" t="str">
        <f t="shared" si="2"/>
        <v>Ne / No</v>
      </c>
    </row>
    <row r="20" spans="2:9" x14ac:dyDescent="0.3">
      <c r="B20" s="113" t="s">
        <v>12</v>
      </c>
      <c r="C20" s="108">
        <v>8</v>
      </c>
      <c r="D20" s="126">
        <v>0</v>
      </c>
      <c r="E20" s="110">
        <f t="shared" si="0"/>
        <v>17462</v>
      </c>
      <c r="F20" s="126">
        <f>_xlfn.XLOOKUP($C20,'Duomenys | Data'!$B$10:$B$69,'Duomenys | Data'!M$10:M$69)</f>
        <v>19907.5</v>
      </c>
      <c r="G20" s="126">
        <f>_xlfn.XLOOKUP($C20,'Duomenys | Data'!$B$10:$B$69,'Duomenys | Data'!N$10:N$69)</f>
        <v>2445.5</v>
      </c>
      <c r="H20" s="110">
        <f t="shared" si="1"/>
        <v>0</v>
      </c>
      <c r="I20" s="112" t="str">
        <f t="shared" si="2"/>
        <v>Ne / No</v>
      </c>
    </row>
    <row r="21" spans="2:9" x14ac:dyDescent="0.3">
      <c r="B21" s="113" t="s">
        <v>13</v>
      </c>
      <c r="C21" s="108">
        <v>9</v>
      </c>
      <c r="D21" s="126">
        <v>1617.9</v>
      </c>
      <c r="E21" s="110">
        <f t="shared" si="0"/>
        <v>38586.300000000003</v>
      </c>
      <c r="F21" s="126">
        <f>_xlfn.XLOOKUP($C21,'Duomenys | Data'!$B$10:$B$69,'Duomenys | Data'!M$10:M$69)</f>
        <v>56060.5</v>
      </c>
      <c r="G21" s="126">
        <f>_xlfn.XLOOKUP($C21,'Duomenys | Data'!$B$10:$B$69,'Duomenys | Data'!N$10:N$69)</f>
        <v>17474.2</v>
      </c>
      <c r="H21" s="110">
        <f t="shared" si="1"/>
        <v>4.1929389446513401</v>
      </c>
      <c r="I21" s="112" t="str">
        <f t="shared" si="2"/>
        <v>Ne / No</v>
      </c>
    </row>
    <row r="22" spans="2:9" x14ac:dyDescent="0.3">
      <c r="B22" s="113" t="s">
        <v>14</v>
      </c>
      <c r="C22" s="108">
        <v>10</v>
      </c>
      <c r="D22" s="126">
        <v>0</v>
      </c>
      <c r="E22" s="110">
        <f t="shared" si="0"/>
        <v>94091.199999999997</v>
      </c>
      <c r="F22" s="126">
        <f>_xlfn.XLOOKUP($C22,'Duomenys | Data'!$B$10:$B$69,'Duomenys | Data'!M$10:M$69)</f>
        <v>169353.5</v>
      </c>
      <c r="G22" s="126">
        <f>_xlfn.XLOOKUP($C22,'Duomenys | Data'!$B$10:$B$69,'Duomenys | Data'!N$10:N$69)</f>
        <v>75262.3</v>
      </c>
      <c r="H22" s="110">
        <f t="shared" si="1"/>
        <v>0</v>
      </c>
      <c r="I22" s="112" t="str">
        <f t="shared" si="2"/>
        <v>Ne / No</v>
      </c>
    </row>
    <row r="23" spans="2:9" x14ac:dyDescent="0.3">
      <c r="B23" s="107" t="s">
        <v>15</v>
      </c>
      <c r="C23" s="108">
        <v>11</v>
      </c>
      <c r="D23" s="126">
        <v>0</v>
      </c>
      <c r="E23" s="110">
        <f t="shared" si="0"/>
        <v>123609.50000000001</v>
      </c>
      <c r="F23" s="126">
        <f>_xlfn.XLOOKUP($C23,'Duomenys | Data'!$B$10:$B$69,'Duomenys | Data'!M$10:M$69)</f>
        <v>233247.2</v>
      </c>
      <c r="G23" s="126">
        <f>_xlfn.XLOOKUP($C23,'Duomenys | Data'!$B$10:$B$69,'Duomenys | Data'!N$10:N$69)</f>
        <v>109637.7</v>
      </c>
      <c r="H23" s="110">
        <f t="shared" si="1"/>
        <v>0</v>
      </c>
      <c r="I23" s="112" t="str">
        <f t="shared" si="2"/>
        <v>Ne / No</v>
      </c>
    </row>
    <row r="24" spans="2:9" x14ac:dyDescent="0.3">
      <c r="B24" s="113" t="s">
        <v>16</v>
      </c>
      <c r="C24" s="108">
        <v>12</v>
      </c>
      <c r="D24" s="126">
        <v>112.6</v>
      </c>
      <c r="E24" s="110">
        <f t="shared" si="0"/>
        <v>27666</v>
      </c>
      <c r="F24" s="126">
        <f>_xlfn.XLOOKUP($C24,'Duomenys | Data'!$B$10:$B$69,'Duomenys | Data'!M$10:M$69)</f>
        <v>45801.9</v>
      </c>
      <c r="G24" s="126">
        <f>_xlfn.XLOOKUP($C24,'Duomenys | Data'!$B$10:$B$69,'Duomenys | Data'!N$10:N$69)</f>
        <v>18135.900000000001</v>
      </c>
      <c r="H24" s="110">
        <f t="shared" si="1"/>
        <v>0.40699775898214413</v>
      </c>
      <c r="I24" s="112" t="str">
        <f t="shared" si="2"/>
        <v>Ne / No</v>
      </c>
    </row>
    <row r="25" spans="2:9" x14ac:dyDescent="0.3">
      <c r="B25" s="113" t="s">
        <v>17</v>
      </c>
      <c r="C25" s="108">
        <v>13</v>
      </c>
      <c r="D25" s="126">
        <v>113.8</v>
      </c>
      <c r="E25" s="110">
        <f t="shared" si="0"/>
        <v>26590.6</v>
      </c>
      <c r="F25" s="126">
        <f>_xlfn.XLOOKUP($C25,'Duomenys | Data'!$B$10:$B$69,'Duomenys | Data'!M$10:M$69)</f>
        <v>43714.1</v>
      </c>
      <c r="G25" s="126">
        <f>_xlfn.XLOOKUP($C25,'Duomenys | Data'!$B$10:$B$69,'Duomenys | Data'!N$10:N$69)</f>
        <v>17123.5</v>
      </c>
      <c r="H25" s="110">
        <f t="shared" si="1"/>
        <v>0.42797078666897326</v>
      </c>
      <c r="I25" s="112" t="str">
        <f t="shared" si="2"/>
        <v>Ne / No</v>
      </c>
    </row>
    <row r="26" spans="2:9" x14ac:dyDescent="0.3">
      <c r="B26" s="113" t="s">
        <v>18</v>
      </c>
      <c r="C26" s="108">
        <v>14</v>
      </c>
      <c r="D26" s="126">
        <v>709.1</v>
      </c>
      <c r="E26" s="110">
        <f t="shared" si="0"/>
        <v>28069.599999999999</v>
      </c>
      <c r="F26" s="126">
        <f>_xlfn.XLOOKUP($C26,'Duomenys | Data'!$B$10:$B$69,'Duomenys | Data'!M$10:M$69)</f>
        <v>41854.1</v>
      </c>
      <c r="G26" s="126">
        <f>_xlfn.XLOOKUP($C26,'Duomenys | Data'!$B$10:$B$69,'Duomenys | Data'!N$10:N$69)</f>
        <v>13784.5</v>
      </c>
      <c r="H26" s="110">
        <f t="shared" si="1"/>
        <v>2.5262205375210196</v>
      </c>
      <c r="I26" s="112" t="str">
        <f t="shared" si="2"/>
        <v>Ne / No</v>
      </c>
    </row>
    <row r="27" spans="2:9" x14ac:dyDescent="0.3">
      <c r="B27" s="113" t="s">
        <v>19</v>
      </c>
      <c r="C27" s="108">
        <v>15</v>
      </c>
      <c r="D27" s="126">
        <v>1926.6</v>
      </c>
      <c r="E27" s="110">
        <f t="shared" si="0"/>
        <v>29154.300000000003</v>
      </c>
      <c r="F27" s="126">
        <f>_xlfn.XLOOKUP($C27,'Duomenys | Data'!$B$10:$B$69,'Duomenys | Data'!M$10:M$69)</f>
        <v>45787.8</v>
      </c>
      <c r="G27" s="126">
        <f>_xlfn.XLOOKUP($C27,'Duomenys | Data'!$B$10:$B$69,'Duomenys | Data'!N$10:N$69)</f>
        <v>16633.5</v>
      </c>
      <c r="H27" s="110">
        <f t="shared" si="1"/>
        <v>6.6082876282400864</v>
      </c>
      <c r="I27" s="112" t="str">
        <f t="shared" si="2"/>
        <v>Ne / No</v>
      </c>
    </row>
    <row r="28" spans="2:9" x14ac:dyDescent="0.3">
      <c r="B28" s="113" t="s">
        <v>20</v>
      </c>
      <c r="C28" s="108">
        <v>16</v>
      </c>
      <c r="D28" s="126">
        <v>1136</v>
      </c>
      <c r="E28" s="110">
        <f t="shared" si="0"/>
        <v>27940.9</v>
      </c>
      <c r="F28" s="126">
        <f>_xlfn.XLOOKUP($C28,'Duomenys | Data'!$B$10:$B$69,'Duomenys | Data'!M$10:M$69)</f>
        <v>49724.9</v>
      </c>
      <c r="G28" s="126">
        <f>_xlfn.XLOOKUP($C28,'Duomenys | Data'!$B$10:$B$69,'Duomenys | Data'!N$10:N$69)</f>
        <v>21784</v>
      </c>
      <c r="H28" s="110">
        <f t="shared" si="1"/>
        <v>4.0657244397997196</v>
      </c>
      <c r="I28" s="112" t="str">
        <f t="shared" si="2"/>
        <v>Ne / No</v>
      </c>
    </row>
    <row r="29" spans="2:9" x14ac:dyDescent="0.3">
      <c r="B29" s="113" t="s">
        <v>21</v>
      </c>
      <c r="C29" s="108">
        <v>17</v>
      </c>
      <c r="D29" s="126">
        <v>979.7</v>
      </c>
      <c r="E29" s="110">
        <f t="shared" si="0"/>
        <v>19135</v>
      </c>
      <c r="F29" s="126">
        <f>_xlfn.XLOOKUP($C29,'Duomenys | Data'!$B$10:$B$69,'Duomenys | Data'!M$10:M$69)</f>
        <v>29166.9</v>
      </c>
      <c r="G29" s="126">
        <f>_xlfn.XLOOKUP($C29,'Duomenys | Data'!$B$10:$B$69,'Duomenys | Data'!N$10:N$69)</f>
        <v>10031.9</v>
      </c>
      <c r="H29" s="110">
        <f t="shared" si="1"/>
        <v>5.1199372876927098</v>
      </c>
      <c r="I29" s="112" t="str">
        <f t="shared" si="2"/>
        <v>Ne / No</v>
      </c>
    </row>
    <row r="30" spans="2:9" x14ac:dyDescent="0.3">
      <c r="B30" s="113" t="s">
        <v>22</v>
      </c>
      <c r="C30" s="108">
        <v>18</v>
      </c>
      <c r="D30" s="126">
        <v>3065</v>
      </c>
      <c r="E30" s="110">
        <f t="shared" si="0"/>
        <v>49963</v>
      </c>
      <c r="F30" s="126">
        <f>_xlfn.XLOOKUP($C30,'Duomenys | Data'!$B$10:$B$69,'Duomenys | Data'!M$10:M$69)</f>
        <v>79073.5</v>
      </c>
      <c r="G30" s="126">
        <f>_xlfn.XLOOKUP($C30,'Duomenys | Data'!$B$10:$B$69,'Duomenys | Data'!N$10:N$69)</f>
        <v>29110.5</v>
      </c>
      <c r="H30" s="110">
        <f t="shared" si="1"/>
        <v>6.134539559273863</v>
      </c>
      <c r="I30" s="112" t="str">
        <f t="shared" si="2"/>
        <v>Ne / No</v>
      </c>
    </row>
    <row r="31" spans="2:9" x14ac:dyDescent="0.3">
      <c r="B31" s="113" t="s">
        <v>23</v>
      </c>
      <c r="C31" s="108">
        <v>19</v>
      </c>
      <c r="D31" s="126">
        <v>1117.8</v>
      </c>
      <c r="E31" s="110">
        <f t="shared" si="0"/>
        <v>25120.3</v>
      </c>
      <c r="F31" s="126">
        <f>_xlfn.XLOOKUP($C31,'Duomenys | Data'!$B$10:$B$69,'Duomenys | Data'!M$10:M$69)</f>
        <v>42134.1</v>
      </c>
      <c r="G31" s="126">
        <f>_xlfn.XLOOKUP($C31,'Duomenys | Data'!$B$10:$B$69,'Duomenys | Data'!N$10:N$69)</f>
        <v>17013.8</v>
      </c>
      <c r="H31" s="110">
        <f t="shared" si="1"/>
        <v>4.4497876219631127</v>
      </c>
      <c r="I31" s="112" t="str">
        <f t="shared" si="2"/>
        <v>Ne / No</v>
      </c>
    </row>
    <row r="32" spans="2:9" x14ac:dyDescent="0.3">
      <c r="B32" s="113" t="s">
        <v>24</v>
      </c>
      <c r="C32" s="108">
        <v>20</v>
      </c>
      <c r="D32" s="126">
        <v>215.6</v>
      </c>
      <c r="E32" s="110">
        <f t="shared" si="0"/>
        <v>29225.5</v>
      </c>
      <c r="F32" s="126">
        <f>_xlfn.XLOOKUP($C32,'Duomenys | Data'!$B$10:$B$69,'Duomenys | Data'!M$10:M$69)</f>
        <v>54215.6</v>
      </c>
      <c r="G32" s="126">
        <f>_xlfn.XLOOKUP($C32,'Duomenys | Data'!$B$10:$B$69,'Duomenys | Data'!N$10:N$69)</f>
        <v>24990.1</v>
      </c>
      <c r="H32" s="110">
        <f t="shared" si="1"/>
        <v>0.73771192965047649</v>
      </c>
      <c r="I32" s="112" t="str">
        <f t="shared" si="2"/>
        <v>Ne / No</v>
      </c>
    </row>
    <row r="33" spans="2:9" x14ac:dyDescent="0.3">
      <c r="B33" s="113" t="s">
        <v>25</v>
      </c>
      <c r="C33" s="108">
        <v>21</v>
      </c>
      <c r="D33" s="126">
        <v>2197.4</v>
      </c>
      <c r="E33" s="110">
        <f t="shared" si="0"/>
        <v>32700.3</v>
      </c>
      <c r="F33" s="126">
        <f>_xlfn.XLOOKUP($C33,'Duomenys | Data'!$B$10:$B$69,'Duomenys | Data'!M$10:M$69)</f>
        <v>55310</v>
      </c>
      <c r="G33" s="126">
        <f>_xlfn.XLOOKUP($C33,'Duomenys | Data'!$B$10:$B$69,'Duomenys | Data'!N$10:N$69)</f>
        <v>22609.7</v>
      </c>
      <c r="H33" s="110">
        <f t="shared" si="1"/>
        <v>6.7198160261526656</v>
      </c>
      <c r="I33" s="112" t="str">
        <f t="shared" si="2"/>
        <v>Ne / No</v>
      </c>
    </row>
    <row r="34" spans="2:9" x14ac:dyDescent="0.3">
      <c r="B34" s="113" t="s">
        <v>26</v>
      </c>
      <c r="C34" s="108">
        <v>22</v>
      </c>
      <c r="D34" s="126">
        <v>0</v>
      </c>
      <c r="E34" s="110">
        <f t="shared" si="0"/>
        <v>121890.40000000001</v>
      </c>
      <c r="F34" s="126">
        <f>_xlfn.XLOOKUP($C34,'Duomenys | Data'!$B$10:$B$69,'Duomenys | Data'!M$10:M$69)</f>
        <v>188885.1</v>
      </c>
      <c r="G34" s="126">
        <f>_xlfn.XLOOKUP($C34,'Duomenys | Data'!$B$10:$B$69,'Duomenys | Data'!N$10:N$69)</f>
        <v>66994.7</v>
      </c>
      <c r="H34" s="110">
        <f t="shared" si="1"/>
        <v>0</v>
      </c>
      <c r="I34" s="112" t="str">
        <f t="shared" si="2"/>
        <v>Ne / No</v>
      </c>
    </row>
    <row r="35" spans="2:9" x14ac:dyDescent="0.3">
      <c r="B35" s="113" t="s">
        <v>27</v>
      </c>
      <c r="C35" s="108">
        <v>23</v>
      </c>
      <c r="D35" s="126">
        <v>0</v>
      </c>
      <c r="E35" s="110">
        <f t="shared" si="0"/>
        <v>54147.399999999994</v>
      </c>
      <c r="F35" s="126">
        <f>_xlfn.XLOOKUP($C35,'Duomenys | Data'!$B$10:$B$69,'Duomenys | Data'!M$10:M$69)</f>
        <v>95208.9</v>
      </c>
      <c r="G35" s="126">
        <f>_xlfn.XLOOKUP($C35,'Duomenys | Data'!$B$10:$B$69,'Duomenys | Data'!N$10:N$69)</f>
        <v>41061.5</v>
      </c>
      <c r="H35" s="110">
        <f t="shared" si="1"/>
        <v>0</v>
      </c>
      <c r="I35" s="112" t="str">
        <f t="shared" si="2"/>
        <v>Ne / No</v>
      </c>
    </row>
    <row r="36" spans="2:9" x14ac:dyDescent="0.3">
      <c r="B36" s="113" t="s">
        <v>28</v>
      </c>
      <c r="C36" s="108">
        <v>24</v>
      </c>
      <c r="D36" s="126">
        <v>994.9</v>
      </c>
      <c r="E36" s="110">
        <f t="shared" si="0"/>
        <v>32072.799999999996</v>
      </c>
      <c r="F36" s="126">
        <f>_xlfn.XLOOKUP($C36,'Duomenys | Data'!$B$10:$B$69,'Duomenys | Data'!M$10:M$69)</f>
        <v>51743.199999999997</v>
      </c>
      <c r="G36" s="126">
        <f>_xlfn.XLOOKUP($C36,'Duomenys | Data'!$B$10:$B$69,'Duomenys | Data'!N$10:N$69)</f>
        <v>19670.400000000001</v>
      </c>
      <c r="H36" s="110">
        <f t="shared" si="1"/>
        <v>3.1020054376293937</v>
      </c>
      <c r="I36" s="112" t="str">
        <f t="shared" si="2"/>
        <v>Ne / No</v>
      </c>
    </row>
    <row r="37" spans="2:9" x14ac:dyDescent="0.3">
      <c r="B37" s="113" t="s">
        <v>29</v>
      </c>
      <c r="C37" s="108">
        <v>25</v>
      </c>
      <c r="D37" s="126">
        <v>0</v>
      </c>
      <c r="E37" s="110">
        <f t="shared" si="0"/>
        <v>82647.100000000006</v>
      </c>
      <c r="F37" s="126">
        <f>_xlfn.XLOOKUP($C37,'Duomenys | Data'!$B$10:$B$69,'Duomenys | Data'!M$10:M$69)</f>
        <v>120823.8</v>
      </c>
      <c r="G37" s="126">
        <f>_xlfn.XLOOKUP($C37,'Duomenys | Data'!$B$10:$B$69,'Duomenys | Data'!N$10:N$69)</f>
        <v>38176.699999999997</v>
      </c>
      <c r="H37" s="110">
        <f t="shared" si="1"/>
        <v>0</v>
      </c>
      <c r="I37" s="112" t="str">
        <f t="shared" si="2"/>
        <v>Ne / No</v>
      </c>
    </row>
    <row r="38" spans="2:9" x14ac:dyDescent="0.3">
      <c r="B38" s="113" t="s">
        <v>30</v>
      </c>
      <c r="C38" s="108">
        <v>26</v>
      </c>
      <c r="D38" s="126">
        <v>339</v>
      </c>
      <c r="E38" s="110">
        <f t="shared" si="0"/>
        <v>42169.900000000009</v>
      </c>
      <c r="F38" s="126">
        <f>_xlfn.XLOOKUP($C38,'Duomenys | Data'!$B$10:$B$69,'Duomenys | Data'!M$10:M$69)</f>
        <v>69199.600000000006</v>
      </c>
      <c r="G38" s="126">
        <f>_xlfn.XLOOKUP($C38,'Duomenys | Data'!$B$10:$B$69,'Duomenys | Data'!N$10:N$69)</f>
        <v>27029.7</v>
      </c>
      <c r="H38" s="110">
        <f t="shared" si="1"/>
        <v>0.8038909269407799</v>
      </c>
      <c r="I38" s="112" t="str">
        <f t="shared" si="2"/>
        <v>Ne / No</v>
      </c>
    </row>
    <row r="39" spans="2:9" x14ac:dyDescent="0.3">
      <c r="B39" s="113" t="s">
        <v>31</v>
      </c>
      <c r="C39" s="108">
        <v>27</v>
      </c>
      <c r="D39" s="126">
        <v>290.3</v>
      </c>
      <c r="E39" s="110">
        <f t="shared" si="0"/>
        <v>20208.7</v>
      </c>
      <c r="F39" s="126">
        <f>_xlfn.XLOOKUP($C39,'Duomenys | Data'!$B$10:$B$69,'Duomenys | Data'!M$10:M$69)</f>
        <v>32496.7</v>
      </c>
      <c r="G39" s="126">
        <f>_xlfn.XLOOKUP($C39,'Duomenys | Data'!$B$10:$B$69,'Duomenys | Data'!N$10:N$69)</f>
        <v>12288</v>
      </c>
      <c r="H39" s="110">
        <f t="shared" si="1"/>
        <v>1.4365100179625607</v>
      </c>
      <c r="I39" s="112" t="str">
        <f t="shared" si="2"/>
        <v>Ne / No</v>
      </c>
    </row>
    <row r="40" spans="2:9" x14ac:dyDescent="0.3">
      <c r="B40" s="113" t="s">
        <v>32</v>
      </c>
      <c r="C40" s="108">
        <v>28</v>
      </c>
      <c r="D40" s="126">
        <v>521.70000000000005</v>
      </c>
      <c r="E40" s="110">
        <f t="shared" si="0"/>
        <v>21323.999999999996</v>
      </c>
      <c r="F40" s="126">
        <f>_xlfn.XLOOKUP($C40,'Duomenys | Data'!$B$10:$B$69,'Duomenys | Data'!M$10:M$69)</f>
        <v>39705.199999999997</v>
      </c>
      <c r="G40" s="126">
        <f>_xlfn.XLOOKUP($C40,'Duomenys | Data'!$B$10:$B$69,'Duomenys | Data'!N$10:N$69)</f>
        <v>18381.2</v>
      </c>
      <c r="H40" s="110">
        <f t="shared" si="1"/>
        <v>2.4465391108610022</v>
      </c>
      <c r="I40" s="112" t="str">
        <f t="shared" si="2"/>
        <v>Ne / No</v>
      </c>
    </row>
    <row r="41" spans="2:9" x14ac:dyDescent="0.3">
      <c r="B41" s="113" t="s">
        <v>33</v>
      </c>
      <c r="C41" s="108">
        <v>30</v>
      </c>
      <c r="D41" s="126">
        <v>2315.1999999999998</v>
      </c>
      <c r="E41" s="110">
        <f t="shared" si="0"/>
        <v>62413.299999999996</v>
      </c>
      <c r="F41" s="126">
        <f>_xlfn.XLOOKUP($C41,'Duomenys | Data'!$B$10:$B$69,'Duomenys | Data'!M$10:M$69)</f>
        <v>97210.2</v>
      </c>
      <c r="G41" s="126">
        <f>_xlfn.XLOOKUP($C41,'Duomenys | Data'!$B$10:$B$69,'Duomenys | Data'!N$10:N$69)</f>
        <v>34796.9</v>
      </c>
      <c r="H41" s="110">
        <f t="shared" si="1"/>
        <v>3.7094657709174168</v>
      </c>
      <c r="I41" s="112" t="str">
        <f t="shared" si="2"/>
        <v>Ne / No</v>
      </c>
    </row>
    <row r="42" spans="2:9" x14ac:dyDescent="0.3">
      <c r="B42" s="113" t="s">
        <v>34</v>
      </c>
      <c r="C42" s="108">
        <v>31</v>
      </c>
      <c r="D42" s="126">
        <v>560.1</v>
      </c>
      <c r="E42" s="110">
        <f t="shared" si="0"/>
        <v>20128.699999999997</v>
      </c>
      <c r="F42" s="126">
        <f>_xlfn.XLOOKUP($C42,'Duomenys | Data'!$B$10:$B$69,'Duomenys | Data'!M$10:M$69)</f>
        <v>33143.199999999997</v>
      </c>
      <c r="G42" s="126">
        <f>_xlfn.XLOOKUP($C42,'Duomenys | Data'!$B$10:$B$69,'Duomenys | Data'!N$10:N$69)</f>
        <v>13014.5</v>
      </c>
      <c r="H42" s="110">
        <f t="shared" si="1"/>
        <v>2.7825940075613431</v>
      </c>
      <c r="I42" s="112" t="str">
        <f t="shared" si="2"/>
        <v>Ne / No</v>
      </c>
    </row>
    <row r="43" spans="2:9" x14ac:dyDescent="0.3">
      <c r="B43" s="113" t="s">
        <v>35</v>
      </c>
      <c r="C43" s="108">
        <v>32</v>
      </c>
      <c r="D43" s="126">
        <v>635</v>
      </c>
      <c r="E43" s="110">
        <f t="shared" si="0"/>
        <v>24889.5</v>
      </c>
      <c r="F43" s="126">
        <f>_xlfn.XLOOKUP($C43,'Duomenys | Data'!$B$10:$B$69,'Duomenys | Data'!M$10:M$69)</f>
        <v>39440.400000000001</v>
      </c>
      <c r="G43" s="126">
        <f>_xlfn.XLOOKUP($C43,'Duomenys | Data'!$B$10:$B$69,'Duomenys | Data'!N$10:N$69)</f>
        <v>14550.9</v>
      </c>
      <c r="H43" s="110">
        <f t="shared" si="1"/>
        <v>2.5512766427610036</v>
      </c>
      <c r="I43" s="112" t="str">
        <f t="shared" si="2"/>
        <v>Ne / No</v>
      </c>
    </row>
    <row r="44" spans="2:9" x14ac:dyDescent="0.3">
      <c r="B44" s="113" t="s">
        <v>36</v>
      </c>
      <c r="C44" s="108">
        <v>33</v>
      </c>
      <c r="D44" s="126">
        <v>1019.9</v>
      </c>
      <c r="E44" s="110">
        <f t="shared" si="0"/>
        <v>39703.700000000004</v>
      </c>
      <c r="F44" s="126">
        <f>_xlfn.XLOOKUP($C44,'Duomenys | Data'!$B$10:$B$69,'Duomenys | Data'!M$10:M$69)</f>
        <v>62205.8</v>
      </c>
      <c r="G44" s="126">
        <f>_xlfn.XLOOKUP($C44,'Duomenys | Data'!$B$10:$B$69,'Duomenys | Data'!N$10:N$69)</f>
        <v>22502.1</v>
      </c>
      <c r="H44" s="110">
        <f t="shared" si="1"/>
        <v>2.5687782246994608</v>
      </c>
      <c r="I44" s="112" t="str">
        <f t="shared" si="2"/>
        <v>Ne / No</v>
      </c>
    </row>
    <row r="45" spans="2:9" x14ac:dyDescent="0.3">
      <c r="B45" s="113" t="s">
        <v>37</v>
      </c>
      <c r="C45" s="108">
        <v>34</v>
      </c>
      <c r="D45" s="126">
        <v>1079.0999999999999</v>
      </c>
      <c r="E45" s="110">
        <f t="shared" ref="E45:E72" si="3">F45-G45</f>
        <v>28787.4</v>
      </c>
      <c r="F45" s="126">
        <f>_xlfn.XLOOKUP($C45,'Duomenys | Data'!$B$10:$B$69,'Duomenys | Data'!M$10:M$69)</f>
        <v>48180.3</v>
      </c>
      <c r="G45" s="126">
        <f>_xlfn.XLOOKUP($C45,'Duomenys | Data'!$B$10:$B$69,'Duomenys | Data'!N$10:N$69)</f>
        <v>19392.900000000001</v>
      </c>
      <c r="H45" s="110">
        <f t="shared" si="1"/>
        <v>3.7485149753016942</v>
      </c>
      <c r="I45" s="112" t="str">
        <f t="shared" si="2"/>
        <v>Ne / No</v>
      </c>
    </row>
    <row r="46" spans="2:9" x14ac:dyDescent="0.3">
      <c r="B46" s="113" t="s">
        <v>38</v>
      </c>
      <c r="C46" s="108">
        <v>35</v>
      </c>
      <c r="D46" s="126">
        <v>1531.5</v>
      </c>
      <c r="E46" s="110">
        <f t="shared" si="3"/>
        <v>37528.099999999991</v>
      </c>
      <c r="F46" s="126">
        <f>_xlfn.XLOOKUP($C46,'Duomenys | Data'!$B$10:$B$69,'Duomenys | Data'!M$10:M$69)</f>
        <v>68732.399999999994</v>
      </c>
      <c r="G46" s="126">
        <f>_xlfn.XLOOKUP($C46,'Duomenys | Data'!$B$10:$B$69,'Duomenys | Data'!N$10:N$69)</f>
        <v>31204.3</v>
      </c>
      <c r="H46" s="110">
        <f t="shared" si="1"/>
        <v>4.0809420141174222</v>
      </c>
      <c r="I46" s="112" t="str">
        <f t="shared" si="2"/>
        <v>Ne / No</v>
      </c>
    </row>
    <row r="47" spans="2:9" x14ac:dyDescent="0.3">
      <c r="B47" s="113" t="s">
        <v>39</v>
      </c>
      <c r="C47" s="108">
        <v>36</v>
      </c>
      <c r="D47" s="126">
        <v>568.20000000000005</v>
      </c>
      <c r="E47" s="110">
        <f t="shared" si="3"/>
        <v>31208.399999999998</v>
      </c>
      <c r="F47" s="126">
        <f>_xlfn.XLOOKUP($C47,'Duomenys | Data'!$B$10:$B$69,'Duomenys | Data'!M$10:M$69)</f>
        <v>50261.1</v>
      </c>
      <c r="G47" s="126">
        <f>_xlfn.XLOOKUP($C47,'Duomenys | Data'!$B$10:$B$69,'Duomenys | Data'!N$10:N$69)</f>
        <v>19052.7</v>
      </c>
      <c r="H47" s="110">
        <f t="shared" si="1"/>
        <v>1.8206636674741417</v>
      </c>
      <c r="I47" s="112" t="str">
        <f t="shared" si="2"/>
        <v>Ne / No</v>
      </c>
    </row>
    <row r="48" spans="2:9" x14ac:dyDescent="0.3">
      <c r="B48" s="113" t="s">
        <v>40</v>
      </c>
      <c r="C48" s="108">
        <v>37</v>
      </c>
      <c r="D48" s="126">
        <v>439.9</v>
      </c>
      <c r="E48" s="110">
        <f t="shared" si="3"/>
        <v>44027.3</v>
      </c>
      <c r="F48" s="126">
        <f>_xlfn.XLOOKUP($C48,'Duomenys | Data'!$B$10:$B$69,'Duomenys | Data'!M$10:M$69)</f>
        <v>67583.3</v>
      </c>
      <c r="G48" s="126">
        <f>_xlfn.XLOOKUP($C48,'Duomenys | Data'!$B$10:$B$69,'Duomenys | Data'!N$10:N$69)</f>
        <v>23556</v>
      </c>
      <c r="H48" s="110">
        <f t="shared" si="1"/>
        <v>0.99915279837737037</v>
      </c>
      <c r="I48" s="112" t="str">
        <f t="shared" si="2"/>
        <v>Ne / No</v>
      </c>
    </row>
    <row r="49" spans="2:9" x14ac:dyDescent="0.3">
      <c r="B49" s="113" t="s">
        <v>41</v>
      </c>
      <c r="C49" s="108">
        <v>38</v>
      </c>
      <c r="D49" s="126">
        <v>422.8</v>
      </c>
      <c r="E49" s="110">
        <f t="shared" si="3"/>
        <v>35105.700000000004</v>
      </c>
      <c r="F49" s="126">
        <f>_xlfn.XLOOKUP($C49,'Duomenys | Data'!$B$10:$B$69,'Duomenys | Data'!M$10:M$69)</f>
        <v>58559.8</v>
      </c>
      <c r="G49" s="126">
        <f>_xlfn.XLOOKUP($C49,'Duomenys | Data'!$B$10:$B$69,'Duomenys | Data'!N$10:N$69)</f>
        <v>23454.1</v>
      </c>
      <c r="H49" s="110">
        <f t="shared" si="1"/>
        <v>1.2043628242707023</v>
      </c>
      <c r="I49" s="112" t="str">
        <f t="shared" si="2"/>
        <v>Ne / No</v>
      </c>
    </row>
    <row r="50" spans="2:9" x14ac:dyDescent="0.3">
      <c r="B50" s="113" t="s">
        <v>42</v>
      </c>
      <c r="C50" s="108">
        <v>39</v>
      </c>
      <c r="D50" s="126">
        <v>0</v>
      </c>
      <c r="E50" s="110">
        <f t="shared" si="3"/>
        <v>35009.899999999994</v>
      </c>
      <c r="F50" s="126">
        <f>_xlfn.XLOOKUP($C50,'Duomenys | Data'!$B$10:$B$69,'Duomenys | Data'!M$10:M$69)</f>
        <v>59323.7</v>
      </c>
      <c r="G50" s="126">
        <f>_xlfn.XLOOKUP($C50,'Duomenys | Data'!$B$10:$B$69,'Duomenys | Data'!N$10:N$69)</f>
        <v>24313.8</v>
      </c>
      <c r="H50" s="110">
        <f t="shared" si="1"/>
        <v>0</v>
      </c>
      <c r="I50" s="112" t="str">
        <f t="shared" si="2"/>
        <v>Ne / No</v>
      </c>
    </row>
    <row r="51" spans="2:9" x14ac:dyDescent="0.3">
      <c r="B51" s="113" t="s">
        <v>43</v>
      </c>
      <c r="C51" s="108">
        <v>40</v>
      </c>
      <c r="D51" s="126">
        <v>0</v>
      </c>
      <c r="E51" s="110">
        <f t="shared" si="3"/>
        <v>18668</v>
      </c>
      <c r="F51" s="126">
        <f>_xlfn.XLOOKUP($C51,'Duomenys | Data'!$B$10:$B$69,'Duomenys | Data'!M$10:M$69)</f>
        <v>29456.2</v>
      </c>
      <c r="G51" s="126">
        <f>_xlfn.XLOOKUP($C51,'Duomenys | Data'!$B$10:$B$69,'Duomenys | Data'!N$10:N$69)</f>
        <v>10788.2</v>
      </c>
      <c r="H51" s="110">
        <f t="shared" si="1"/>
        <v>0</v>
      </c>
      <c r="I51" s="112" t="str">
        <f t="shared" si="2"/>
        <v>Ne / No</v>
      </c>
    </row>
    <row r="52" spans="2:9" x14ac:dyDescent="0.3">
      <c r="B52" s="113" t="s">
        <v>44</v>
      </c>
      <c r="C52" s="108">
        <v>41</v>
      </c>
      <c r="D52" s="126">
        <v>1882</v>
      </c>
      <c r="E52" s="110">
        <f t="shared" si="3"/>
        <v>30588.199999999997</v>
      </c>
      <c r="F52" s="126">
        <f>_xlfn.XLOOKUP($C52,'Duomenys | Data'!$B$10:$B$69,'Duomenys | Data'!M$10:M$69)</f>
        <v>53230.2</v>
      </c>
      <c r="G52" s="126">
        <f>_xlfn.XLOOKUP($C52,'Duomenys | Data'!$B$10:$B$69,'Duomenys | Data'!N$10:N$69)</f>
        <v>22642</v>
      </c>
      <c r="H52" s="110">
        <f t="shared" si="1"/>
        <v>6.1526994069608554</v>
      </c>
      <c r="I52" s="112" t="str">
        <f t="shared" si="2"/>
        <v>Ne / No</v>
      </c>
    </row>
    <row r="53" spans="2:9" x14ac:dyDescent="0.3">
      <c r="B53" s="113" t="s">
        <v>45</v>
      </c>
      <c r="C53" s="108">
        <v>42</v>
      </c>
      <c r="D53" s="126">
        <v>0</v>
      </c>
      <c r="E53" s="110">
        <f t="shared" si="3"/>
        <v>34701.9</v>
      </c>
      <c r="F53" s="126">
        <f>_xlfn.XLOOKUP($C53,'Duomenys | Data'!$B$10:$B$69,'Duomenys | Data'!M$10:M$69)</f>
        <v>61846.400000000001</v>
      </c>
      <c r="G53" s="126">
        <f>_xlfn.XLOOKUP($C53,'Duomenys | Data'!$B$10:$B$69,'Duomenys | Data'!N$10:N$69)</f>
        <v>27144.5</v>
      </c>
      <c r="H53" s="110">
        <f t="shared" si="1"/>
        <v>0</v>
      </c>
      <c r="I53" s="112" t="str">
        <f t="shared" si="2"/>
        <v>Ne / No</v>
      </c>
    </row>
    <row r="54" spans="2:9" x14ac:dyDescent="0.3">
      <c r="B54" s="113" t="s">
        <v>46</v>
      </c>
      <c r="C54" s="108">
        <v>43</v>
      </c>
      <c r="D54" s="126">
        <v>2888.4</v>
      </c>
      <c r="E54" s="110">
        <f t="shared" si="3"/>
        <v>45552.800000000003</v>
      </c>
      <c r="F54" s="126">
        <f>_xlfn.XLOOKUP($C54,'Duomenys | Data'!$B$10:$B$69,'Duomenys | Data'!M$10:M$69)</f>
        <v>73467.8</v>
      </c>
      <c r="G54" s="126">
        <f>_xlfn.XLOOKUP($C54,'Duomenys | Data'!$B$10:$B$69,'Duomenys | Data'!N$10:N$69)</f>
        <v>27915</v>
      </c>
      <c r="H54" s="110">
        <f t="shared" si="1"/>
        <v>6.3407737833898246</v>
      </c>
      <c r="I54" s="112" t="str">
        <f t="shared" si="2"/>
        <v>Ne / No</v>
      </c>
    </row>
    <row r="55" spans="2:9" x14ac:dyDescent="0.3">
      <c r="B55" s="113" t="s">
        <v>47</v>
      </c>
      <c r="C55" s="108">
        <v>44</v>
      </c>
      <c r="D55" s="126">
        <v>0</v>
      </c>
      <c r="E55" s="110">
        <f t="shared" si="3"/>
        <v>25643.1</v>
      </c>
      <c r="F55" s="126">
        <f>_xlfn.XLOOKUP($C55,'Duomenys | Data'!$B$10:$B$69,'Duomenys | Data'!M$10:M$69)</f>
        <v>43185</v>
      </c>
      <c r="G55" s="126">
        <f>_xlfn.XLOOKUP($C55,'Duomenys | Data'!$B$10:$B$69,'Duomenys | Data'!N$10:N$69)</f>
        <v>17541.900000000001</v>
      </c>
      <c r="H55" s="110">
        <f t="shared" si="1"/>
        <v>0</v>
      </c>
      <c r="I55" s="112" t="str">
        <f t="shared" si="2"/>
        <v>Ne / No</v>
      </c>
    </row>
    <row r="56" spans="2:9" x14ac:dyDescent="0.3">
      <c r="B56" s="113" t="s">
        <v>48</v>
      </c>
      <c r="C56" s="108">
        <v>45</v>
      </c>
      <c r="D56" s="241">
        <v>2605</v>
      </c>
      <c r="E56" s="110">
        <f t="shared" si="3"/>
        <v>46094.7</v>
      </c>
      <c r="F56" s="126">
        <f>_xlfn.XLOOKUP($C56,'Duomenys | Data'!$B$10:$B$69,'Duomenys | Data'!M$10:M$69)</f>
        <v>79463.399999999994</v>
      </c>
      <c r="G56" s="126">
        <f>_xlfn.XLOOKUP($C56,'Duomenys | Data'!$B$10:$B$69,'Duomenys | Data'!N$10:N$69)</f>
        <v>33368.699999999997</v>
      </c>
      <c r="H56" s="110">
        <f t="shared" si="1"/>
        <v>5.6514089472325457</v>
      </c>
      <c r="I56" s="112" t="str">
        <f t="shared" si="2"/>
        <v>Ne / No</v>
      </c>
    </row>
    <row r="57" spans="2:9" x14ac:dyDescent="0.3">
      <c r="B57" s="113" t="s">
        <v>49</v>
      </c>
      <c r="C57" s="108">
        <v>46</v>
      </c>
      <c r="D57" s="126">
        <v>0</v>
      </c>
      <c r="E57" s="110">
        <f t="shared" si="3"/>
        <v>18836.3</v>
      </c>
      <c r="F57" s="126">
        <f>_xlfn.XLOOKUP($C57,'Duomenys | Data'!$B$10:$B$69,'Duomenys | Data'!M$10:M$69)</f>
        <v>30202.3</v>
      </c>
      <c r="G57" s="126">
        <f>_xlfn.XLOOKUP($C57,'Duomenys | Data'!$B$10:$B$69,'Duomenys | Data'!N$10:N$69)</f>
        <v>11366</v>
      </c>
      <c r="H57" s="110">
        <f t="shared" si="1"/>
        <v>0</v>
      </c>
      <c r="I57" s="112" t="str">
        <f t="shared" si="2"/>
        <v>Ne / No</v>
      </c>
    </row>
    <row r="58" spans="2:9" x14ac:dyDescent="0.3">
      <c r="B58" s="113" t="s">
        <v>50</v>
      </c>
      <c r="C58" s="108">
        <v>47</v>
      </c>
      <c r="D58" s="126">
        <v>1998.9</v>
      </c>
      <c r="E58" s="110">
        <f t="shared" si="3"/>
        <v>28699.3</v>
      </c>
      <c r="F58" s="126">
        <f>_xlfn.XLOOKUP($C58,'Duomenys | Data'!$B$10:$B$69,'Duomenys | Data'!M$10:M$69)</f>
        <v>46317.1</v>
      </c>
      <c r="G58" s="126">
        <f>_xlfn.XLOOKUP($C58,'Duomenys | Data'!$B$10:$B$69,'Duomenys | Data'!N$10:N$69)</f>
        <v>17617.8</v>
      </c>
      <c r="H58" s="110">
        <f t="shared" si="1"/>
        <v>6.9649782398873841</v>
      </c>
      <c r="I58" s="112" t="str">
        <f t="shared" si="2"/>
        <v>Ne / No</v>
      </c>
    </row>
    <row r="59" spans="2:9" x14ac:dyDescent="0.3">
      <c r="B59" s="113" t="s">
        <v>51</v>
      </c>
      <c r="C59" s="108">
        <v>48</v>
      </c>
      <c r="D59" s="241">
        <v>622</v>
      </c>
      <c r="E59" s="110">
        <f t="shared" si="3"/>
        <v>42088.6</v>
      </c>
      <c r="F59" s="126">
        <f>_xlfn.XLOOKUP($C59,'Duomenys | Data'!$B$10:$B$69,'Duomenys | Data'!M$10:M$69)</f>
        <v>81521.5</v>
      </c>
      <c r="G59" s="126">
        <f>_xlfn.XLOOKUP($C59,'Duomenys | Data'!$B$10:$B$69,'Duomenys | Data'!N$10:N$69)</f>
        <v>39432.9</v>
      </c>
      <c r="H59" s="110">
        <f t="shared" si="1"/>
        <v>1.4778348531431313</v>
      </c>
      <c r="I59" s="112" t="str">
        <f t="shared" si="2"/>
        <v>Ne / No</v>
      </c>
    </row>
    <row r="60" spans="2:9" x14ac:dyDescent="0.3">
      <c r="B60" s="113" t="s">
        <v>52</v>
      </c>
      <c r="C60" s="108">
        <v>49</v>
      </c>
      <c r="D60" s="126">
        <v>2118.1</v>
      </c>
      <c r="E60" s="110">
        <f t="shared" si="3"/>
        <v>45496.6</v>
      </c>
      <c r="F60" s="126">
        <f>_xlfn.XLOOKUP($C60,'Duomenys | Data'!$B$10:$B$69,'Duomenys | Data'!M$10:M$69)</f>
        <v>75533.7</v>
      </c>
      <c r="G60" s="126">
        <f>_xlfn.XLOOKUP($C60,'Duomenys | Data'!$B$10:$B$69,'Duomenys | Data'!N$10:N$69)</f>
        <v>30037.1</v>
      </c>
      <c r="H60" s="110">
        <f t="shared" si="1"/>
        <v>4.6555127196317967</v>
      </c>
      <c r="I60" s="112" t="str">
        <f t="shared" si="2"/>
        <v>Ne / No</v>
      </c>
    </row>
    <row r="61" spans="2:9" x14ac:dyDescent="0.3">
      <c r="B61" s="113" t="s">
        <v>53</v>
      </c>
      <c r="C61" s="108">
        <v>50</v>
      </c>
      <c r="D61" s="126">
        <v>993.1</v>
      </c>
      <c r="E61" s="110">
        <f t="shared" si="3"/>
        <v>43913.5</v>
      </c>
      <c r="F61" s="126">
        <f>_xlfn.XLOOKUP($C61,'Duomenys | Data'!$B$10:$B$69,'Duomenys | Data'!M$10:M$69)</f>
        <v>71619.7</v>
      </c>
      <c r="G61" s="126">
        <f>_xlfn.XLOOKUP($C61,'Duomenys | Data'!$B$10:$B$69,'Duomenys | Data'!N$10:N$69)</f>
        <v>27706.2</v>
      </c>
      <c r="H61" s="110">
        <f t="shared" si="1"/>
        <v>2.2614913409316042</v>
      </c>
      <c r="I61" s="112" t="str">
        <f t="shared" si="2"/>
        <v>Ne / No</v>
      </c>
    </row>
    <row r="62" spans="2:9" x14ac:dyDescent="0.3">
      <c r="B62" s="113" t="s">
        <v>54</v>
      </c>
      <c r="C62" s="108">
        <v>51</v>
      </c>
      <c r="D62" s="126">
        <v>1435.9</v>
      </c>
      <c r="E62" s="110">
        <f t="shared" si="3"/>
        <v>41112.099999999991</v>
      </c>
      <c r="F62" s="126">
        <f>_xlfn.XLOOKUP($C62,'Duomenys | Data'!$B$10:$B$69,'Duomenys | Data'!M$10:M$69)</f>
        <v>69303.399999999994</v>
      </c>
      <c r="G62" s="126">
        <f>_xlfn.XLOOKUP($C62,'Duomenys | Data'!$B$10:$B$69,'Duomenys | Data'!N$10:N$69)</f>
        <v>28191.3</v>
      </c>
      <c r="H62" s="110">
        <f t="shared" si="1"/>
        <v>3.4926457174408516</v>
      </c>
      <c r="I62" s="112" t="str">
        <f t="shared" si="2"/>
        <v>Ne / No</v>
      </c>
    </row>
    <row r="63" spans="2:9" x14ac:dyDescent="0.3">
      <c r="B63" s="113" t="s">
        <v>55</v>
      </c>
      <c r="C63" s="108">
        <v>52</v>
      </c>
      <c r="D63" s="126">
        <v>698.8</v>
      </c>
      <c r="E63" s="110">
        <f t="shared" si="3"/>
        <v>41811.399999999994</v>
      </c>
      <c r="F63" s="126">
        <f>_xlfn.XLOOKUP($C63,'Duomenys | Data'!$B$10:$B$69,'Duomenys | Data'!M$10:M$69)</f>
        <v>67398.2</v>
      </c>
      <c r="G63" s="126">
        <f>_xlfn.XLOOKUP($C63,'Duomenys | Data'!$B$10:$B$69,'Duomenys | Data'!N$10:N$69)</f>
        <v>25586.799999999999</v>
      </c>
      <c r="H63" s="110">
        <f t="shared" si="1"/>
        <v>1.6713145218768088</v>
      </c>
      <c r="I63" s="112" t="str">
        <f t="shared" si="2"/>
        <v>Ne / No</v>
      </c>
    </row>
    <row r="64" spans="2:9" x14ac:dyDescent="0.3">
      <c r="B64" s="113" t="s">
        <v>56</v>
      </c>
      <c r="C64" s="108">
        <v>53</v>
      </c>
      <c r="D64" s="126">
        <v>0</v>
      </c>
      <c r="E64" s="110">
        <f t="shared" si="3"/>
        <v>27214.199999999997</v>
      </c>
      <c r="F64" s="126">
        <f>_xlfn.XLOOKUP($C64,'Duomenys | Data'!$B$10:$B$69,'Duomenys | Data'!M$10:M$69)</f>
        <v>42822.7</v>
      </c>
      <c r="G64" s="126">
        <f>_xlfn.XLOOKUP($C64,'Duomenys | Data'!$B$10:$B$69,'Duomenys | Data'!N$10:N$69)</f>
        <v>15608.5</v>
      </c>
      <c r="H64" s="110">
        <f t="shared" si="1"/>
        <v>0</v>
      </c>
      <c r="I64" s="112" t="str">
        <f t="shared" si="2"/>
        <v>Ne / No</v>
      </c>
    </row>
    <row r="65" spans="2:9" x14ac:dyDescent="0.3">
      <c r="B65" s="113" t="s">
        <v>57</v>
      </c>
      <c r="C65" s="108">
        <v>54</v>
      </c>
      <c r="D65" s="126">
        <v>0</v>
      </c>
      <c r="E65" s="110">
        <f t="shared" si="3"/>
        <v>39851</v>
      </c>
      <c r="F65" s="126">
        <f>_xlfn.XLOOKUP($C65,'Duomenys | Data'!$B$10:$B$69,'Duomenys | Data'!M$10:M$69)</f>
        <v>69267.199999999997</v>
      </c>
      <c r="G65" s="126">
        <f>_xlfn.XLOOKUP($C65,'Duomenys | Data'!$B$10:$B$69,'Duomenys | Data'!N$10:N$69)</f>
        <v>29416.2</v>
      </c>
      <c r="H65" s="110">
        <f t="shared" si="1"/>
        <v>0</v>
      </c>
      <c r="I65" s="112" t="str">
        <f t="shared" si="2"/>
        <v>Ne / No</v>
      </c>
    </row>
    <row r="66" spans="2:9" x14ac:dyDescent="0.3">
      <c r="B66" s="113" t="s">
        <v>58</v>
      </c>
      <c r="C66" s="108">
        <v>55</v>
      </c>
      <c r="D66" s="126">
        <v>726.2</v>
      </c>
      <c r="E66" s="110">
        <f t="shared" si="3"/>
        <v>128070.5</v>
      </c>
      <c r="F66" s="126">
        <f>_xlfn.XLOOKUP($C66,'Duomenys | Data'!$B$10:$B$69,'Duomenys | Data'!M$10:M$69)</f>
        <v>191118</v>
      </c>
      <c r="G66" s="126">
        <f>_xlfn.XLOOKUP($C66,'Duomenys | Data'!$B$10:$B$69,'Duomenys | Data'!N$10:N$69)</f>
        <v>63047.5</v>
      </c>
      <c r="H66" s="110">
        <f t="shared" si="1"/>
        <v>0.5670314397148446</v>
      </c>
      <c r="I66" s="112" t="str">
        <f t="shared" si="2"/>
        <v>Ne / No</v>
      </c>
    </row>
    <row r="67" spans="2:9" x14ac:dyDescent="0.3">
      <c r="B67" s="113" t="s">
        <v>59</v>
      </c>
      <c r="C67" s="108">
        <v>56</v>
      </c>
      <c r="D67" s="126">
        <v>868.3</v>
      </c>
      <c r="E67" s="110">
        <f t="shared" si="3"/>
        <v>19633.100000000002</v>
      </c>
      <c r="F67" s="126">
        <f>_xlfn.XLOOKUP($C67,'Duomenys | Data'!$B$10:$B$69,'Duomenys | Data'!M$10:M$69)</f>
        <v>29752.9</v>
      </c>
      <c r="G67" s="126">
        <f>_xlfn.XLOOKUP($C67,'Duomenys | Data'!$B$10:$B$69,'Duomenys | Data'!N$10:N$69)</f>
        <v>10119.799999999999</v>
      </c>
      <c r="H67" s="110">
        <f t="shared" si="1"/>
        <v>4.4226332061671352</v>
      </c>
      <c r="I67" s="112" t="str">
        <f t="shared" si="2"/>
        <v>Ne / No</v>
      </c>
    </row>
    <row r="68" spans="2:9" x14ac:dyDescent="0.3">
      <c r="B68" s="113" t="s">
        <v>60</v>
      </c>
      <c r="C68" s="108">
        <v>57</v>
      </c>
      <c r="D68" s="126">
        <v>1623.8</v>
      </c>
      <c r="E68" s="110">
        <f t="shared" si="3"/>
        <v>31709.9</v>
      </c>
      <c r="F68" s="126">
        <f>_xlfn.XLOOKUP($C68,'Duomenys | Data'!$B$10:$B$69,'Duomenys | Data'!M$10:M$69)</f>
        <v>49403.9</v>
      </c>
      <c r="G68" s="126">
        <f>_xlfn.XLOOKUP($C68,'Duomenys | Data'!$B$10:$B$69,'Duomenys | Data'!N$10:N$69)</f>
        <v>17694</v>
      </c>
      <c r="H68" s="110">
        <f t="shared" si="1"/>
        <v>5.1207982365128872</v>
      </c>
      <c r="I68" s="112" t="str">
        <f t="shared" si="2"/>
        <v>Ne / No</v>
      </c>
    </row>
    <row r="69" spans="2:9" x14ac:dyDescent="0.3">
      <c r="B69" s="113" t="s">
        <v>61</v>
      </c>
      <c r="C69" s="108">
        <v>58</v>
      </c>
      <c r="D69" s="126">
        <v>0</v>
      </c>
      <c r="E69" s="110">
        <f t="shared" si="3"/>
        <v>11074.900000000001</v>
      </c>
      <c r="F69" s="126">
        <f>_xlfn.XLOOKUP($C69,'Duomenys | Data'!$B$10:$B$69,'Duomenys | Data'!M$10:M$69)</f>
        <v>20107.2</v>
      </c>
      <c r="G69" s="126">
        <f>_xlfn.XLOOKUP($C69,'Duomenys | Data'!$B$10:$B$69,'Duomenys | Data'!N$10:N$69)</f>
        <v>9032.2999999999993</v>
      </c>
      <c r="H69" s="110">
        <f t="shared" si="1"/>
        <v>0</v>
      </c>
      <c r="I69" s="112" t="str">
        <f t="shared" si="2"/>
        <v>Ne / No</v>
      </c>
    </row>
    <row r="70" spans="2:9" x14ac:dyDescent="0.3">
      <c r="B70" s="113" t="s">
        <v>62</v>
      </c>
      <c r="C70" s="108">
        <v>59</v>
      </c>
      <c r="D70" s="126">
        <v>450.7</v>
      </c>
      <c r="E70" s="110">
        <f t="shared" si="3"/>
        <v>12228.100000000002</v>
      </c>
      <c r="F70" s="126">
        <f>_xlfn.XLOOKUP($C70,'Duomenys | Data'!$B$10:$B$69,'Duomenys | Data'!M$10:M$69)</f>
        <v>22594.400000000001</v>
      </c>
      <c r="G70" s="126">
        <f>_xlfn.XLOOKUP($C70,'Duomenys | Data'!$B$10:$B$69,'Duomenys | Data'!N$10:N$69)</f>
        <v>10366.299999999999</v>
      </c>
      <c r="H70" s="110">
        <f t="shared" si="1"/>
        <v>3.685772932835027</v>
      </c>
      <c r="I70" s="112" t="str">
        <f t="shared" si="2"/>
        <v>Ne / No</v>
      </c>
    </row>
    <row r="71" spans="2:9" x14ac:dyDescent="0.3">
      <c r="B71" s="113" t="s">
        <v>63</v>
      </c>
      <c r="C71" s="108">
        <v>60</v>
      </c>
      <c r="D71" s="126">
        <v>0</v>
      </c>
      <c r="E71" s="110">
        <f t="shared" si="3"/>
        <v>10043.4</v>
      </c>
      <c r="F71" s="126">
        <f>_xlfn.XLOOKUP($C71,'Duomenys | Data'!$B$10:$B$69,'Duomenys | Data'!M$10:M$69)</f>
        <v>19118.8</v>
      </c>
      <c r="G71" s="126">
        <f>_xlfn.XLOOKUP($C71,'Duomenys | Data'!$B$10:$B$69,'Duomenys | Data'!N$10:N$69)</f>
        <v>9075.4</v>
      </c>
      <c r="H71" s="110">
        <f t="shared" si="1"/>
        <v>0</v>
      </c>
      <c r="I71" s="112" t="str">
        <f t="shared" si="2"/>
        <v>Ne / No</v>
      </c>
    </row>
    <row r="72" spans="2:9" x14ac:dyDescent="0.3">
      <c r="B72" s="114" t="s">
        <v>64</v>
      </c>
      <c r="C72" s="115">
        <v>61</v>
      </c>
      <c r="D72" s="134">
        <v>0</v>
      </c>
      <c r="E72" s="250">
        <f t="shared" si="3"/>
        <v>8860.7000000000007</v>
      </c>
      <c r="F72" s="134">
        <f>_xlfn.XLOOKUP($C72,'Duomenys | Data'!$B$10:$B$69,'Duomenys | Data'!M$10:M$69)</f>
        <v>14975.7</v>
      </c>
      <c r="G72" s="134">
        <f>_xlfn.XLOOKUP($C72,'Duomenys | Data'!$B$10:$B$69,'Duomenys | Data'!N$10:N$69)</f>
        <v>6115</v>
      </c>
      <c r="H72" s="250">
        <f t="shared" si="1"/>
        <v>0</v>
      </c>
      <c r="I72" s="118" t="str">
        <f t="shared" si="2"/>
        <v>Ne / No</v>
      </c>
    </row>
    <row r="74" spans="2:9" ht="24" customHeight="1" x14ac:dyDescent="0.3"/>
    <row r="76" spans="2:9" x14ac:dyDescent="0.3">
      <c r="C76" s="144"/>
      <c r="D76" s="144" t="s">
        <v>65</v>
      </c>
      <c r="F76" s="145" t="s">
        <v>80</v>
      </c>
    </row>
    <row r="77" spans="2:9" x14ac:dyDescent="0.3">
      <c r="C77" s="144"/>
      <c r="D77" s="144" t="s">
        <v>81</v>
      </c>
      <c r="E77" s="206"/>
      <c r="F77" s="145" t="s">
        <v>82</v>
      </c>
    </row>
    <row r="78" spans="2:9" x14ac:dyDescent="0.3">
      <c r="C78" s="144"/>
      <c r="D78" s="144" t="s">
        <v>66</v>
      </c>
      <c r="E78" s="207"/>
      <c r="F78" s="145" t="s">
        <v>83</v>
      </c>
    </row>
    <row r="79" spans="2:9" ht="14.4" customHeight="1" x14ac:dyDescent="0.3">
      <c r="C79" s="146"/>
      <c r="D79" s="144" t="s">
        <v>281</v>
      </c>
      <c r="E79" s="224"/>
      <c r="F79" s="147" t="s">
        <v>282</v>
      </c>
    </row>
    <row r="80" spans="2:9" ht="15" thickBot="1" x14ac:dyDescent="0.35">
      <c r="B80" s="119"/>
      <c r="C80" s="99"/>
      <c r="D80" s="99"/>
      <c r="E80" s="99"/>
      <c r="F80" s="99"/>
      <c r="G80" s="99"/>
      <c r="H80" s="100"/>
      <c r="I80" s="100"/>
    </row>
  </sheetData>
  <mergeCells count="11">
    <mergeCell ref="B6:I6"/>
    <mergeCell ref="B7:I7"/>
    <mergeCell ref="R7:AE7"/>
    <mergeCell ref="B9:B10"/>
    <mergeCell ref="C9:C10"/>
    <mergeCell ref="D9:D10"/>
    <mergeCell ref="F9:F10"/>
    <mergeCell ref="G9:G10"/>
    <mergeCell ref="H9:H10"/>
    <mergeCell ref="I9:I10"/>
    <mergeCell ref="E9:E10"/>
  </mergeCells>
  <conditionalFormatting sqref="I13:I72">
    <cfRule type="expression" dxfId="0" priority="3">
      <formula>$I13="Taip / Yes"</formula>
    </cfRule>
  </conditionalFormatting>
  <hyperlinks>
    <hyperlink ref="B1" location="'Turinys | Content'!A1" display="↖ atgal į turinį / back to content" xr:uid="{B5D1BFD2-6FE8-4C2B-8444-900D30E8013E}"/>
  </hyperlink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1" id="{185ACEEA-3789-4A44-9BAF-5CC9E976249C}">
            <xm:f>'KĮ 4 str. 2 d. | CL 4.2.'!#REF!&gt;'KĮ 4 str. 2 d. | CL 4.2.'!$G$24</xm:f>
            <x14:dxf>
              <fill>
                <patternFill>
                  <bgColor rgb="FFD1D1D1"/>
                </patternFill>
              </fill>
            </x14:dxf>
          </x14:cfRule>
          <xm:sqref>E79</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55AA00-8307-4B1F-AF50-B3E95E52F7F1}">
  <sheetPr>
    <tabColor theme="7" tint="0.79998168889431442"/>
  </sheetPr>
  <dimension ref="A1:D21"/>
  <sheetViews>
    <sheetView showGridLines="0" showRowColHeaders="0" zoomScale="80" zoomScaleNormal="80" workbookViewId="0"/>
  </sheetViews>
  <sheetFormatPr defaultRowHeight="14.4" x14ac:dyDescent="0.3"/>
  <cols>
    <col min="1" max="1" width="14.5546875" customWidth="1"/>
    <col min="2" max="2" width="106.88671875" customWidth="1"/>
    <col min="3" max="3" width="18" customWidth="1"/>
    <col min="4" max="4" width="90.5546875" customWidth="1"/>
  </cols>
  <sheetData>
    <row r="1" spans="1:4" x14ac:dyDescent="0.3">
      <c r="A1" s="52"/>
      <c r="B1" s="82" t="s">
        <v>67</v>
      </c>
    </row>
    <row r="2" spans="1:4" ht="15" thickBot="1" x14ac:dyDescent="0.35"/>
    <row r="3" spans="1:4" ht="15" thickBot="1" x14ac:dyDescent="0.35">
      <c r="A3" s="96" t="s">
        <v>1</v>
      </c>
      <c r="B3" s="96" t="s">
        <v>2</v>
      </c>
      <c r="C3" s="203" t="s">
        <v>3</v>
      </c>
      <c r="D3" s="203" t="s">
        <v>167</v>
      </c>
    </row>
    <row r="4" spans="1:4" ht="15" thickBot="1" x14ac:dyDescent="0.35">
      <c r="A4" s="59"/>
    </row>
    <row r="5" spans="1:4" ht="52.8" x14ac:dyDescent="0.3">
      <c r="A5" s="83" t="s">
        <v>109</v>
      </c>
      <c r="B5" s="84" t="s">
        <v>110</v>
      </c>
      <c r="C5" s="85" t="s">
        <v>130</v>
      </c>
      <c r="D5" s="86" t="s">
        <v>125</v>
      </c>
    </row>
    <row r="6" spans="1:4" ht="79.2" x14ac:dyDescent="0.3">
      <c r="A6" s="87" t="s">
        <v>111</v>
      </c>
      <c r="B6" s="88" t="s">
        <v>112</v>
      </c>
      <c r="C6" s="89" t="s">
        <v>131</v>
      </c>
      <c r="D6" s="90" t="s">
        <v>193</v>
      </c>
    </row>
    <row r="7" spans="1:4" ht="112.5" customHeight="1" x14ac:dyDescent="0.3">
      <c r="A7" s="87" t="s">
        <v>113</v>
      </c>
      <c r="B7" s="88" t="s">
        <v>114</v>
      </c>
      <c r="C7" s="89" t="s">
        <v>129</v>
      </c>
      <c r="D7" s="91" t="s">
        <v>166</v>
      </c>
    </row>
    <row r="8" spans="1:4" ht="97.5" customHeight="1" x14ac:dyDescent="0.3">
      <c r="A8" s="87" t="s">
        <v>115</v>
      </c>
      <c r="B8" s="88" t="s">
        <v>116</v>
      </c>
      <c r="C8" s="89" t="s">
        <v>132</v>
      </c>
      <c r="D8" s="91" t="s">
        <v>126</v>
      </c>
    </row>
    <row r="9" spans="1:4" ht="97.5" customHeight="1" x14ac:dyDescent="0.3">
      <c r="A9" s="87" t="s">
        <v>163</v>
      </c>
      <c r="B9" s="88" t="s">
        <v>162</v>
      </c>
      <c r="C9" s="89" t="s">
        <v>164</v>
      </c>
      <c r="D9" s="91" t="s">
        <v>165</v>
      </c>
    </row>
    <row r="10" spans="1:4" ht="39.6" x14ac:dyDescent="0.3">
      <c r="A10" s="87" t="s">
        <v>117</v>
      </c>
      <c r="B10" s="88" t="s">
        <v>118</v>
      </c>
      <c r="C10" s="89" t="s">
        <v>133</v>
      </c>
      <c r="D10" s="91" t="s">
        <v>127</v>
      </c>
    </row>
    <row r="11" spans="1:4" ht="81.599999999999994" thickBot="1" x14ac:dyDescent="0.35">
      <c r="A11" s="92" t="s">
        <v>119</v>
      </c>
      <c r="B11" s="93" t="s">
        <v>120</v>
      </c>
      <c r="C11" s="94" t="s">
        <v>134</v>
      </c>
      <c r="D11" s="95" t="s">
        <v>128</v>
      </c>
    </row>
    <row r="12" spans="1:4" x14ac:dyDescent="0.3">
      <c r="A12" s="58"/>
      <c r="B12" s="58"/>
      <c r="C12" s="58"/>
    </row>
    <row r="13" spans="1:4" ht="15" thickBot="1" x14ac:dyDescent="0.35">
      <c r="B13" s="53"/>
      <c r="C13" s="53"/>
    </row>
    <row r="14" spans="1:4" ht="15" thickBot="1" x14ac:dyDescent="0.35">
      <c r="A14" s="96" t="s">
        <v>86</v>
      </c>
      <c r="B14" s="96" t="s">
        <v>179</v>
      </c>
      <c r="C14" s="203" t="s">
        <v>88</v>
      </c>
      <c r="D14" s="203" t="s">
        <v>123</v>
      </c>
    </row>
    <row r="15" spans="1:4" ht="15" thickBot="1" x14ac:dyDescent="0.35">
      <c r="A15" s="208"/>
      <c r="B15" s="208"/>
      <c r="C15" s="209"/>
      <c r="D15" s="209"/>
    </row>
    <row r="16" spans="1:4" ht="47.4" thickBot="1" x14ac:dyDescent="0.35">
      <c r="A16" s="92" t="s">
        <v>180</v>
      </c>
      <c r="B16" s="93" t="s">
        <v>181</v>
      </c>
      <c r="C16" s="94" t="s">
        <v>182</v>
      </c>
      <c r="D16" s="95" t="s">
        <v>183</v>
      </c>
    </row>
    <row r="17" spans="2:3" x14ac:dyDescent="0.3">
      <c r="B17" s="54"/>
      <c r="C17" s="54"/>
    </row>
    <row r="18" spans="2:3" x14ac:dyDescent="0.3">
      <c r="B18" s="55"/>
      <c r="C18" s="55"/>
    </row>
    <row r="19" spans="2:3" ht="15.6" x14ac:dyDescent="0.3">
      <c r="B19" s="56"/>
      <c r="C19" s="56"/>
    </row>
    <row r="20" spans="2:3" x14ac:dyDescent="0.3">
      <c r="B20" s="53"/>
      <c r="C20" s="53"/>
    </row>
    <row r="21" spans="2:3" x14ac:dyDescent="0.3">
      <c r="B21" s="53"/>
      <c r="C21" s="53"/>
    </row>
  </sheetData>
  <phoneticPr fontId="59" type="noConversion"/>
  <hyperlinks>
    <hyperlink ref="B3" r:id="rId1" xr:uid="{4297DF39-6F77-4810-B7EF-9246E3F19095}"/>
    <hyperlink ref="B1" location="'Turinys | Content'!A1" display="↖ atgal į turinį / back to content" xr:uid="{2B96988F-7C22-42A8-A71D-9DD8BD2CAD2A}"/>
    <hyperlink ref="B14" r:id="rId2" xr:uid="{09D2C226-BFA5-4195-B151-76FBDF56BEA0}"/>
    <hyperlink ref="D14" r:id="rId3" display="Republic of Lithuania Law on Budgeting" xr:uid="{1343A69F-8E29-4C84-B717-9DB04F2A445B}"/>
  </hyperlinks>
  <pageMargins left="0.7" right="0.7" top="0.75" bottom="0.75" header="0.3" footer="0.3"/>
  <pageSetup orientation="portrait"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as" ma:contentTypeID="0x010100F745BF3751E471449C35EB2B2D21EAD1" ma:contentTypeVersion="18" ma:contentTypeDescription="Kurkite naują dokumentą." ma:contentTypeScope="" ma:versionID="47822087d9d9d00a74aceea32818ebd2">
  <xsd:schema xmlns:xsd="http://www.w3.org/2001/XMLSchema" xmlns:xs="http://www.w3.org/2001/XMLSchema" xmlns:p="http://schemas.microsoft.com/office/2006/metadata/properties" xmlns:ns2="cef9cdfa-f4fd-4645-9be5-758c49499792" xmlns:ns3="c102cb31-f5d5-4956-a0cb-1590ba369788" targetNamespace="http://schemas.microsoft.com/office/2006/metadata/properties" ma:root="true" ma:fieldsID="449f4ea70d415ec00cc69ab8ab1651e8" ns2:_="" ns3:_="">
    <xsd:import namespace="cef9cdfa-f4fd-4645-9be5-758c49499792"/>
    <xsd:import namespace="c102cb31-f5d5-4956-a0cb-1590ba369788"/>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DateTaken" minOccurs="0"/>
                <xsd:element ref="ns2:MediaServiceLocation" minOccurs="0"/>
                <xsd:element ref="ns2:MediaServiceOCR" minOccurs="0"/>
                <xsd:element ref="ns3:SharedWithUsers" minOccurs="0"/>
                <xsd:element ref="ns3:SharedWithDetail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ef9cdfa-f4fd-4645-9be5-758c4949979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3" nillable="true" ma:displayName="MediaServiceDateTaken" ma:hidden="true" ma:internalName="MediaServiceDateTaken"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Vaizdų žymės" ma:readOnly="false" ma:fieldId="{5cf76f15-5ced-4ddc-b409-7134ff3c332f}" ma:taxonomyMulti="true" ma:sspId="d2df5aa5-79f2-496f-895d-621c3e445b7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102cb31-f5d5-4956-a0cb-1590ba369788" elementFormDefault="qualified">
    <xsd:import namespace="http://schemas.microsoft.com/office/2006/documentManagement/types"/>
    <xsd:import namespace="http://schemas.microsoft.com/office/infopath/2007/PartnerControls"/>
    <xsd:element name="SharedWithUsers" ma:index="16"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Bendrinta su išsamia informacija" ma:internalName="SharedWithDetails" ma:readOnly="true">
      <xsd:simpleType>
        <xsd:restriction base="dms:Note">
          <xsd:maxLength value="255"/>
        </xsd:restriction>
      </xsd:simpleType>
    </xsd:element>
    <xsd:element name="TaxCatchAll" ma:index="23" nillable="true" ma:displayName="Taxonomy Catch All Column" ma:hidden="true" ma:list="{c498338a-4f16-43bb-80bf-f873077e62d1}" ma:internalName="TaxCatchAll" ma:showField="CatchAllData" ma:web="c102cb31-f5d5-4956-a0cb-1590ba36978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cef9cdfa-f4fd-4645-9be5-758c49499792">
      <Terms xmlns="http://schemas.microsoft.com/office/infopath/2007/PartnerControls"/>
    </lcf76f155ced4ddcb4097134ff3c332f>
    <TaxCatchAll xmlns="c102cb31-f5d5-4956-a0cb-1590ba369788" xsi:nil="true"/>
  </documentManagement>
</p:properties>
</file>

<file path=customXml/itemProps1.xml><?xml version="1.0" encoding="utf-8"?>
<ds:datastoreItem xmlns:ds="http://schemas.openxmlformats.org/officeDocument/2006/customXml" ds:itemID="{BF3F3A4A-248C-4A6B-B36E-7CF739FC0C8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ef9cdfa-f4fd-4645-9be5-758c49499792"/>
    <ds:schemaRef ds:uri="c102cb31-f5d5-4956-a0cb-1590ba36978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76A6C3A-7643-4451-9560-66B30E70D61F}">
  <ds:schemaRefs>
    <ds:schemaRef ds:uri="http://schemas.microsoft.com/sharepoint/v3/contenttype/forms"/>
  </ds:schemaRefs>
</ds:datastoreItem>
</file>

<file path=customXml/itemProps3.xml><?xml version="1.0" encoding="utf-8"?>
<ds:datastoreItem xmlns:ds="http://schemas.openxmlformats.org/officeDocument/2006/customXml" ds:itemID="{A8AD32B1-815F-4742-9DAA-19C650BB64D9}">
  <ds:schemaRefs>
    <ds:schemaRef ds:uri="http://purl.org/dc/terms/"/>
    <ds:schemaRef ds:uri="http://purl.org/dc/dcmitype/"/>
    <ds:schemaRef ds:uri="http://schemas.microsoft.com/office/2006/documentManagement/types"/>
    <ds:schemaRef ds:uri="http://www.w3.org/XML/1998/namespace"/>
    <ds:schemaRef ds:uri="http://schemas.microsoft.com/office/2006/metadata/properties"/>
    <ds:schemaRef ds:uri="http://schemas.openxmlformats.org/package/2006/metadata/core-properties"/>
    <ds:schemaRef ds:uri="http://purl.org/dc/elements/1.1/"/>
    <ds:schemaRef ds:uri="http://schemas.microsoft.com/office/infopath/2007/PartnerControls"/>
    <ds:schemaRef ds:uri="c102cb31-f5d5-4956-a0cb-1590ba369788"/>
    <ds:schemaRef ds:uri="cef9cdfa-f4fd-4645-9be5-758c49499792"/>
  </ds:schemaRefs>
</ds:datastoreItem>
</file>

<file path=docMetadata/LabelInfo.xml><?xml version="1.0" encoding="utf-8"?>
<clbl:labelList xmlns:clbl="http://schemas.microsoft.com/office/2020/mipLabelMetadata">
  <clbl:label id="{3ff45aa8-20e5-4053-a803-dbc4b63d971e}" enabled="0" method="" siteId="{3ff45aa8-20e5-4053-a803-dbc4b63d971e}"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8</vt:i4>
      </vt:variant>
    </vt:vector>
  </HeadingPairs>
  <TitlesOfParts>
    <vt:vector size="8" baseType="lpstr">
      <vt:lpstr>Turinys | Content</vt:lpstr>
      <vt:lpstr>Suvestinė | Summary</vt:lpstr>
      <vt:lpstr>Duomenys | Data</vt:lpstr>
      <vt:lpstr>KĮ 4 str. 2 d. | CL 4.2.</vt:lpstr>
      <vt:lpstr>KĮ str. 4 d. | CL 4.4.</vt:lpstr>
      <vt:lpstr>Lankstumas | Flexibility</vt:lpstr>
      <vt:lpstr>Garantijos | Guarantees</vt:lpstr>
      <vt:lpstr>Aktualūs įstatymų str. | Laws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2015-06-05T18:17:20Z</dcterms:created>
  <dcterms:modified xsi:type="dcterms:W3CDTF">2024-06-13T04:05:15Z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0x010100F745BF3751E471449C35EB2B2D21EAD1</vt:lpwstr>
  </property>
  <property fmtid="{D5CDD505-2E9C-101B-9397-08002B2CF9AE}" pid="3" name="MediaServiceImageTags">
    <vt:lpwstr/>
  </property>
</Properties>
</file>