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codeName="Šios_darbaknygės"/>
  <xr:revisionPtr revIDLastSave="1903" documentId="113_{AC9AE845-567E-4B5E-9432-8B97F67A5290}" xr6:coauthVersionLast="47" xr6:coauthVersionMax="47" xr10:uidLastSave="{B7E0222F-C09C-49DB-8133-C2128496D04A}"/>
  <bookViews>
    <workbookView xWindow="-108" yWindow="-108" windowWidth="23256" windowHeight="12576" tabRatio="626" xr2:uid="{00000000-000D-0000-FFFF-FFFF00000000}"/>
  </bookViews>
  <sheets>
    <sheet name="Turinys | Content" sheetId="8" r:id="rId1"/>
    <sheet name="Suvestinė | Summary" sheetId="9" r:id="rId2"/>
    <sheet name="Duomenys | Data" sheetId="13" r:id="rId3"/>
    <sheet name="KĮ 4 str. 2 d. | CL 4.2." sheetId="6" r:id="rId4"/>
    <sheet name="KĮ str. 4 d. | CL 4.4." sheetId="7" r:id="rId5"/>
    <sheet name="Lankstumas | Flexibility" sheetId="10" r:id="rId6"/>
    <sheet name="Garantijos | Guarantees" sheetId="14" r:id="rId7"/>
    <sheet name="Aktualūs įstatymų str. | Laws" sheetId="11" r:id="rId8"/>
  </sheets>
  <definedNames>
    <definedName name="_1_pav.________VS_skola" localSheetId="3">#REF!</definedName>
    <definedName name="_1_pav.________VS_skola" localSheetId="4">#REF!</definedName>
    <definedName name="_1_pav.________VS_skola">#REF!</definedName>
    <definedName name="_xlnm._FilterDatabase" localSheetId="3" hidden="1">'KĮ 4 str. 2 d. | CL 4.2.'!$A$8:$V$23</definedName>
    <definedName name="_xlnm._FilterDatabase" localSheetId="4" hidden="1">'KĮ str. 4 d. | CL 4.4.'!$Z$1:$Z$84</definedName>
    <definedName name="eps">#REF!</definedName>
    <definedName name="FirstYear">#REF!</definedName>
    <definedName name="Kalba" localSheetId="3">#REF!</definedName>
    <definedName name="Kalba" localSheetId="4">#REF!</definedName>
    <definedName name="Kalba">#REF!</definedName>
    <definedName name="La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4" l="1"/>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72" i="14"/>
  <c r="J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13" i="14"/>
  <c r="H13" i="10"/>
  <c r="F13" i="10" s="1"/>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13" i="14"/>
  <c r="E13" i="10"/>
  <c r="F12" i="14"/>
  <c r="G12" i="14"/>
  <c r="H12" i="14"/>
  <c r="I12" i="14"/>
  <c r="E12" i="14"/>
  <c r="I11" i="14"/>
  <c r="F11" i="14"/>
  <c r="G11" i="14"/>
  <c r="H11" i="14"/>
  <c r="E11" i="14"/>
  <c r="J13" i="10" l="1"/>
  <c r="J14" i="10"/>
  <c r="J15" i="10"/>
  <c r="J19" i="10"/>
  <c r="J20" i="10"/>
  <c r="J21" i="10"/>
  <c r="J22" i="10"/>
  <c r="J23" i="10"/>
  <c r="J27" i="10"/>
  <c r="J28" i="10"/>
  <c r="J29" i="10"/>
  <c r="J30" i="10"/>
  <c r="J31" i="10"/>
  <c r="J35" i="10"/>
  <c r="J36" i="10"/>
  <c r="J37" i="10"/>
  <c r="J38" i="10"/>
  <c r="J39" i="10"/>
  <c r="J43" i="10"/>
  <c r="J44" i="10"/>
  <c r="J45" i="10"/>
  <c r="J46" i="10"/>
  <c r="J47" i="10"/>
  <c r="J51" i="10"/>
  <c r="J52" i="10"/>
  <c r="J53" i="10"/>
  <c r="J54" i="10"/>
  <c r="J55" i="10"/>
  <c r="J59" i="10"/>
  <c r="J60" i="10"/>
  <c r="J61" i="10"/>
  <c r="J62" i="10"/>
  <c r="J63" i="10"/>
  <c r="J67" i="10"/>
  <c r="J68" i="10"/>
  <c r="J69" i="10"/>
  <c r="J70" i="10"/>
  <c r="J71" i="10"/>
  <c r="F14" i="10"/>
  <c r="F15" i="10"/>
  <c r="F16" i="10"/>
  <c r="J16" i="10" s="1"/>
  <c r="F17" i="10"/>
  <c r="J17" i="10" s="1"/>
  <c r="F18" i="10"/>
  <c r="J18" i="10" s="1"/>
  <c r="F19" i="10"/>
  <c r="F20" i="10"/>
  <c r="F21" i="10"/>
  <c r="F22" i="10"/>
  <c r="F23" i="10"/>
  <c r="F24" i="10"/>
  <c r="J24" i="10" s="1"/>
  <c r="F25" i="10"/>
  <c r="J25" i="10" s="1"/>
  <c r="F26" i="10"/>
  <c r="J26" i="10" s="1"/>
  <c r="F27" i="10"/>
  <c r="F28" i="10"/>
  <c r="F29" i="10"/>
  <c r="F30" i="10"/>
  <c r="F31" i="10"/>
  <c r="F32" i="10"/>
  <c r="J32" i="10" s="1"/>
  <c r="F33" i="10"/>
  <c r="J33" i="10" s="1"/>
  <c r="F34" i="10"/>
  <c r="J34" i="10" s="1"/>
  <c r="F35" i="10"/>
  <c r="F36" i="10"/>
  <c r="F37" i="10"/>
  <c r="F38" i="10"/>
  <c r="F39" i="10"/>
  <c r="F40" i="10"/>
  <c r="J40" i="10" s="1"/>
  <c r="F41" i="10"/>
  <c r="J41" i="10" s="1"/>
  <c r="F42" i="10"/>
  <c r="J42" i="10" s="1"/>
  <c r="F43" i="10"/>
  <c r="F44" i="10"/>
  <c r="F45" i="10"/>
  <c r="F46" i="10"/>
  <c r="F47" i="10"/>
  <c r="F48" i="10"/>
  <c r="J48" i="10" s="1"/>
  <c r="F49" i="10"/>
  <c r="J49" i="10" s="1"/>
  <c r="F50" i="10"/>
  <c r="J50" i="10" s="1"/>
  <c r="F51" i="10"/>
  <c r="F52" i="10"/>
  <c r="F53" i="10"/>
  <c r="F54" i="10"/>
  <c r="F55" i="10"/>
  <c r="F56" i="10"/>
  <c r="J56" i="10" s="1"/>
  <c r="F57" i="10"/>
  <c r="J57" i="10" s="1"/>
  <c r="F58" i="10"/>
  <c r="J58" i="10" s="1"/>
  <c r="F59" i="10"/>
  <c r="F60" i="10"/>
  <c r="F61" i="10"/>
  <c r="F62" i="10"/>
  <c r="F63" i="10"/>
  <c r="F64" i="10"/>
  <c r="J64" i="10" s="1"/>
  <c r="F65" i="10"/>
  <c r="J65" i="10" s="1"/>
  <c r="F66" i="10"/>
  <c r="J66" i="10" s="1"/>
  <c r="F67" i="10"/>
  <c r="F68" i="10"/>
  <c r="F69" i="10"/>
  <c r="F70" i="10"/>
  <c r="F71" i="10"/>
  <c r="F72" i="10"/>
  <c r="J72" i="10" s="1"/>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P55" i="7" l="1"/>
  <c r="E60" i="7"/>
  <c r="D33" i="14"/>
  <c r="G14" i="14" l="1"/>
  <c r="I14" i="14"/>
  <c r="G15" i="14"/>
  <c r="I15" i="14"/>
  <c r="G16" i="14"/>
  <c r="I16" i="14"/>
  <c r="G17" i="14"/>
  <c r="I17" i="14"/>
  <c r="G18" i="14"/>
  <c r="I18" i="14"/>
  <c r="G19" i="14"/>
  <c r="I19" i="14"/>
  <c r="G20" i="14"/>
  <c r="I20" i="14"/>
  <c r="G21" i="14"/>
  <c r="I21" i="14"/>
  <c r="G22" i="14"/>
  <c r="I22" i="14"/>
  <c r="G23" i="14"/>
  <c r="I23" i="14"/>
  <c r="G24" i="14"/>
  <c r="I24" i="14"/>
  <c r="G25" i="14"/>
  <c r="I25" i="14"/>
  <c r="G26" i="14"/>
  <c r="I26" i="14"/>
  <c r="G27" i="14"/>
  <c r="I27" i="14"/>
  <c r="G28" i="14"/>
  <c r="I28" i="14"/>
  <c r="G29" i="14"/>
  <c r="I29" i="14"/>
  <c r="G30" i="14"/>
  <c r="I30" i="14"/>
  <c r="G31" i="14"/>
  <c r="I31" i="14"/>
  <c r="G32" i="14"/>
  <c r="I32" i="14"/>
  <c r="G33" i="14"/>
  <c r="I33" i="14"/>
  <c r="G34" i="14"/>
  <c r="I34" i="14"/>
  <c r="G35" i="14"/>
  <c r="I35" i="14"/>
  <c r="G36" i="14"/>
  <c r="I36" i="14"/>
  <c r="G37" i="14"/>
  <c r="I37" i="14"/>
  <c r="G38" i="14"/>
  <c r="I38" i="14"/>
  <c r="G39" i="14"/>
  <c r="I39" i="14"/>
  <c r="G40" i="14"/>
  <c r="I40" i="14"/>
  <c r="G41" i="14"/>
  <c r="I41" i="14"/>
  <c r="G42" i="14"/>
  <c r="I42" i="14"/>
  <c r="G43" i="14"/>
  <c r="I43" i="14"/>
  <c r="G44" i="14"/>
  <c r="I44" i="14"/>
  <c r="G45" i="14"/>
  <c r="I45" i="14"/>
  <c r="G46" i="14"/>
  <c r="I46" i="14"/>
  <c r="G47" i="14"/>
  <c r="I47" i="14"/>
  <c r="G48" i="14"/>
  <c r="I48" i="14"/>
  <c r="G49" i="14"/>
  <c r="I49" i="14"/>
  <c r="G50" i="14"/>
  <c r="I50" i="14"/>
  <c r="G51" i="14"/>
  <c r="I51" i="14"/>
  <c r="G52" i="14"/>
  <c r="I52" i="14"/>
  <c r="G53" i="14"/>
  <c r="I53" i="14"/>
  <c r="G54" i="14"/>
  <c r="I54" i="14"/>
  <c r="G55" i="14"/>
  <c r="I55" i="14"/>
  <c r="G56" i="14"/>
  <c r="I56" i="14"/>
  <c r="G57" i="14"/>
  <c r="I57" i="14"/>
  <c r="G58" i="14"/>
  <c r="I58" i="14"/>
  <c r="G59" i="14"/>
  <c r="I59" i="14"/>
  <c r="G60" i="14"/>
  <c r="I60" i="14"/>
  <c r="G61" i="14"/>
  <c r="I61" i="14"/>
  <c r="G62" i="14"/>
  <c r="I62" i="14"/>
  <c r="G63" i="14"/>
  <c r="I63" i="14"/>
  <c r="G64" i="14"/>
  <c r="I64" i="14"/>
  <c r="G65" i="14"/>
  <c r="I65" i="14"/>
  <c r="G66" i="14"/>
  <c r="I66" i="14"/>
  <c r="G67" i="14"/>
  <c r="I67" i="14"/>
  <c r="G68" i="14"/>
  <c r="I68" i="14"/>
  <c r="G69" i="14"/>
  <c r="I69" i="14"/>
  <c r="G70" i="14"/>
  <c r="I70" i="14"/>
  <c r="G71" i="14"/>
  <c r="I71" i="14"/>
  <c r="G72" i="14"/>
  <c r="I72" i="14"/>
  <c r="I13" i="14"/>
  <c r="G13" i="14"/>
  <c r="D14" i="14"/>
  <c r="D15" i="14"/>
  <c r="D16" i="14"/>
  <c r="D17" i="14"/>
  <c r="D18" i="14"/>
  <c r="D19" i="14"/>
  <c r="D20" i="14"/>
  <c r="D21" i="14"/>
  <c r="D22" i="14"/>
  <c r="D23" i="14"/>
  <c r="D24" i="14"/>
  <c r="D25" i="14"/>
  <c r="D26" i="14"/>
  <c r="D27" i="14"/>
  <c r="D28" i="14"/>
  <c r="D29" i="14"/>
  <c r="D30" i="14"/>
  <c r="D31" i="14"/>
  <c r="D32"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13" i="14"/>
  <c r="D13" i="10"/>
  <c r="G14" i="10"/>
  <c r="I14" i="10"/>
  <c r="G15" i="10"/>
  <c r="I15" i="10"/>
  <c r="G16" i="10"/>
  <c r="I16" i="10"/>
  <c r="G17" i="10"/>
  <c r="I17" i="10"/>
  <c r="G18" i="10"/>
  <c r="I18" i="10"/>
  <c r="G19" i="10"/>
  <c r="I19" i="10"/>
  <c r="G20" i="10"/>
  <c r="I20" i="10"/>
  <c r="G21" i="10"/>
  <c r="I21" i="10"/>
  <c r="G22" i="10"/>
  <c r="I22" i="10"/>
  <c r="G23" i="10"/>
  <c r="I23" i="10"/>
  <c r="G24" i="10"/>
  <c r="I24" i="10"/>
  <c r="G25" i="10"/>
  <c r="I25" i="10"/>
  <c r="G26" i="10"/>
  <c r="I26" i="10"/>
  <c r="G27" i="10"/>
  <c r="I27" i="10"/>
  <c r="G28" i="10"/>
  <c r="I28" i="10"/>
  <c r="G29" i="10"/>
  <c r="I29" i="10"/>
  <c r="G30" i="10"/>
  <c r="I30" i="10"/>
  <c r="G31" i="10"/>
  <c r="I31" i="10"/>
  <c r="G32" i="10"/>
  <c r="I32" i="10"/>
  <c r="G33" i="10"/>
  <c r="I33" i="10"/>
  <c r="G34" i="10"/>
  <c r="I34" i="10"/>
  <c r="G35" i="10"/>
  <c r="I35" i="10"/>
  <c r="G36" i="10"/>
  <c r="I36" i="10"/>
  <c r="G37" i="10"/>
  <c r="I37" i="10"/>
  <c r="G38" i="10"/>
  <c r="I38" i="10"/>
  <c r="G39" i="10"/>
  <c r="I39" i="10"/>
  <c r="G40" i="10"/>
  <c r="I40" i="10"/>
  <c r="G41" i="10"/>
  <c r="I41" i="10"/>
  <c r="G42" i="10"/>
  <c r="I42" i="10"/>
  <c r="G43" i="10"/>
  <c r="I43" i="10"/>
  <c r="G44" i="10"/>
  <c r="I44" i="10"/>
  <c r="G45" i="10"/>
  <c r="I45" i="10"/>
  <c r="G46" i="10"/>
  <c r="I46" i="10"/>
  <c r="G47" i="10"/>
  <c r="I47" i="10"/>
  <c r="G48" i="10"/>
  <c r="I48" i="10"/>
  <c r="G49" i="10"/>
  <c r="I49" i="10"/>
  <c r="G50" i="10"/>
  <c r="I50" i="10"/>
  <c r="G51" i="10"/>
  <c r="I51" i="10"/>
  <c r="G52" i="10"/>
  <c r="I52" i="10"/>
  <c r="G53" i="10"/>
  <c r="I53" i="10"/>
  <c r="G54" i="10"/>
  <c r="I54" i="10"/>
  <c r="G55" i="10"/>
  <c r="I55" i="10"/>
  <c r="G56" i="10"/>
  <c r="I56" i="10"/>
  <c r="G57" i="10"/>
  <c r="I57" i="10"/>
  <c r="G58" i="10"/>
  <c r="I58" i="10"/>
  <c r="G59" i="10"/>
  <c r="I59" i="10"/>
  <c r="G60" i="10"/>
  <c r="I60" i="10"/>
  <c r="G61" i="10"/>
  <c r="I61" i="10"/>
  <c r="G62" i="10"/>
  <c r="I62" i="10"/>
  <c r="G63" i="10"/>
  <c r="I63" i="10"/>
  <c r="G64" i="10"/>
  <c r="I64" i="10"/>
  <c r="G65" i="10"/>
  <c r="I65" i="10"/>
  <c r="G66" i="10"/>
  <c r="I66" i="10"/>
  <c r="G67" i="10"/>
  <c r="I67" i="10"/>
  <c r="G68" i="10"/>
  <c r="I68" i="10"/>
  <c r="G69" i="10"/>
  <c r="I69" i="10"/>
  <c r="G70" i="10"/>
  <c r="I70" i="10"/>
  <c r="G71" i="10"/>
  <c r="I71" i="10"/>
  <c r="G72" i="10"/>
  <c r="I72" i="10"/>
  <c r="I13" i="10"/>
  <c r="G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E13" i="7"/>
  <c r="K13" i="10" l="1"/>
  <c r="K13" i="14"/>
  <c r="R14" i="6"/>
  <c r="R15" i="6" l="1"/>
  <c r="R16" i="6"/>
  <c r="R17" i="6"/>
  <c r="G14" i="6" l="1"/>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6" i="7"/>
  <c r="P57" i="7"/>
  <c r="P58" i="7"/>
  <c r="P59" i="7"/>
  <c r="P60" i="7"/>
  <c r="P61" i="7"/>
  <c r="P62" i="7"/>
  <c r="P63" i="7"/>
  <c r="P64" i="7"/>
  <c r="P65" i="7"/>
  <c r="P66" i="7"/>
  <c r="P67" i="7"/>
  <c r="P68" i="7"/>
  <c r="P13" i="7"/>
  <c r="P14" i="6"/>
  <c r="L14" i="6"/>
  <c r="O14" i="7"/>
  <c r="V14" i="7" s="1"/>
  <c r="O15" i="7"/>
  <c r="V15" i="7" s="1"/>
  <c r="O16" i="7"/>
  <c r="V16" i="7" s="1"/>
  <c r="O17" i="7"/>
  <c r="V17" i="7" s="1"/>
  <c r="O18" i="7"/>
  <c r="V18" i="7" s="1"/>
  <c r="O19" i="7"/>
  <c r="V19" i="7" s="1"/>
  <c r="O20" i="7"/>
  <c r="V20" i="7" s="1"/>
  <c r="O21" i="7"/>
  <c r="V21" i="7" s="1"/>
  <c r="O22" i="7"/>
  <c r="V22" i="7" s="1"/>
  <c r="O23" i="7"/>
  <c r="V23" i="7" s="1"/>
  <c r="O24" i="7"/>
  <c r="V24" i="7" s="1"/>
  <c r="O25" i="7"/>
  <c r="V25" i="7" s="1"/>
  <c r="O26" i="7"/>
  <c r="V26" i="7" s="1"/>
  <c r="O27" i="7"/>
  <c r="V27" i="7" s="1"/>
  <c r="O28" i="7"/>
  <c r="V28" i="7" s="1"/>
  <c r="O29" i="7"/>
  <c r="V29" i="7" s="1"/>
  <c r="O30" i="7"/>
  <c r="V30" i="7" s="1"/>
  <c r="O31" i="7"/>
  <c r="V31" i="7" s="1"/>
  <c r="O32" i="7"/>
  <c r="O33" i="7"/>
  <c r="V33" i="7" s="1"/>
  <c r="O34" i="7"/>
  <c r="V34" i="7" s="1"/>
  <c r="O35" i="7"/>
  <c r="V35" i="7" s="1"/>
  <c r="O36" i="7"/>
  <c r="V36" i="7" s="1"/>
  <c r="O37" i="7"/>
  <c r="V37" i="7" s="1"/>
  <c r="O38" i="7"/>
  <c r="V38" i="7" s="1"/>
  <c r="O39" i="7"/>
  <c r="V39" i="7" s="1"/>
  <c r="O40" i="7"/>
  <c r="V40" i="7" s="1"/>
  <c r="O41" i="7"/>
  <c r="V41" i="7" s="1"/>
  <c r="O42" i="7"/>
  <c r="V42" i="7" s="1"/>
  <c r="O43" i="7"/>
  <c r="V43" i="7" s="1"/>
  <c r="O44" i="7"/>
  <c r="V44" i="7" s="1"/>
  <c r="O45" i="7"/>
  <c r="V45" i="7" s="1"/>
  <c r="O46" i="7"/>
  <c r="V46" i="7" s="1"/>
  <c r="O47" i="7"/>
  <c r="V47" i="7" s="1"/>
  <c r="O48" i="7"/>
  <c r="V48" i="7" s="1"/>
  <c r="O49" i="7"/>
  <c r="V49" i="7" s="1"/>
  <c r="O50" i="7"/>
  <c r="V50" i="7" s="1"/>
  <c r="O51" i="7"/>
  <c r="V51" i="7" s="1"/>
  <c r="O52" i="7"/>
  <c r="V52" i="7" s="1"/>
  <c r="O53" i="7"/>
  <c r="V53" i="7" s="1"/>
  <c r="O54" i="7"/>
  <c r="V54" i="7" s="1"/>
  <c r="O55" i="7"/>
  <c r="V55" i="7" s="1"/>
  <c r="O56" i="7"/>
  <c r="V56" i="7" s="1"/>
  <c r="O57" i="7"/>
  <c r="V57" i="7" s="1"/>
  <c r="O58" i="7"/>
  <c r="V58" i="7" s="1"/>
  <c r="O59" i="7"/>
  <c r="V59" i="7" s="1"/>
  <c r="O60" i="7"/>
  <c r="O61" i="7"/>
  <c r="V61" i="7" s="1"/>
  <c r="O62" i="7"/>
  <c r="V62" i="7" s="1"/>
  <c r="O63" i="7"/>
  <c r="V63" i="7" s="1"/>
  <c r="O64" i="7"/>
  <c r="V64" i="7" s="1"/>
  <c r="O65" i="7"/>
  <c r="V65" i="7" s="1"/>
  <c r="O66" i="7"/>
  <c r="V66" i="7" s="1"/>
  <c r="O67" i="7"/>
  <c r="V67" i="7" s="1"/>
  <c r="O68" i="7"/>
  <c r="V68" i="7" s="1"/>
  <c r="O13" i="7"/>
  <c r="V13" i="7" s="1"/>
  <c r="O14" i="6"/>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1" i="7"/>
  <c r="E62" i="7"/>
  <c r="E63" i="7"/>
  <c r="E64" i="7"/>
  <c r="E65" i="7"/>
  <c r="E66" i="7"/>
  <c r="E67" i="7"/>
  <c r="E68" i="7"/>
  <c r="E14" i="7"/>
  <c r="E15" i="7"/>
  <c r="J13" i="7"/>
  <c r="I13" i="7"/>
  <c r="H13" i="7"/>
  <c r="G13" i="7"/>
  <c r="P15" i="6"/>
  <c r="P16" i="6"/>
  <c r="P17" i="6"/>
  <c r="O15" i="6"/>
  <c r="O16" i="6"/>
  <c r="O17" i="6"/>
  <c r="L15" i="6"/>
  <c r="L16" i="6"/>
  <c r="L17" i="6"/>
  <c r="J14" i="6"/>
  <c r="G15" i="6"/>
  <c r="H15" i="6"/>
  <c r="I15" i="6"/>
  <c r="J15" i="6"/>
  <c r="G16" i="6"/>
  <c r="H16" i="6"/>
  <c r="I16" i="6"/>
  <c r="J16" i="6"/>
  <c r="G17" i="6"/>
  <c r="H17" i="6"/>
  <c r="I17" i="6"/>
  <c r="J17" i="6"/>
  <c r="H14" i="6"/>
  <c r="I14" i="6"/>
  <c r="E14" i="6"/>
  <c r="E15" i="6"/>
  <c r="E16" i="6"/>
  <c r="E17" i="6"/>
  <c r="D14" i="6" l="1"/>
  <c r="F14" i="6"/>
  <c r="K14" i="6" s="1"/>
  <c r="M14" i="6" s="1"/>
  <c r="F13" i="7"/>
  <c r="F16" i="6"/>
  <c r="K16" i="6" s="1"/>
  <c r="F15" i="6"/>
  <c r="K15" i="6" s="1"/>
  <c r="F17" i="6"/>
  <c r="K17" i="6" s="1"/>
  <c r="M17" i="6" s="1"/>
  <c r="F47" i="7"/>
  <c r="F62" i="7"/>
  <c r="F53" i="7"/>
  <c r="F63" i="7"/>
  <c r="F55" i="7"/>
  <c r="F61" i="7"/>
  <c r="F21" i="7"/>
  <c r="F37" i="7"/>
  <c r="F29" i="7"/>
  <c r="F32" i="7"/>
  <c r="F39" i="7"/>
  <c r="F46" i="7"/>
  <c r="F45" i="7"/>
  <c r="F64" i="7"/>
  <c r="F56" i="7"/>
  <c r="F48" i="7"/>
  <c r="F40" i="7"/>
  <c r="F54" i="7"/>
  <c r="F38" i="7"/>
  <c r="F24" i="7"/>
  <c r="F15" i="7"/>
  <c r="F31" i="7"/>
  <c r="F23" i="7"/>
  <c r="F30" i="7"/>
  <c r="F22" i="7"/>
  <c r="F19" i="7"/>
  <c r="F68" i="7"/>
  <c r="F60" i="7"/>
  <c r="K60" i="7" s="1"/>
  <c r="F52" i="7"/>
  <c r="F44" i="7"/>
  <c r="F36" i="7"/>
  <c r="F28" i="7"/>
  <c r="F18" i="7"/>
  <c r="F67" i="7"/>
  <c r="F59" i="7"/>
  <c r="F51" i="7"/>
  <c r="F43" i="7"/>
  <c r="F35" i="7"/>
  <c r="F27" i="7"/>
  <c r="F50" i="7"/>
  <c r="F26" i="7"/>
  <c r="F65" i="7"/>
  <c r="F57" i="7"/>
  <c r="F49" i="7"/>
  <c r="F41" i="7"/>
  <c r="F33" i="7"/>
  <c r="F25" i="7"/>
  <c r="F17" i="7"/>
  <c r="F66" i="7"/>
  <c r="F42" i="7"/>
  <c r="F58" i="7"/>
  <c r="F34" i="7"/>
  <c r="F16" i="7"/>
  <c r="F14" i="7"/>
  <c r="F20" i="7"/>
  <c r="K42" i="7" l="1"/>
  <c r="K67" i="7"/>
  <c r="K54" i="7"/>
  <c r="K18" i="7"/>
  <c r="K29" i="7"/>
  <c r="K17" i="7"/>
  <c r="K48" i="7"/>
  <c r="K26" i="7"/>
  <c r="K22" i="7"/>
  <c r="K47" i="7"/>
  <c r="K50" i="7"/>
  <c r="K30" i="7"/>
  <c r="K37" i="7"/>
  <c r="K20" i="7"/>
  <c r="K27" i="7"/>
  <c r="K23" i="7"/>
  <c r="K21" i="7"/>
  <c r="K45" i="7"/>
  <c r="K55" i="7"/>
  <c r="K34" i="7"/>
  <c r="K49" i="7"/>
  <c r="K51" i="7"/>
  <c r="K24" i="7"/>
  <c r="K46" i="7"/>
  <c r="K63" i="7"/>
  <c r="K65" i="7"/>
  <c r="K19" i="7"/>
  <c r="K32" i="7"/>
  <c r="K66" i="7"/>
  <c r="K40" i="7"/>
  <c r="K28" i="7"/>
  <c r="K25" i="7"/>
  <c r="K36" i="7"/>
  <c r="K56" i="7"/>
  <c r="K14" i="7"/>
  <c r="K33" i="7"/>
  <c r="K35" i="7"/>
  <c r="K44" i="7"/>
  <c r="K31" i="7"/>
  <c r="K64" i="7"/>
  <c r="K61" i="7"/>
  <c r="K16" i="7"/>
  <c r="K41" i="7"/>
  <c r="K43" i="7"/>
  <c r="K52" i="7"/>
  <c r="K58" i="7"/>
  <c r="K57" i="7"/>
  <c r="K59" i="7"/>
  <c r="K68" i="7"/>
  <c r="K38" i="7"/>
  <c r="K39" i="7"/>
  <c r="K53" i="7"/>
  <c r="K62" i="7"/>
  <c r="K15" i="7"/>
  <c r="K13" i="7"/>
  <c r="M13" i="7" l="1"/>
  <c r="P12" i="7" l="1"/>
  <c r="O12" i="7"/>
  <c r="E12" i="7"/>
  <c r="F12" i="7"/>
  <c r="L12" i="7"/>
  <c r="D17" i="6" l="1"/>
  <c r="E76" i="7"/>
  <c r="E75" i="7"/>
  <c r="E74" i="7"/>
  <c r="D13" i="7" l="1"/>
  <c r="D15" i="7"/>
  <c r="D62" i="7"/>
  <c r="D21" i="7"/>
  <c r="D17" i="7"/>
  <c r="D15" i="6" l="1"/>
  <c r="D16" i="6"/>
  <c r="N13" i="10" l="1"/>
  <c r="N14" i="6" l="1"/>
  <c r="Q14" i="6" s="1"/>
  <c r="S14" i="6" s="1"/>
  <c r="U14" i="6" s="1"/>
  <c r="K15" i="10"/>
  <c r="N15" i="10" s="1"/>
  <c r="N14" i="7" s="1"/>
  <c r="K19" i="10"/>
  <c r="N19" i="10" s="1"/>
  <c r="N16" i="7" s="1"/>
  <c r="K20" i="10"/>
  <c r="N20" i="10" s="1"/>
  <c r="N17" i="7" s="1"/>
  <c r="K21" i="10"/>
  <c r="N21" i="10" s="1"/>
  <c r="N18" i="7" s="1"/>
  <c r="K22" i="10"/>
  <c r="N22" i="10" s="1"/>
  <c r="N19" i="7" s="1"/>
  <c r="K24" i="10"/>
  <c r="N24" i="10" s="1"/>
  <c r="N20" i="7" s="1"/>
  <c r="K25" i="10"/>
  <c r="N25" i="10" s="1"/>
  <c r="N21" i="7" s="1"/>
  <c r="K26" i="10"/>
  <c r="N26" i="10" s="1"/>
  <c r="N22" i="7" s="1"/>
  <c r="K27" i="10"/>
  <c r="N27" i="10" s="1"/>
  <c r="N23" i="7" s="1"/>
  <c r="K28" i="10"/>
  <c r="N28" i="10" s="1"/>
  <c r="N24" i="7" s="1"/>
  <c r="K29" i="10"/>
  <c r="N29" i="10" s="1"/>
  <c r="N25" i="7" s="1"/>
  <c r="K30" i="10"/>
  <c r="N30" i="10" s="1"/>
  <c r="N26" i="7" s="1"/>
  <c r="K31" i="10"/>
  <c r="N31" i="10" s="1"/>
  <c r="N27" i="7" s="1"/>
  <c r="K32" i="10"/>
  <c r="N32" i="10" s="1"/>
  <c r="N28" i="7" s="1"/>
  <c r="K33" i="10"/>
  <c r="N33" i="10" s="1"/>
  <c r="N29" i="7" s="1"/>
  <c r="K34" i="10"/>
  <c r="N34" i="10" s="1"/>
  <c r="N30" i="7" s="1"/>
  <c r="K35" i="10"/>
  <c r="N35" i="10" s="1"/>
  <c r="N31" i="7" s="1"/>
  <c r="K36" i="10"/>
  <c r="N36" i="10" s="1"/>
  <c r="N32" i="7" s="1"/>
  <c r="X32" i="7" s="1"/>
  <c r="Y32" i="7" s="1"/>
  <c r="K37" i="10"/>
  <c r="N37" i="10" s="1"/>
  <c r="N33" i="7" s="1"/>
  <c r="K38" i="10"/>
  <c r="N38" i="10" s="1"/>
  <c r="N34" i="7" s="1"/>
  <c r="K39" i="10"/>
  <c r="N39" i="10" s="1"/>
  <c r="N35" i="7" s="1"/>
  <c r="K40" i="10"/>
  <c r="N40" i="10" s="1"/>
  <c r="N36" i="7" s="1"/>
  <c r="K41" i="10"/>
  <c r="N41" i="10" s="1"/>
  <c r="N37" i="7" s="1"/>
  <c r="K42" i="10"/>
  <c r="N42" i="10" s="1"/>
  <c r="N38" i="7" s="1"/>
  <c r="K43" i="10"/>
  <c r="N43" i="10" s="1"/>
  <c r="N39" i="7" s="1"/>
  <c r="K44" i="10"/>
  <c r="N44" i="10" s="1"/>
  <c r="N40" i="7" s="1"/>
  <c r="K45" i="10"/>
  <c r="N45" i="10" s="1"/>
  <c r="N41" i="7" s="1"/>
  <c r="K46" i="10"/>
  <c r="N46" i="10" s="1"/>
  <c r="N42" i="7" s="1"/>
  <c r="K47" i="10"/>
  <c r="N47" i="10" s="1"/>
  <c r="N43" i="7" s="1"/>
  <c r="K48" i="10"/>
  <c r="N48" i="10" s="1"/>
  <c r="N44" i="7" s="1"/>
  <c r="K49" i="10"/>
  <c r="N49" i="10" s="1"/>
  <c r="N45" i="7" s="1"/>
  <c r="K50" i="10"/>
  <c r="N50" i="10" s="1"/>
  <c r="N46" i="7" s="1"/>
  <c r="K51" i="10"/>
  <c r="N51" i="10" s="1"/>
  <c r="N47" i="7" s="1"/>
  <c r="K52" i="10"/>
  <c r="N52" i="10" s="1"/>
  <c r="N48" i="7" s="1"/>
  <c r="K53" i="10"/>
  <c r="N53" i="10" s="1"/>
  <c r="N49" i="7" s="1"/>
  <c r="K54" i="10"/>
  <c r="N54" i="10" s="1"/>
  <c r="N50" i="7" s="1"/>
  <c r="K55" i="10"/>
  <c r="N55" i="10" s="1"/>
  <c r="N51" i="7" s="1"/>
  <c r="K56" i="10"/>
  <c r="N56" i="10" s="1"/>
  <c r="N52" i="7" s="1"/>
  <c r="K57" i="10"/>
  <c r="N57" i="10" s="1"/>
  <c r="N53" i="7" s="1"/>
  <c r="K58" i="10"/>
  <c r="N58" i="10" s="1"/>
  <c r="N54" i="7" s="1"/>
  <c r="X54" i="7" s="1"/>
  <c r="K59" i="10"/>
  <c r="N59" i="10" s="1"/>
  <c r="N55" i="7" s="1"/>
  <c r="K60" i="10"/>
  <c r="N60" i="10" s="1"/>
  <c r="N56" i="7" s="1"/>
  <c r="K61" i="10"/>
  <c r="N61" i="10" s="1"/>
  <c r="N57" i="7" s="1"/>
  <c r="K62" i="10"/>
  <c r="N62" i="10" s="1"/>
  <c r="N58" i="7" s="1"/>
  <c r="K63" i="10"/>
  <c r="N63" i="10" s="1"/>
  <c r="N59" i="7" s="1"/>
  <c r="K64" i="10"/>
  <c r="N64" i="10" s="1"/>
  <c r="N60" i="7" s="1"/>
  <c r="K65" i="10"/>
  <c r="N65" i="10" s="1"/>
  <c r="N61" i="7" s="1"/>
  <c r="K66" i="10"/>
  <c r="N66" i="10" s="1"/>
  <c r="N62" i="7" s="1"/>
  <c r="K67" i="10"/>
  <c r="N67" i="10" s="1"/>
  <c r="N63" i="7" s="1"/>
  <c r="K68" i="10"/>
  <c r="N68" i="10" s="1"/>
  <c r="N64" i="7" s="1"/>
  <c r="K69" i="10"/>
  <c r="N69" i="10" s="1"/>
  <c r="N65" i="7" s="1"/>
  <c r="K70" i="10"/>
  <c r="N70" i="10" s="1"/>
  <c r="N66" i="7" s="1"/>
  <c r="K71" i="10"/>
  <c r="N71" i="10" s="1"/>
  <c r="N67" i="7" s="1"/>
  <c r="K72" i="10"/>
  <c r="N72" i="10" s="1"/>
  <c r="N68" i="7" s="1"/>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X61" i="7" l="1"/>
  <c r="Y61" i="7" s="1"/>
  <c r="X68" i="7"/>
  <c r="Y68" i="7" s="1"/>
  <c r="X28" i="7"/>
  <c r="Y28" i="7" s="1"/>
  <c r="X67" i="7"/>
  <c r="Y67" i="7" s="1"/>
  <c r="X43" i="7"/>
  <c r="Y43" i="7" s="1"/>
  <c r="X27" i="7"/>
  <c r="Y27" i="7" s="1"/>
  <c r="X58" i="7"/>
  <c r="Y58" i="7" s="1"/>
  <c r="X50" i="7"/>
  <c r="Y50" i="7" s="1"/>
  <c r="X42" i="7"/>
  <c r="Y42" i="7" s="1"/>
  <c r="X34" i="7"/>
  <c r="Y34" i="7" s="1"/>
  <c r="X26" i="7"/>
  <c r="Y26" i="7" s="1"/>
  <c r="X18" i="7"/>
  <c r="Y18" i="7" s="1"/>
  <c r="X53" i="7"/>
  <c r="Y53" i="7" s="1"/>
  <c r="X21" i="7"/>
  <c r="Y21" i="7" s="1"/>
  <c r="X44" i="7"/>
  <c r="Y44" i="7" s="1"/>
  <c r="X59" i="7"/>
  <c r="Y59" i="7" s="1"/>
  <c r="X51" i="7"/>
  <c r="Y51" i="7" s="1"/>
  <c r="X35" i="7"/>
  <c r="Y35" i="7" s="1"/>
  <c r="X19" i="7"/>
  <c r="Y19" i="7" s="1"/>
  <c r="X66" i="7"/>
  <c r="Y66" i="7" s="1"/>
  <c r="X65" i="7"/>
  <c r="Y65" i="7" s="1"/>
  <c r="X57" i="7"/>
  <c r="Y57" i="7" s="1"/>
  <c r="X49" i="7"/>
  <c r="Y49" i="7" s="1"/>
  <c r="X41" i="7"/>
  <c r="Y41" i="7" s="1"/>
  <c r="X33" i="7"/>
  <c r="Y33" i="7" s="1"/>
  <c r="X25" i="7"/>
  <c r="Y25" i="7" s="1"/>
  <c r="X17" i="7"/>
  <c r="Y17" i="7" s="1"/>
  <c r="X29" i="7"/>
  <c r="Y29" i="7" s="1"/>
  <c r="X52" i="7"/>
  <c r="Y52" i="7" s="1"/>
  <c r="X56" i="7"/>
  <c r="Y56" i="7" s="1"/>
  <c r="X48" i="7"/>
  <c r="Y48" i="7" s="1"/>
  <c r="X40" i="7"/>
  <c r="Y40" i="7" s="1"/>
  <c r="X24" i="7"/>
  <c r="Y24" i="7" s="1"/>
  <c r="X16" i="7"/>
  <c r="Y16" i="7" s="1"/>
  <c r="X45" i="7"/>
  <c r="Y45" i="7" s="1"/>
  <c r="X60" i="7"/>
  <c r="Y60" i="7" s="1"/>
  <c r="X20" i="7"/>
  <c r="Y20" i="7" s="1"/>
  <c r="X63" i="7"/>
  <c r="Y63" i="7" s="1"/>
  <c r="X55" i="7"/>
  <c r="Y55" i="7" s="1"/>
  <c r="X47" i="7"/>
  <c r="Y47" i="7" s="1"/>
  <c r="X39" i="7"/>
  <c r="Y39" i="7" s="1"/>
  <c r="X31" i="7"/>
  <c r="Y31" i="7" s="1"/>
  <c r="X23" i="7"/>
  <c r="Y23" i="7" s="1"/>
  <c r="X14" i="7"/>
  <c r="Y14" i="7" s="1"/>
  <c r="X37" i="7"/>
  <c r="Y37" i="7" s="1"/>
  <c r="X36" i="7"/>
  <c r="Y36" i="7" s="1"/>
  <c r="X64" i="7"/>
  <c r="Y64" i="7" s="1"/>
  <c r="X62" i="7"/>
  <c r="Y62" i="7" s="1"/>
  <c r="X46" i="7"/>
  <c r="Y46" i="7" s="1"/>
  <c r="X38" i="7"/>
  <c r="Y38" i="7" s="1"/>
  <c r="X30" i="7"/>
  <c r="Y30" i="7" s="1"/>
  <c r="X22" i="7"/>
  <c r="Y22" i="7" s="1"/>
  <c r="Y54" i="7"/>
  <c r="Q14" i="7"/>
  <c r="R26" i="7"/>
  <c r="T26" i="7" s="1"/>
  <c r="Q26" i="7"/>
  <c r="R14" i="7"/>
  <c r="T14" i="7" s="1"/>
  <c r="R47" i="7"/>
  <c r="T47" i="7" s="1"/>
  <c r="Q47" i="7"/>
  <c r="R23" i="7"/>
  <c r="T23" i="7" s="1"/>
  <c r="Q23" i="7"/>
  <c r="R50" i="7"/>
  <c r="T50" i="7" s="1"/>
  <c r="Q50" i="7"/>
  <c r="R38" i="7"/>
  <c r="T38" i="7" s="1"/>
  <c r="Q38" i="7"/>
  <c r="R34" i="7"/>
  <c r="T34" i="7" s="1"/>
  <c r="Q34" i="7"/>
  <c r="R30" i="7"/>
  <c r="T30" i="7" s="1"/>
  <c r="Q30" i="7"/>
  <c r="R22" i="7"/>
  <c r="T22" i="7" s="1"/>
  <c r="Q22" i="7"/>
  <c r="R19" i="7"/>
  <c r="T19" i="7" s="1"/>
  <c r="Q19" i="7"/>
  <c r="K18" i="10"/>
  <c r="N18" i="10" s="1"/>
  <c r="N16" i="6" s="1"/>
  <c r="K14" i="10"/>
  <c r="N14" i="10" s="1"/>
  <c r="N13" i="7" s="1"/>
  <c r="X13" i="7" s="1"/>
  <c r="Y13" i="7" s="1"/>
  <c r="R59" i="7"/>
  <c r="T59" i="7" s="1"/>
  <c r="Q59" i="7"/>
  <c r="R51" i="7"/>
  <c r="T51" i="7" s="1"/>
  <c r="Q51" i="7"/>
  <c r="R43" i="7"/>
  <c r="T43" i="7" s="1"/>
  <c r="Q43" i="7"/>
  <c r="R31" i="7"/>
  <c r="T31" i="7" s="1"/>
  <c r="Q31" i="7"/>
  <c r="R16" i="7"/>
  <c r="T16" i="7" s="1"/>
  <c r="Q16" i="7"/>
  <c r="R62" i="7"/>
  <c r="T62" i="7" s="1"/>
  <c r="Q62" i="7"/>
  <c r="R54" i="7"/>
  <c r="T54" i="7" s="1"/>
  <c r="Q54" i="7"/>
  <c r="R42" i="7"/>
  <c r="T42" i="7" s="1"/>
  <c r="Q42" i="7"/>
  <c r="R61" i="7"/>
  <c r="T61" i="7" s="1"/>
  <c r="Q61" i="7"/>
  <c r="R57" i="7"/>
  <c r="T57" i="7" s="1"/>
  <c r="Q57" i="7"/>
  <c r="R53" i="7"/>
  <c r="T53" i="7" s="1"/>
  <c r="Q53" i="7"/>
  <c r="R49" i="7"/>
  <c r="T49" i="7" s="1"/>
  <c r="Q49" i="7"/>
  <c r="R45" i="7"/>
  <c r="T45" i="7" s="1"/>
  <c r="Q45" i="7"/>
  <c r="R41" i="7"/>
  <c r="T41" i="7" s="1"/>
  <c r="Q41" i="7"/>
  <c r="R37" i="7"/>
  <c r="T37" i="7" s="1"/>
  <c r="Q37" i="7"/>
  <c r="R33" i="7"/>
  <c r="T33" i="7" s="1"/>
  <c r="Q33" i="7"/>
  <c r="R29" i="7"/>
  <c r="T29" i="7" s="1"/>
  <c r="Q29" i="7"/>
  <c r="R25" i="7"/>
  <c r="T25" i="7" s="1"/>
  <c r="Q25" i="7"/>
  <c r="R21" i="7"/>
  <c r="T21" i="7" s="1"/>
  <c r="Q21" i="7"/>
  <c r="R18" i="7"/>
  <c r="T18" i="7" s="1"/>
  <c r="Q18" i="7"/>
  <c r="K17" i="10"/>
  <c r="N17" i="10" s="1"/>
  <c r="N15" i="6" s="1"/>
  <c r="R67" i="7"/>
  <c r="T67" i="7" s="1"/>
  <c r="Q67" i="7"/>
  <c r="R63" i="7"/>
  <c r="T63" i="7" s="1"/>
  <c r="Q63" i="7"/>
  <c r="R55" i="7"/>
  <c r="T55" i="7" s="1"/>
  <c r="Q55" i="7"/>
  <c r="R39" i="7"/>
  <c r="T39" i="7" s="1"/>
  <c r="Q39" i="7"/>
  <c r="R35" i="7"/>
  <c r="T35" i="7" s="1"/>
  <c r="Q35" i="7"/>
  <c r="R27" i="7"/>
  <c r="T27" i="7" s="1"/>
  <c r="Q27" i="7"/>
  <c r="K23" i="10"/>
  <c r="N23" i="10" s="1"/>
  <c r="N17" i="6" s="1"/>
  <c r="R66" i="7"/>
  <c r="T66" i="7" s="1"/>
  <c r="Q66" i="7"/>
  <c r="R58" i="7"/>
  <c r="T58" i="7" s="1"/>
  <c r="Q58" i="7"/>
  <c r="R46" i="7"/>
  <c r="T46" i="7" s="1"/>
  <c r="Q46" i="7"/>
  <c r="R65" i="7"/>
  <c r="T65" i="7" s="1"/>
  <c r="Q65" i="7"/>
  <c r="R68" i="7"/>
  <c r="T68" i="7" s="1"/>
  <c r="Q68" i="7"/>
  <c r="R64" i="7"/>
  <c r="T64" i="7" s="1"/>
  <c r="Q64" i="7"/>
  <c r="R60" i="7"/>
  <c r="T60" i="7" s="1"/>
  <c r="Q60" i="7"/>
  <c r="R56" i="7"/>
  <c r="T56" i="7" s="1"/>
  <c r="Q56" i="7"/>
  <c r="R52" i="7"/>
  <c r="T52" i="7" s="1"/>
  <c r="Q52" i="7"/>
  <c r="R48" i="7"/>
  <c r="T48" i="7" s="1"/>
  <c r="Q48" i="7"/>
  <c r="R44" i="7"/>
  <c r="T44" i="7" s="1"/>
  <c r="Q44" i="7"/>
  <c r="R40" i="7"/>
  <c r="T40" i="7" s="1"/>
  <c r="Q40" i="7"/>
  <c r="R36" i="7"/>
  <c r="T36" i="7" s="1"/>
  <c r="Q36" i="7"/>
  <c r="R32" i="7"/>
  <c r="T32" i="7" s="1"/>
  <c r="Q32" i="7"/>
  <c r="R28" i="7"/>
  <c r="T28" i="7" s="1"/>
  <c r="Q28" i="7"/>
  <c r="R24" i="7"/>
  <c r="T24" i="7" s="1"/>
  <c r="Q24" i="7"/>
  <c r="R20" i="7"/>
  <c r="T20" i="7" s="1"/>
  <c r="Q20" i="7"/>
  <c r="R17" i="7"/>
  <c r="T17" i="7" s="1"/>
  <c r="Q17" i="7"/>
  <c r="K16" i="10"/>
  <c r="N16" i="10" s="1"/>
  <c r="N15" i="7" s="1"/>
  <c r="K98" i="7"/>
  <c r="X15" i="7" l="1"/>
  <c r="Y15" i="7" s="1"/>
  <c r="Y69" i="7" s="1"/>
  <c r="T14" i="6"/>
  <c r="R13" i="7"/>
  <c r="Q13" i="7"/>
  <c r="S24" i="7"/>
  <c r="S40" i="7"/>
  <c r="S64" i="7"/>
  <c r="S58" i="7"/>
  <c r="S21" i="7"/>
  <c r="S37" i="7"/>
  <c r="S45" i="7"/>
  <c r="S17" i="7"/>
  <c r="S32" i="7"/>
  <c r="S48" i="7"/>
  <c r="S56" i="7"/>
  <c r="S65" i="7"/>
  <c r="S29" i="7"/>
  <c r="S22" i="7"/>
  <c r="S34" i="7"/>
  <c r="S50" i="7"/>
  <c r="S47" i="7"/>
  <c r="S19" i="7"/>
  <c r="S26" i="7"/>
  <c r="S53" i="7"/>
  <c r="S61" i="7"/>
  <c r="S54" i="7"/>
  <c r="S16" i="7"/>
  <c r="S43" i="7"/>
  <c r="S59" i="7"/>
  <c r="S46" i="7"/>
  <c r="S18" i="7"/>
  <c r="S62" i="7"/>
  <c r="S67" i="7"/>
  <c r="S20" i="7"/>
  <c r="S27" i="7"/>
  <c r="S39" i="7"/>
  <c r="S63" i="7"/>
  <c r="S30" i="7"/>
  <c r="S38" i="7"/>
  <c r="S23" i="7"/>
  <c r="S14" i="7"/>
  <c r="S36" i="7"/>
  <c r="S52" i="7"/>
  <c r="S66" i="7"/>
  <c r="S25" i="7"/>
  <c r="S33" i="7"/>
  <c r="S41" i="7"/>
  <c r="S49" i="7"/>
  <c r="S57" i="7"/>
  <c r="S42" i="7"/>
  <c r="S31" i="7"/>
  <c r="S51" i="7"/>
  <c r="S28" i="7"/>
  <c r="S44" i="7"/>
  <c r="S68" i="7"/>
  <c r="S35" i="7"/>
  <c r="S60" i="7"/>
  <c r="S55" i="7"/>
  <c r="R15" i="7"/>
  <c r="T15" i="7" s="1"/>
  <c r="Q15" i="7"/>
  <c r="D65" i="7"/>
  <c r="E12" i="9" l="1"/>
  <c r="E13" i="9"/>
  <c r="T13" i="7"/>
  <c r="S13" i="7" s="1"/>
  <c r="S15" i="7"/>
  <c r="D68" i="7" l="1"/>
  <c r="D14" i="7"/>
  <c r="D16" i="7"/>
  <c r="D18" i="7"/>
  <c r="D19" i="7"/>
  <c r="D20"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3" i="7"/>
  <c r="D64" i="7"/>
  <c r="D66" i="7"/>
  <c r="D67" i="7"/>
  <c r="Q17" i="6"/>
  <c r="S17" i="6" s="1"/>
  <c r="M16" i="6"/>
  <c r="Q16" i="6" s="1"/>
  <c r="S16" i="6" s="1"/>
  <c r="U16" i="6" s="1"/>
  <c r="U17" i="6" l="1"/>
  <c r="M15" i="6"/>
  <c r="Q15" i="6" s="1"/>
  <c r="S15" i="6" l="1"/>
  <c r="U15" i="6" s="1"/>
  <c r="T15" i="6" s="1"/>
  <c r="T17" i="6"/>
  <c r="T16" i="6"/>
  <c r="U18" i="6" l="1"/>
  <c r="T69" i="7"/>
</calcChain>
</file>

<file path=xl/sharedStrings.xml><?xml version="1.0" encoding="utf-8"?>
<sst xmlns="http://schemas.openxmlformats.org/spreadsheetml/2006/main" count="691" uniqueCount="266">
  <si>
    <t>APRAŠYMAS / DESCRIPTION</t>
  </si>
  <si>
    <t>KĮ</t>
  </si>
  <si>
    <t>Lietuvos Respublikos fiskalinės sutarties įgyvendinimo konstitucinis įstatymas</t>
  </si>
  <si>
    <t>CL</t>
  </si>
  <si>
    <t>Republic of Lithuania Constitutional Law on the Implementation of the Fiscal Treaty</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</si>
  <si>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</si>
  <si>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</si>
  <si>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</si>
  <si>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</si>
  <si>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</si>
  <si>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</si>
  <si>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</si>
  <si>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</si>
  <si>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</si>
  <si>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</si>
  <si>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</si>
  <si>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</si>
  <si>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</si>
  <si>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</si>
  <si>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</si>
  <si>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</si>
  <si>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</si>
  <si>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</si>
  <si>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</si>
  <si>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</si>
  <si>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</si>
  <si>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</si>
  <si>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</si>
  <si>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</si>
  <si>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</si>
  <si>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</si>
  <si>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</si>
  <si>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</si>
  <si>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</si>
  <si>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</si>
  <si>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</si>
  <si>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</si>
  <si>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</si>
  <si>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</si>
  <si>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</si>
  <si>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</si>
  <si>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</si>
  <si>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</si>
  <si>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</si>
  <si>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</si>
  <si>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</si>
  <si>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</si>
  <si>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</si>
  <si>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</si>
  <si>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</si>
  <si>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</si>
  <si>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</si>
  <si>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</si>
  <si>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</si>
  <si>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</si>
  <si>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</si>
  <si>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</si>
  <si>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</si>
  <si>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</si>
  <si>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</si>
  <si>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</si>
  <si>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</si>
  <si>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</si>
  <si>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</si>
  <si>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</si>
  <si>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Šaltiniai</t>
  </si>
  <si>
    <t>Faktiniai duomenys</t>
  </si>
  <si>
    <t>↖ atgal į turinį / back to content</t>
  </si>
  <si>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</si>
  <si>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</si>
  <si>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</si>
  <si>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Formulė
</t>
    </r>
    <r>
      <rPr>
        <i/>
        <sz val="10"/>
        <color rgb="FF000000"/>
        <rFont val="Arial"/>
        <family val="2"/>
        <charset val="186"/>
      </rPr>
      <t>Formula</t>
    </r>
  </si>
  <si>
    <r>
      <t xml:space="preserve">Išvada 
</t>
    </r>
    <r>
      <rPr>
        <i/>
        <sz val="10"/>
        <color rgb="FF000000"/>
        <rFont val="Arial"/>
        <family val="2"/>
        <charset val="186"/>
      </rPr>
      <t>Conclusion</t>
    </r>
  </si>
  <si>
    <r>
      <t>T</t>
    </r>
    <r>
      <rPr>
        <vertAlign val="subscript"/>
        <sz val="10"/>
        <color rgb="FF000000"/>
        <rFont val="Arial"/>
        <family val="2"/>
        <charset val="186"/>
      </rPr>
      <t>21</t>
    </r>
  </si>
  <si>
    <r>
      <t>T</t>
    </r>
    <r>
      <rPr>
        <vertAlign val="subscript"/>
        <sz val="10"/>
        <color theme="1"/>
        <rFont val="Arial"/>
        <family val="2"/>
        <charset val="186"/>
      </rPr>
      <t>4</t>
    </r>
  </si>
  <si>
    <r>
      <t xml:space="preserve">Negalioja
</t>
    </r>
    <r>
      <rPr>
        <i/>
        <sz val="10"/>
        <rFont val="Arial"/>
        <family val="2"/>
        <charset val="186"/>
      </rPr>
      <t>Not Valid</t>
    </r>
  </si>
  <si>
    <t>Šaltinis – Valstybės kontrolės, vykdančios fiskalinės institucijos funkcijas, skaičiavimai</t>
  </si>
  <si>
    <t>In accordance with Art. 4(2) of the CL, budgets of local governments the planned appropriations of which exceed 0.3 % of GDP in the preceding year at current prices, must be planned, approved, amended and implemented to be in surplus or balanced when judged by its structural balance indicator calculated on accrual basis.</t>
  </si>
  <si>
    <t>3=1-2</t>
  </si>
  <si>
    <t>–</t>
  </si>
  <si>
    <t>Sources:</t>
  </si>
  <si>
    <t>Finansų ministerija</t>
  </si>
  <si>
    <t xml:space="preserve">Ministry of Finance </t>
  </si>
  <si>
    <t>Actual data</t>
  </si>
  <si>
    <t>5=3+4</t>
  </si>
  <si>
    <t>NUORODOS / REFERENCES</t>
  </si>
  <si>
    <t>SUVESTINĖ / SUMMARY</t>
  </si>
  <si>
    <t>BSĮ</t>
  </si>
  <si>
    <t>Lietuvos Respublikos biudžeto sandaros įstatymas</t>
  </si>
  <si>
    <t>BL</t>
  </si>
  <si>
    <t>4 lentelė. Lankstumo taikymas</t>
  </si>
  <si>
    <t>Table 4. Flexibility</t>
  </si>
  <si>
    <t>-</t>
  </si>
  <si>
    <t>Remiantis KĮ 4 str. 2 d., savivaldybių, kurių planuojami asignavimai viršija arba yra lygūs 0,3 proc. praėjusių metų BVP to meto kainomis, biudžetai turi būti planuojami, tvirtinami, keičiami ir vykdomi taip, kad sprendžiant pagal to biudžeto struktūrinį balanso rodiklį, apskaičiuotą kaupiamuoju principu, jis būtų perteklinis arba subalansuotas.</t>
  </si>
  <si>
    <t xml:space="preserve">2023 m. BVP to meto kainomis projekcija, mln. EUR </t>
  </si>
  <si>
    <t xml:space="preserve">2022 m. BVP to meto kainomis, mln. EUR </t>
  </si>
  <si>
    <t xml:space="preserve">2023 m. atotrūkis nuo potencialo, proc. pot. BVP </t>
  </si>
  <si>
    <t>GDP projection 2023, mil. EUR</t>
  </si>
  <si>
    <t xml:space="preserve">GDP 2022, mil. EUR </t>
  </si>
  <si>
    <t>Output gap for the year 2023, % pot. GDP</t>
  </si>
  <si>
    <t>2023 m. BVP to meto kainomis projekcija, mln. EUR</t>
  </si>
  <si>
    <t>2022 m. BVP to meto kainomis, mln. EUR</t>
  </si>
  <si>
    <r>
      <rPr>
        <i/>
        <sz val="10"/>
        <color rgb="FF000000"/>
        <rFont val="Arial"/>
        <family val="2"/>
        <charset val="186"/>
      </rPr>
      <t>SB</t>
    </r>
    <r>
      <rPr>
        <i/>
        <vertAlign val="subscript"/>
        <sz val="10"/>
        <color rgb="FF000000"/>
        <rFont val="Arial"/>
        <family val="2"/>
        <charset val="186"/>
      </rPr>
      <t>j,2023</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</si>
  <si>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AP</t>
    </r>
    <r>
      <rPr>
        <i/>
        <vertAlign val="subscript"/>
        <sz val="10"/>
        <color rgb="FF000000"/>
        <rFont val="Arial"/>
        <family val="2"/>
        <charset val="186"/>
      </rPr>
      <t>2023</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&amp;</t>
    </r>
    <r>
      <rPr>
        <i/>
        <sz val="10"/>
        <color rgb="FF000000"/>
        <rFont val="Arial"/>
        <family val="2"/>
        <charset val="186"/>
      </rPr>
      <t xml:space="preserve">
</t>
    </r>
  </si>
  <si>
    <r>
      <t>SA</t>
    </r>
    <r>
      <rPr>
        <i/>
        <vertAlign val="subscript"/>
        <sz val="10"/>
        <color rgb="FF000000"/>
        <rFont val="Arial"/>
        <family val="2"/>
        <charset val="186"/>
      </rPr>
      <t>j,2023</t>
    </r>
    <r>
      <rPr>
        <i/>
        <sz val="10"/>
        <color rgb="FF000000"/>
        <rFont val="Arial"/>
        <family val="2"/>
        <charset val="186"/>
      </rPr>
      <t>/SP</t>
    </r>
    <r>
      <rPr>
        <i/>
        <vertAlign val="subscript"/>
        <sz val="10"/>
        <color rgb="FF000000"/>
        <rFont val="Arial"/>
        <family val="2"/>
        <charset val="186"/>
      </rPr>
      <t xml:space="preserve">j,2023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</si>
  <si>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2023</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</si>
  <si>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j,2023</t>
    </r>
    <r>
      <rPr>
        <i/>
        <sz val="10"/>
        <color rgb="FF000000"/>
        <rFont val="Arial"/>
        <family val="2"/>
        <charset val="186"/>
      </rPr>
      <t>/SP</t>
    </r>
    <r>
      <rPr>
        <i/>
        <vertAlign val="subscript"/>
        <sz val="10"/>
        <color rgb="FF000000"/>
        <rFont val="Arial"/>
        <family val="2"/>
        <charset val="186"/>
      </rPr>
      <t xml:space="preserve">j,2023 </t>
    </r>
    <r>
      <rPr>
        <sz val="10"/>
        <color rgb="FF000000"/>
        <rFont val="Calibri"/>
        <family val="2"/>
        <charset val="186"/>
      </rPr>
      <t>≤ 1,015</t>
    </r>
    <r>
      <rPr>
        <sz val="10"/>
        <color rgb="FF000000"/>
        <rFont val="Arial"/>
        <family val="2"/>
        <charset val="186"/>
      </rPr>
      <t xml:space="preserve">
</t>
    </r>
  </si>
  <si>
    <t>1 lentelė. Savivaldybių biudžetų fiskalinės drausmės taisyklės, 2023 m.</t>
  </si>
  <si>
    <t>2 lentelė. Savivaldybių 2023 m. biudžetai, kuriems taikoma Konstitucinio įstatymo 4 str. 2 d.</t>
  </si>
  <si>
    <t>Table 2. Budgets attributable to local government in 2023, CL 4.2.</t>
  </si>
  <si>
    <t>3 lentelė. Savivaldybių 2023 m. biudžetai, kuriems taikoma Konstitucinio įstatymo 4 str. 4 d.</t>
  </si>
  <si>
    <t>Table 3. Budgets attributable to local governments in 2023, CL 4.4.</t>
  </si>
  <si>
    <t>* vertinant ex-post bus naudojama tik realiai panaudota sukaupto likučio dalis</t>
  </si>
  <si>
    <t>4 str. 2 d.</t>
  </si>
  <si>
    <r>
      <t xml:space="preserve">Kiekvienas valdžios sektoriui priskiriamas biudžetas, išskyrus Lietuvos Respublikos valstybinio socialinio draudimo fondo biudžetą, valstybės biudžetą ir biudžetus, kurių planuojami asignavimai neviršija 0,3 procento praėjusių metų BVP to meto kainomis, turi būti planuojamas, tvirtinamas, keičiamas ir vykdomas taip, kad, sprendžiant pagal to biudžeto </t>
    </r>
    <r>
      <rPr>
        <b/>
        <sz val="10"/>
        <color theme="1"/>
        <rFont val="Arial"/>
        <family val="2"/>
      </rPr>
      <t>struktūrinį balanso rodiklį</t>
    </r>
    <r>
      <rPr>
        <sz val="10"/>
        <color theme="1"/>
        <rFont val="Arial"/>
        <family val="2"/>
      </rPr>
      <t>, apskaičiuotą kaupiamuoju principu, jis būtų perteklinis arba subalansuotas.</t>
    </r>
  </si>
  <si>
    <t>4 str. 4 d.</t>
  </si>
  <si>
    <r>
      <t xml:space="preserve">Kiekvienas valdžios sektoriui priskiriamas biudžetas, kurio planuojami asignavimai neviršija 0,3 procento praėjusių metų BVP to meto kainomis, turi būti planuojamas, tvirtinamas, keičiamas ir vykdomas taip, kad to </t>
    </r>
    <r>
      <rPr>
        <b/>
        <sz val="10"/>
        <color theme="1"/>
        <rFont val="Arial"/>
        <family val="2"/>
      </rPr>
      <t>biudžeto asignavimai neviršytų jo pajamų</t>
    </r>
    <r>
      <rPr>
        <sz val="10"/>
        <color theme="1"/>
        <rFont val="Arial"/>
        <family val="2"/>
      </rPr>
      <t xml:space="preserve"> (asignavimus ir pajamas vertinant kaupiamuoju principu), išskyrus metus, kuriais pagal Vyriausybės arba jos įgaliotos institucijos viešai paskelbtą ekonominės raidos scenarijų, dėl kurio tvirtinimo kontrolės institucija paskelbė savo išvadą, numatomas </t>
    </r>
    <r>
      <rPr>
        <b/>
        <sz val="10"/>
        <color theme="1"/>
        <rFont val="Arial"/>
        <family val="2"/>
      </rPr>
      <t>neigiamas produkcijos atotrūkis nuo potencialo</t>
    </r>
    <r>
      <rPr>
        <sz val="10"/>
        <color theme="1"/>
        <rFont val="Arial"/>
        <family val="2"/>
      </rPr>
      <t xml:space="preserve">. Pastaruoju atveju asignavimai negali viršyti pajamų </t>
    </r>
    <r>
      <rPr>
        <b/>
        <sz val="10"/>
        <color theme="1"/>
        <rFont val="Arial"/>
        <family val="2"/>
      </rPr>
      <t>daugiau kaip 1,5 procento</t>
    </r>
    <r>
      <rPr>
        <sz val="10"/>
        <color theme="1"/>
        <rFont val="Arial"/>
        <family val="2"/>
      </rPr>
      <t>.</t>
    </r>
  </si>
  <si>
    <t>4 str. 5 d.</t>
  </si>
  <si>
    <t>Nustatoma tokia savivaldybės biudžeto sudarymo lankstumo taisyklė: savivaldybė, vertindama savo biudžeto atitiktį atitinkamai šio straipsnio 2 arba 4 dalyje nustatytai biudžeto sudarymo taisyklei, gali:
1) iš asignavimų atimti asignavimus, skirtus Europos Sąjungos ir kitai tarptautinei finansinei paramai bendrai finansuoti, įskaitant tinkamų finansuoti išlaidų daliai tenkantį pridėtinės vertės mokestį, išskyrus iš valstybės biudžeto gautus asignavimus, skirtus Europos Sąjungos ir kitai tarptautinei finansinei paramai bendrai finansuoti;
2) prie einamųjų metų pajamų pridėti tokią dalį praėjusių metų gruodžio 31 dieną buvusių sukauptų savivaldybės biudžeto nepanaudotų pajamų (t.y. gautų, tačiau nepanaudotų pajamų, išskyrus nepanaudotas Europos Sąjungos ir kitos tarptautinės finansinės paramos lėšas) kuri einamaisiais metais panaudojama asignavimams.</t>
  </si>
  <si>
    <t>4 str. 6 d.</t>
  </si>
  <si>
    <t>Savivaldybės skola pagal įsipareigojamuosius skolos dokumentus, įskaitant paskolos, finansinės nuomos (lizingo) sutartis, bet neapsiribojant jomis, negali viršyti 60 procentų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sumos.</t>
  </si>
  <si>
    <t>4 str. 9 d.</t>
  </si>
  <si>
    <t>Jeigu, remiantis paskutinių pasibaigusių metų gruodžio 31 dienos duomenimis, savivaldybės skola viršija šio straipsnio 6 dalyje nustatytą limitą, savivaldybės biudžeto sudarymo lankstumo taisyklė savivaldybės biudžetui netaikoma tol, kol savivaldybė viršija limitą.</t>
  </si>
  <si>
    <t>4 str. 10 d.</t>
  </si>
  <si>
    <t>Jeigu paskutiniais pasibaigusiais metais savivaldybės biudžeto balanso rodiklis faktiškai nukrypsta nuo savivaldybės biudžeto balanso rodiklio, atitinkančio atitinkamai šio straipsnio 2 arba 4 dalyje nustatytą biudžeto sudarymo taisyklę (pritaikius savivaldybės biudžeto sudarymo lankstumo taisyklę), savivaldybė ne daugiau kaip per dvejus metus turi visiškai kompensuoti šį nukrypimą. Jeigu šis nukrypimas nekompensuojamas per dvejus metus, kitais ir vėlesniais metais savivaldybei netaikoma savivaldybės biudžeto sudarymo lankstumo taisyklė tol, kol nukrypimas bus kompensuotas. Savivaldybės biudžeto sudarymo lankstumo taisyklė pradedama taikyti po metų, kuriais savivaldybė kompensuoja biudžeto balanso rodiklio nukrypimą.</t>
  </si>
  <si>
    <r>
      <t xml:space="preserve">Kiekvienas j–asis valdžios sektoriui priskiriamas biudžetas, išskyrus VSDF, valstybės biudžetą ir biudžetus, kurių asignavimai neviršija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j-th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r>
  </si>
  <si>
    <t>Source – National Audit Office's of Lithuania, implementing the functions of the fiscal institution, calculations</t>
  </si>
  <si>
    <t>Republic of Lithuania Law on the Budget Structure</t>
  </si>
  <si>
    <t>Vadovaujantis KĮ 4 str. 4 d., savivaldybių, kurių planuojami asignavimai neviršija 0,3 procento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Kadangi 2023 m. projektuojamas produkcijos atotrūkis nuo potencialo neigiamas, tai reiškia, kad nurodytų savivaldybių biudžetų balanso rodikliai turėjo būti planuojami taip, kad asignavimai neviršytų pajamų daugiau kaip 1,5 procento.</t>
  </si>
  <si>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(pajamas ir asignavimus vertinant kaupiamuoju principu),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In the latter case, the appropriations may not exceed revenue by more than 1.5 %.</t>
    </r>
  </si>
  <si>
    <t>In accordance with Art. 4(4) of the CL, budgets of local governments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
Since projected output gap for the year 2022 is negative, the budgets of the indicated local governments had to be planned so that appropriations did not exceed the revenue (revenue and appropriations are calculated on accrual basis) by more than 1.5 percent.</t>
  </si>
  <si>
    <t xml:space="preserve"> 9=((2-4-6-7)/1-1)*100</t>
  </si>
  <si>
    <t>* when the compliance is assessed ex-post, only the part of the revenue carried foreward which was used for appropriations will be accounted for</t>
  </si>
  <si>
    <t>T21 (iš viso nesilaiko savivaldybių)
T21 (total do not comply)</t>
  </si>
  <si>
    <t>Each budget attributable to general government sector, with the exception of the budget of the State Social Insurance Fund of the Republic of Lithuania, the state budget and the budgets the planned appropriations of which do not exceed 0.3 % of GDP in the preceding year at current prices, must be planned, approved, amended and implemented to be in surplus or balanced when judged by its structural balance indicator calculated on accrual basis.</t>
  </si>
  <si>
    <t>The debt of the municipality under the obligatory debt documents, including but not limited to loan, financial lease (leasing) agreements, may not exceed 60 per cent (75 per cent for Vilnius City Municipality) of the municipal budget revenues from personal income tax forecasted for that year in the Law on Approval of State Budgets and Financial Indicators of the Municipal Budgets and the revenues received by the municipal budget for the most recently completed year,
the sum of the amounts of the municipality's budget revenues, excluding revenues from personal income tax, state budget grants and European Union and other international financial assistance, for the previous year.</t>
  </si>
  <si>
    <t>If, according to the data of 31 December of the last completed year, the debt of the municipality exceeds the limit set out in paragraph 6 of this Article, the flexibility rule for municipal budgeting shall not apply to the municipal budget as long as the municipality exceeds the limit.</t>
  </si>
  <si>
    <t>If, in the last completed year, the municipality's budget balance actually deviates from the municipality's budget balance corresponding to the budgeting rule laid down in paragraph 2 or 4 of this Article, as appropriate (after application of the municipal budgeting flexibility rule), the municipality shall have a period of no more than two years in which to make up in full for this deviation. If the deviation is not compensated within two years, the municipality shall not be subject to the municipal budgeting flexibility rule in the following and subsequent years until the deviation has been compensated. The municipal budgeting flexibility rule shall start to apply after the year in which the municipality compensates the deviation of the budget balance indicator.</t>
  </si>
  <si>
    <t>CL Art. 4(5)</t>
  </si>
  <si>
    <t>CL Art. 4(2)</t>
  </si>
  <si>
    <t>CL Art. 4(4)</t>
  </si>
  <si>
    <t>CL Art. 4(6)</t>
  </si>
  <si>
    <t>CL Art. 4(9)</t>
  </si>
  <si>
    <t>CL Art. 4(10)</t>
  </si>
  <si>
    <t>Lankstumo taisyklės netaikymo aplinkybes nusako KĮ 4 str. 5, 6, 10 dalys. Lankstumo taisyklė netaikoma, jei savivaldybės  biudžeto balanso rodiklis faktiškai nukrypsta nuo savivaldybės biudžeto balanso rodiklio, atitinkančio fiskalinės drausmės taisyklę ir savivaldybė per dvejus metus visiškai nekompensavo nukrypimo. Taip pat, lankstumo taisyklė netaikoma, jei savivaldybės skola viršija 60 proc.  (Vilniaus miesto savivaldybės – 75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valstybės biudžeto dotacijas ir Europos Sąjungos ir kitą tarptautinę finansinę paramą, sumą.</t>
  </si>
  <si>
    <t>The circumstances in which the flexibility rule does not apply are set out in Article 4(5), (6) and (10) of the CL. The flexibility rule does not apply if the municipality's budget balance deviates from the municipality's budget balance in line with the fiscal discipline rule and the municipality has not fully compensated for the deviation within two years. Also, the flexibility rule shall not apply if the municipality's debt exceeds the sum of 60 per cent (75 per cent for Vilnius City Municipality) of the municipality's revenue from personal income tax forecasted for the year in the Law on Approval of Financial Indicators of the State Budget and Municipal Budgets and the municipality's revenue from the municipality's budget for the most recently completed year, excluding the municipality's revenue from personal income tax, state budget grants and European Union and other international financial assistance.</t>
  </si>
  <si>
    <t>1. Savivaldybių biudžetų fiskalinės drausmės taisyklės, 2023 m. / Fiscal discipline rules attributable to local government in 2023</t>
  </si>
  <si>
    <t>Table 1. Data used for assessment</t>
  </si>
  <si>
    <t xml:space="preserve">1 lentelė. Vertinimui naudojami duomenys </t>
  </si>
  <si>
    <r>
      <t xml:space="preserve">Savivaldybė
</t>
    </r>
    <r>
      <rPr>
        <i/>
        <sz val="10"/>
        <color theme="1"/>
        <rFont val="Arial"/>
        <family val="2"/>
        <charset val="186"/>
      </rPr>
      <t>Local government</t>
    </r>
  </si>
  <si>
    <r>
      <t xml:space="preserve">Kodas
</t>
    </r>
    <r>
      <rPr>
        <i/>
        <sz val="10"/>
        <color theme="1"/>
        <rFont val="Arial"/>
        <family val="2"/>
        <charset val="186"/>
      </rPr>
      <t>Code</t>
    </r>
  </si>
  <si>
    <r>
      <t xml:space="preserve">Skolos ir pajamų santykis
</t>
    </r>
    <r>
      <rPr>
        <i/>
        <sz val="10"/>
        <color theme="1"/>
        <rFont val="Arial"/>
        <family val="2"/>
        <charset val="186"/>
      </rPr>
      <t>Debt and revenue ratio</t>
    </r>
  </si>
  <si>
    <r>
      <t xml:space="preserve">Ar viršytas skolos limitas?
</t>
    </r>
    <r>
      <rPr>
        <i/>
        <sz val="10"/>
        <color theme="1"/>
        <rFont val="Arial"/>
        <family val="2"/>
        <charset val="186"/>
      </rPr>
      <t>Is the debt limit exceeded?</t>
    </r>
  </si>
  <si>
    <r>
      <t xml:space="preserve">Ar buvo nesilaikyta fiskalinės drausmės taisyklės t-2 metais?*
</t>
    </r>
    <r>
      <rPr>
        <i/>
        <sz val="10"/>
        <color theme="1"/>
        <rFont val="Arial"/>
        <family val="2"/>
        <charset val="186"/>
      </rPr>
      <t>Was the fiscal discipline rule not observed in year t-2?*</t>
    </r>
  </si>
  <si>
    <r>
      <t xml:space="preserve">Ar nuokrypis kompensuotas?*
</t>
    </r>
    <r>
      <rPr>
        <i/>
        <sz val="10"/>
        <color theme="1"/>
        <rFont val="Arial"/>
        <family val="2"/>
        <charset val="186"/>
      </rPr>
      <t>Was the deviation compensated?</t>
    </r>
    <r>
      <rPr>
        <sz val="10"/>
        <color theme="1"/>
        <rFont val="Arial"/>
        <family val="2"/>
        <charset val="186"/>
      </rPr>
      <t>*</t>
    </r>
  </si>
  <si>
    <r>
      <t xml:space="preserve">Ar taikoma lankstumo taisyklė?
</t>
    </r>
    <r>
      <rPr>
        <i/>
        <sz val="10"/>
        <color theme="1"/>
        <rFont val="Arial"/>
        <family val="2"/>
        <charset val="186"/>
      </rPr>
      <t>Is the flexibility rule applied?</t>
    </r>
  </si>
  <si>
    <r>
      <t xml:space="preserve">FM įsakymo 1K-8 priedas nr. 10 (61 eilutė)
</t>
    </r>
    <r>
      <rPr>
        <i/>
        <sz val="10"/>
        <color theme="1"/>
        <rFont val="Arial"/>
        <family val="2"/>
        <charset val="186"/>
      </rPr>
      <t>Order MoF No. 1K-8 annex No. 10 (row 61)</t>
    </r>
  </si>
  <si>
    <r>
      <t xml:space="preserve">FM įsakymo Nr. 1K-361 forma Nr. 1-SAV (88 eilutė)
</t>
    </r>
    <r>
      <rPr>
        <i/>
        <sz val="10"/>
        <color theme="1"/>
        <rFont val="Arial"/>
        <family val="2"/>
        <charset val="186"/>
      </rPr>
      <t>Order MoF No. 1K-361 form No. 1-SAV (row 88)</t>
    </r>
  </si>
  <si>
    <r>
      <t xml:space="preserve">FM įsakymo Nr. 1K-361 forma Nr. 1-SAV (14 eilutė)
</t>
    </r>
    <r>
      <rPr>
        <i/>
        <sz val="10"/>
        <color theme="1"/>
        <rFont val="Arial"/>
        <family val="2"/>
        <charset val="186"/>
      </rPr>
      <t>Order MoF No. 1K-361 form No. 1-SAV (row 14)</t>
    </r>
  </si>
  <si>
    <r>
      <t xml:space="preserve">* taikoma metams nuo 2025 / </t>
    </r>
    <r>
      <rPr>
        <i/>
        <sz val="10"/>
        <color theme="1"/>
        <rFont val="Arial"/>
        <family val="2"/>
        <charset val="186"/>
      </rPr>
      <t>applied for years from 2025</t>
    </r>
  </si>
  <si>
    <r>
      <t xml:space="preserve">Savivaldybė
</t>
    </r>
    <r>
      <rPr>
        <i/>
        <sz val="10"/>
        <color theme="1"/>
        <rFont val="Arial"/>
        <family val="2"/>
        <charset val="186"/>
      </rPr>
      <t>Municipality</t>
    </r>
  </si>
  <si>
    <r>
      <t xml:space="preserve">Asignavimai, proc. BVP
</t>
    </r>
    <r>
      <rPr>
        <i/>
        <sz val="10"/>
        <color theme="1"/>
        <rFont val="Arial"/>
        <family val="2"/>
        <charset val="186"/>
      </rPr>
      <t>Appropriations, % of GDP</t>
    </r>
  </si>
  <si>
    <r>
      <t xml:space="preserve">Pajamos, tūkst. EUR
</t>
    </r>
    <r>
      <rPr>
        <i/>
        <sz val="10"/>
        <color theme="1"/>
        <rFont val="Arial"/>
        <family val="2"/>
        <charset val="186"/>
      </rPr>
      <t>Revenues, thousand EUR</t>
    </r>
  </si>
  <si>
    <r>
      <t xml:space="preserve">Balansas, tūkst. EUR
</t>
    </r>
    <r>
      <rPr>
        <i/>
        <sz val="10"/>
        <color theme="1"/>
        <rFont val="Arial"/>
        <family val="2"/>
        <charset val="186"/>
      </rPr>
      <t>Balance, thousand EUR</t>
    </r>
  </si>
  <si>
    <r>
      <t xml:space="preserve">Mokėtinų sumų metinis pokytis,  tūkst. EUR
</t>
    </r>
    <r>
      <rPr>
        <i/>
        <sz val="10"/>
        <rFont val="Arial"/>
        <family val="2"/>
        <charset val="186"/>
      </rPr>
      <t>Change in accounts payable, thousand EUR</t>
    </r>
  </si>
  <si>
    <r>
      <t xml:space="preserve">Balansas kaupiamuoju principu, tūkst. EUR
</t>
    </r>
    <r>
      <rPr>
        <i/>
        <sz val="10"/>
        <color theme="1"/>
        <rFont val="Arial"/>
        <family val="2"/>
        <charset val="186"/>
      </rPr>
      <t>Balance on accrual basis, thousand EUR</t>
    </r>
  </si>
  <si>
    <r>
      <t xml:space="preserve">Ar taikoma lankstumo taisyklė:
</t>
    </r>
    <r>
      <rPr>
        <i/>
        <sz val="10"/>
        <color theme="1"/>
        <rFont val="Arial"/>
        <family val="2"/>
        <charset val="186"/>
      </rPr>
      <t>Is flexibility rule applied:</t>
    </r>
  </si>
  <si>
    <r>
      <t xml:space="preserve">Balansas įvertinus taikytiną lankstumą, tūkst. EUR
</t>
    </r>
    <r>
      <rPr>
        <i/>
        <sz val="10"/>
        <rFont val="Arial"/>
        <family val="2"/>
        <charset val="186"/>
      </rPr>
      <t>Balance accounting for applicable flexibility, thousand EUR</t>
    </r>
  </si>
  <si>
    <r>
      <t xml:space="preserve">Asignavimų ir pajamų santykis, proc.
</t>
    </r>
    <r>
      <rPr>
        <i/>
        <sz val="10"/>
        <rFont val="Arial"/>
        <family val="2"/>
        <charset val="186"/>
      </rPr>
      <t>Appropriations and revenue balance, %</t>
    </r>
  </si>
  <si>
    <r>
      <t xml:space="preserve">Kiek asignavimai didesni už leistinus, tūkst. EUR?
</t>
    </r>
    <r>
      <rPr>
        <i/>
        <sz val="10"/>
        <rFont val="Arial"/>
        <family val="2"/>
        <charset val="186"/>
      </rPr>
      <t>By how much are appropriations larger than those allowed, thousand EUR?</t>
    </r>
  </si>
  <si>
    <r>
      <t xml:space="preserve">Ar laikomasi fiskalinės drausmės taisyklės:
</t>
    </r>
    <r>
      <rPr>
        <i/>
        <sz val="10"/>
        <rFont val="Arial"/>
        <family val="2"/>
        <charset val="186"/>
      </rPr>
      <t>Is the fiscal rule complied with</t>
    </r>
  </si>
  <si>
    <r>
      <t xml:space="preserve">FM įsakymo Nr. 1K-006 forma SB-3-išlaidos (1 eilutė) 
</t>
    </r>
    <r>
      <rPr>
        <i/>
        <sz val="10"/>
        <rFont val="Arial"/>
        <family val="2"/>
        <charset val="186"/>
      </rPr>
      <t>Order MoF No. 1K-006 form SB-3-expenditure (row 1)</t>
    </r>
  </si>
  <si>
    <r>
      <t xml:space="preserve">FM įsakymo Nr. 1K-006 forma SB-3-išlaidos (103 eilutė) 
</t>
    </r>
    <r>
      <rPr>
        <i/>
        <sz val="10"/>
        <rFont val="Arial"/>
        <family val="2"/>
        <charset val="186"/>
      </rPr>
      <t>Order MoF No. 1K-006 form SB-3-expenditure (row 103)</t>
    </r>
  </si>
  <si>
    <r>
      <t xml:space="preserve">FM įsakymo Nr. 1K-006 forma SB-3-išlaidos (77 eilutė) 
</t>
    </r>
    <r>
      <rPr>
        <i/>
        <sz val="10"/>
        <rFont val="Arial"/>
        <family val="2"/>
        <charset val="186"/>
      </rPr>
      <t>Order MoF No. 1K-006 form SB-3-expenditure (row 77)</t>
    </r>
  </si>
  <si>
    <r>
      <t xml:space="preserve">FM įsakymo Nr. 1K-006 forma SB-3-išlaidos (112 eilutė) 
</t>
    </r>
    <r>
      <rPr>
        <i/>
        <sz val="10"/>
        <rFont val="Arial"/>
        <family val="2"/>
        <charset val="186"/>
      </rPr>
      <t>Order MoF No. 1K-006 form SB-3-expenditure (row 112)</t>
    </r>
  </si>
  <si>
    <r>
      <t xml:space="preserve">T21 (iš viso nesilaiko savivaldybių)
</t>
    </r>
    <r>
      <rPr>
        <b/>
        <i/>
        <sz val="10"/>
        <color theme="1"/>
        <rFont val="Arial"/>
        <family val="2"/>
        <charset val="186"/>
      </rPr>
      <t>T21 (total do not comply)</t>
    </r>
  </si>
  <si>
    <r>
      <t xml:space="preserve">FM įsakymo Nr. 1K-006 forma SB-1-pajamos (73 eilutė)
</t>
    </r>
    <r>
      <rPr>
        <i/>
        <sz val="10"/>
        <rFont val="Arial"/>
        <family val="2"/>
        <charset val="186"/>
      </rPr>
      <t>Order MoF No. 1K-006 form SB-1-revenue (row 73)</t>
    </r>
  </si>
  <si>
    <r>
      <t xml:space="preserve">FM įsakymo Nr. 1K-8 priedas Nr. 9 (2 str. likutis metų pabaigoje) (2022-12-31)  - savivaldybių pateiktos mokėtinų sumų prognozės metų pabaigai savivaldybių taryboms tvirtinant biudžetus
</t>
    </r>
    <r>
      <rPr>
        <i/>
        <sz val="10"/>
        <rFont val="Arial"/>
        <family val="2"/>
        <charset val="186"/>
      </rPr>
      <t xml:space="preserve">Order MoF No. 1K-8 annex No. 9 (2 article. revenue carried foreward at the end of the year) (2022-12-31) - forecast of accounts payable at the end of the year which was approved in the budget by the municipalities's councils </t>
    </r>
  </si>
  <si>
    <r>
      <t xml:space="preserve">FM įsakymo Nr. 1K-006 forma SB-2-išlaidos (12 eilutė)
</t>
    </r>
    <r>
      <rPr>
        <i/>
        <sz val="10"/>
        <rFont val="Arial"/>
        <family val="2"/>
        <charset val="186"/>
      </rPr>
      <t>Order MoF No. 1K-006 form SB-2-expenditure (row 12)</t>
    </r>
  </si>
  <si>
    <r>
      <t xml:space="preserve">FM įsakymo Nr. 1K-361 forma Nr. 1-SAV (105 eilutė) (2023-03-31)
</t>
    </r>
    <r>
      <rPr>
        <i/>
        <sz val="10"/>
        <color theme="1"/>
        <rFont val="Arial"/>
        <family val="2"/>
        <charset val="186"/>
      </rPr>
      <t>Order MoF No. 1K-361 form No. 1-SAV (row 105) (2023-03-31)</t>
    </r>
  </si>
  <si>
    <r>
      <t xml:space="preserve">vertinimui naudojama pirminių biudžetų projektų sudarymo laiku turėta informacija: gruodžio mėn. ekonominės raidos scenarijaus prognozės ir pagal jį įvertintas atotrūkio nuo potencialo rodiklis
</t>
    </r>
    <r>
      <rPr>
        <i/>
        <sz val="10"/>
        <color theme="1"/>
        <rFont val="Arial"/>
        <family val="2"/>
        <charset val="186"/>
      </rPr>
      <t>the information available at the time of the original draft budgets is used for the assessment: the projections of the December economic development scenario and at the time estimated output gap</t>
    </r>
  </si>
  <si>
    <r>
      <t xml:space="preserve">Asignavimai, proc. BVP 
</t>
    </r>
    <r>
      <rPr>
        <i/>
        <sz val="10"/>
        <color theme="1"/>
        <rFont val="Arial"/>
        <family val="2"/>
        <charset val="186"/>
      </rPr>
      <t>Appropriations, % of GDP</t>
    </r>
  </si>
  <si>
    <r>
      <t xml:space="preserve">Balansas kaupiamuoju principu, tūkst. EUR
</t>
    </r>
    <r>
      <rPr>
        <i/>
        <sz val="10"/>
        <rFont val="Arial"/>
        <family val="2"/>
        <charset val="186"/>
      </rPr>
      <t>Balance on accrual basis, thousand EUR</t>
    </r>
  </si>
  <si>
    <r>
      <t xml:space="preserve">Ar taikoma lankstumo taisyklė:
</t>
    </r>
    <r>
      <rPr>
        <i/>
        <sz val="10"/>
        <rFont val="Arial"/>
        <family val="2"/>
        <charset val="186"/>
      </rPr>
      <t>Is flexibility rule applied:</t>
    </r>
  </si>
  <si>
    <r>
      <t xml:space="preserve">Nepanaudota visų praėjusių metų sukaupta pajamų dalis,  kuri einamaisiais metais panaudojama asignavimams, tūkst. EUR*
</t>
    </r>
    <r>
      <rPr>
        <i/>
        <sz val="10"/>
        <rFont val="Arial"/>
        <family val="2"/>
        <charset val="186"/>
      </rPr>
      <t>Unused part of accrued revenue from all previous years to be used for appropriations, thousand EUR</t>
    </r>
    <r>
      <rPr>
        <sz val="10"/>
        <rFont val="Arial"/>
        <family val="2"/>
        <charset val="186"/>
      </rPr>
      <t>*</t>
    </r>
  </si>
  <si>
    <r>
      <t xml:space="preserve">Ar laikomasi fiskalinės drausmės taisyklės*:
</t>
    </r>
    <r>
      <rPr>
        <i/>
        <sz val="10"/>
        <rFont val="Arial"/>
        <family val="2"/>
        <charset val="186"/>
      </rPr>
      <t>Is the fiscal rule complied with*</t>
    </r>
  </si>
  <si>
    <r>
      <t xml:space="preserve">FM įsakymo Nr. 1K-006 forma SB-3-išlaidos (1+77-103+112 eilutės) 
</t>
    </r>
    <r>
      <rPr>
        <i/>
        <sz val="10"/>
        <rFont val="Arial"/>
        <family val="2"/>
        <charset val="186"/>
      </rPr>
      <t>Order MoF No. 1K-006 form SB-3-expenditure (rows 1+77-103+112)</t>
    </r>
  </si>
  <si>
    <t>2.1</t>
  </si>
  <si>
    <t>2.2</t>
  </si>
  <si>
    <t>2.3</t>
  </si>
  <si>
    <t>2.4</t>
  </si>
  <si>
    <t>2=2.1+2.2-2.3+2.4</t>
  </si>
  <si>
    <r>
      <t xml:space="preserve">Tenkinama 
</t>
    </r>
    <r>
      <rPr>
        <i/>
        <sz val="10"/>
        <rFont val="Arial"/>
        <family val="2"/>
        <charset val="186"/>
      </rPr>
      <t>Valid</t>
    </r>
  </si>
  <si>
    <t>7.1</t>
  </si>
  <si>
    <t xml:space="preserve"> 9=((2-4-6-7.1)/1-1)*100</t>
  </si>
  <si>
    <t>savivaldybių pateikti tikslinti duomenys</t>
  </si>
  <si>
    <t>revised data provided by municipalities</t>
  </si>
  <si>
    <r>
      <t xml:space="preserve">Struktūrinis balansas, tūkst. EUR
</t>
    </r>
    <r>
      <rPr>
        <i/>
        <sz val="10"/>
        <rFont val="Arial"/>
        <family val="2"/>
        <charset val="186"/>
      </rPr>
      <t>Structural balance, thousand EUR</t>
    </r>
  </si>
  <si>
    <t>10=8-9</t>
  </si>
  <si>
    <r>
      <t xml:space="preserve">Ar viršytas garantijų limitas?
</t>
    </r>
    <r>
      <rPr>
        <i/>
        <sz val="10"/>
        <color theme="1"/>
        <rFont val="Arial"/>
        <family val="2"/>
        <charset val="186"/>
      </rPr>
      <t>Is the guarantees limit exceeded?</t>
    </r>
  </si>
  <si>
    <r>
      <t xml:space="preserve">Garantijų ir pajamų santykis
</t>
    </r>
    <r>
      <rPr>
        <i/>
        <sz val="10"/>
        <color theme="1"/>
        <rFont val="Arial"/>
        <family val="2"/>
        <charset val="186"/>
      </rPr>
      <t>Guarantees and revenue ratio</t>
    </r>
  </si>
  <si>
    <t>Savivaldybės prisiimti įsipareigojimai pagal garantijas dėl savivaldybės valdomų įmonių prisiimtų, bet dar neįvykdytų įsipareigojimų grąžinti kreditoriams lėšas pagal paskolų sutartis, finansinės nuomos (lizingo) sutartis ar kitus įsipareigojamuosius skolos dokumentus negali viršyti 10 procentų valstybės biudžeto ir savivaldybių biudžetų finansinių rodiklių patvirtinimo įstatyme nurodytų tiems metams prognozuojamų savivaldybės biudžeto pajamų iš gyventojų pajamų mokesčio ir paskutinių pasibaigusių metų savivaldybės biudžeto gautų pajamų, išskyrus iš gyventojų pajamų mokesčio gautas pajamas ir valstybės biudžeto dotacijas, sumos.</t>
  </si>
  <si>
    <t>4 str. 7 d.</t>
  </si>
  <si>
    <t>CL Art. 4(7)</t>
  </si>
  <si>
    <t>Liabilities assumed by the municipality under guarantees in respect of obligations assumed but not yet fulfilled by municipally owned enterprises to reimburse creditors under loan agreements, financial lease/leasing agreements or other debt instruments may not exceed 10 per cent of the amount of the municipality's budget revenue from personal income tax forecast for the given year and the amount of the municipality's budget revenue received for the most recently completed year, other than the amount of the municipality's budget revenue, except for the amount of the municipality's revenue from the personal income tax and the amount of State budget subventions as indicated in the Act on Approval of the State Budget and the Financial Indicators of the State Budgets for the Municipalities Budget.</t>
  </si>
  <si>
    <t>The following flexibility rule for municipal budgeting shall be established: a municipality may, in assessing the compliance of its budget with the relevant budgeting rule set out in paragraph 2 or 4 of this Article, as appropriate:
(1) deduct from its appropriations appropriations appropriations for co-financing by the European Union and other international financial assistance, including value added tax on the share of eligible expenditure, except for appropriations received from the State budget for co-financing by the European Union and other international financial assistance;
(2) add to the revenue for the current year such part of the accumulated unused revenue of the municipal budget at 31 December of the previous year (i.e. revenue received but not used, excluding unused European Union and other international financial assistance funds) as is available for appropriations in the current year.</t>
  </si>
  <si>
    <r>
      <t xml:space="preserve">FM įsakymo 1K-8 priedas nr. 10 (83 eilutė)
</t>
    </r>
    <r>
      <rPr>
        <i/>
        <sz val="10"/>
        <color theme="1"/>
        <rFont val="Arial"/>
        <family val="2"/>
        <charset val="186"/>
      </rPr>
      <t>Order MoF No. 1K-8 annex No. 10 (row 83)</t>
    </r>
  </si>
  <si>
    <t>Constitutional Law on the Implementation of the Fiscal Treaty</t>
  </si>
  <si>
    <t>Ciklinės komponentės mln. Eur</t>
  </si>
  <si>
    <t>Cyclical components, mil. EUR</t>
  </si>
  <si>
    <r>
      <t xml:space="preserve">Kauno, Klaipėdos, Šiaulių ir Vilniaus miestų biudžetų struktūriniai balansų rodikliai subalansuoti
</t>
    </r>
    <r>
      <rPr>
        <i/>
        <sz val="10"/>
        <color theme="1"/>
        <rFont val="Arial"/>
        <family val="2"/>
        <charset val="186"/>
      </rPr>
      <t xml:space="preserve">
All local governments (Kaunas, Klaipėda, Šiauliai and Vilnius) comply with the fiscal rule</t>
    </r>
  </si>
  <si>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appropriations exceed 0.3 and municipalities which appropriations are below 0.3% of GDP at current prices of previous year.</t>
    </r>
  </si>
  <si>
    <t>1. DUOMENYS / DATA</t>
  </si>
  <si>
    <t>2. Duomenys / Data</t>
  </si>
  <si>
    <t>2. FISKALINĖS DRAUSMĖS TAISYKLĖS / FISCAL RULES</t>
  </si>
  <si>
    <t>3. Savivaldybių 2023 m. biudžetai, kuriems taikoma Konstitucinio įstatymo 4 str. 2 d. / Budgets attributable to local government in 2023, CL 4.2.</t>
  </si>
  <si>
    <t>4. Savivaldybių 2023 m. biudžetai, kuriems taikoma Konstitucinio įstatymo 4 str. 4 d. / Budgets attributable to local governments in 2023, CL 4.4.</t>
  </si>
  <si>
    <t>5. Lankstumo taisyklės taikymas pagal 4 str. 5 d./ Flexibility rule application, CL 4.5</t>
  </si>
  <si>
    <t>7. Aktualūs įstatymų straipsniai / Relevant articles of the Law</t>
  </si>
  <si>
    <t>Biudžeto sandaros įstatymas</t>
  </si>
  <si>
    <t>26 str. 4 d. 3 p.</t>
  </si>
  <si>
    <t>Savivaldybių biudžetus tvirtina savivaldybių tarybos. Biudžetas tvirtinamas savivaldybės tarybos sprendimu. Sprendime nurodoma:
 3) tais biudžetiniais metais planuojama metinė įsiskolinimų (mokėtinų sumų, išskyrus sumas paskoloms grąžinti) pokyčio suma.</t>
  </si>
  <si>
    <t>BL Art. 26(4)(3)</t>
  </si>
  <si>
    <t>Municipal budgets are approved by municipal councils. The budget shall be approved by a decision of the municipal council. The decision shall state:
(3) the annual amount of change in annual arrears (amounts payable, excluding amounts for the repayment of loans) planned for that budget year.</t>
  </si>
  <si>
    <t>4 lentelė. Garantijų limitai</t>
  </si>
  <si>
    <t>Table 4. Guarantees' limits</t>
  </si>
  <si>
    <t>6. Garantijų limitai pagal KĮ 4 str. 7 d. / Guaratees' limits according to CL 4.7</t>
  </si>
  <si>
    <r>
      <t xml:space="preserve">Mokėtinų sumų metinis pokytis, tūkst. EUR
</t>
    </r>
    <r>
      <rPr>
        <i/>
        <sz val="10"/>
        <rFont val="Arial"/>
        <family val="2"/>
        <charset val="186"/>
      </rPr>
      <t>Change in accounts payable, thousand EUR</t>
    </r>
  </si>
  <si>
    <r>
      <t xml:space="preserve">Asignavimai tarptautinei finansinei paramai bendrai finansuoti, tūkst. EUR
</t>
    </r>
    <r>
      <rPr>
        <i/>
        <sz val="10"/>
        <rFont val="Arial"/>
        <family val="2"/>
        <charset val="186"/>
      </rPr>
      <t>Appropriations for international assistance cofinancing, thousand EUR</t>
    </r>
  </si>
  <si>
    <r>
      <t xml:space="preserve">Paskutinių pasibaigusių metų (2022 m.) pajamos, tūkst. EUR
</t>
    </r>
    <r>
      <rPr>
        <i/>
        <sz val="10"/>
        <color theme="1"/>
        <rFont val="Arial"/>
        <family val="2"/>
        <charset val="186"/>
      </rPr>
      <t>Last year's (2022) revenue, thousand EUR</t>
    </r>
  </si>
  <si>
    <r>
      <t xml:space="preserve">Paskutinių pasibaigusių metų VB dotacijos, ES ir kita tarptautinė finansinė parama, tūkst. EUR
</t>
    </r>
    <r>
      <rPr>
        <i/>
        <sz val="10"/>
        <color theme="1"/>
        <rFont val="Arial"/>
        <family val="2"/>
        <charset val="186"/>
      </rPr>
      <t>Last year's SB grants, EU and other financial aid, thousand EUR</t>
    </r>
  </si>
  <si>
    <r>
      <t xml:space="preserve">Garantijos, tūkst. EUR
</t>
    </r>
    <r>
      <rPr>
        <i/>
        <sz val="10"/>
        <color theme="1"/>
        <rFont val="Arial"/>
        <family val="2"/>
        <charset val="186"/>
      </rPr>
      <t>Guarantees, thousand EUR</t>
    </r>
  </si>
  <si>
    <r>
      <t xml:space="preserve">Skola, tūkst EUR
</t>
    </r>
    <r>
      <rPr>
        <i/>
        <sz val="10"/>
        <color theme="1"/>
        <rFont val="Arial"/>
        <family val="2"/>
        <charset val="186"/>
      </rPr>
      <t>Debt, thousand EUR</t>
    </r>
  </si>
  <si>
    <r>
      <t xml:space="preserve">Balansas įvertinus taikytiną lankstumą, tūkst. EUR
</t>
    </r>
    <r>
      <rPr>
        <i/>
        <sz val="10"/>
        <color theme="1"/>
        <rFont val="Arial"/>
        <family val="2"/>
        <charset val="186"/>
      </rPr>
      <t>Balance accounting for applicable flexibility, thousand EUR</t>
    </r>
  </si>
  <si>
    <r>
      <t>Ciklinė biudžeto dedamoji, tūkst. EUR
Cyclical budgetary component</t>
    </r>
    <r>
      <rPr>
        <i/>
        <sz val="10"/>
        <rFont val="Arial"/>
        <family val="2"/>
        <charset val="186"/>
      </rPr>
      <t>, thousand EUR</t>
    </r>
  </si>
  <si>
    <r>
      <t>Nepanaudota visų praėjusių metų sukaupta pajamų dalis, kuri einamaisiais metais panaudojama asignavimams, tūkst. EUR*
Unused part of accrued revenue from all previous years to be used for appropriations</t>
    </r>
    <r>
      <rPr>
        <i/>
        <sz val="10"/>
        <color theme="1"/>
        <rFont val="Arial"/>
        <family val="2"/>
        <charset val="186"/>
      </rPr>
      <t>, thousand EUR*</t>
    </r>
  </si>
  <si>
    <r>
      <t xml:space="preserve">Asignavimai tarptautinei finansinei paramai bendrai finansuoti, tūkst. EUR
</t>
    </r>
    <r>
      <rPr>
        <i/>
        <sz val="10"/>
        <color theme="1"/>
        <rFont val="Arial"/>
        <family val="2"/>
        <charset val="186"/>
      </rPr>
      <t>Appropriations for international assistance cofinancing, thousand EUR</t>
    </r>
  </si>
  <si>
    <r>
      <t xml:space="preserve">Patikslinti nepanaudotos visų praėjusių metų sukauptos pajamų dalies duomenys, tūkst. EUR*
</t>
    </r>
    <r>
      <rPr>
        <i/>
        <sz val="10"/>
        <color theme="1"/>
        <rFont val="Arial"/>
        <family val="2"/>
        <charset val="186"/>
      </rPr>
      <t>Revised data of the unused part of accrued revenue from all previous years, thousand EUR*</t>
    </r>
  </si>
  <si>
    <r>
      <t xml:space="preserve">Skola, tūkst. EUR
</t>
    </r>
    <r>
      <rPr>
        <i/>
        <sz val="10"/>
        <rFont val="Arial"/>
        <family val="2"/>
        <charset val="186"/>
      </rPr>
      <t>Debt, thousand EUR</t>
    </r>
  </si>
  <si>
    <r>
      <t xml:space="preserve">Paskutinių pasibaigusių metų pajamos be GPM, VB dotacijų, ES ir kitos tarptautinės finansinės paramos, tūkst. EUR
</t>
    </r>
    <r>
      <rPr>
        <i/>
        <sz val="10"/>
        <color theme="1"/>
        <rFont val="Arial"/>
        <family val="2"/>
        <charset val="186"/>
      </rPr>
      <t>Last year's revenue without PIT, SB grants, EU and other international financial aid, thousand EUR</t>
    </r>
  </si>
  <si>
    <r>
      <t xml:space="preserve">Garantijos, tūkst. EUR
</t>
    </r>
    <r>
      <rPr>
        <i/>
        <sz val="10"/>
        <rFont val="Arial"/>
        <family val="2"/>
        <charset val="186"/>
      </rPr>
      <t>Guarantees, thousand EUR</t>
    </r>
  </si>
  <si>
    <t>Each budget attributable to general government sector the planned appropriations of which do not exceed 0.3 % of GDP in the preceding year at current prices shall be planned, approved, amended and implemented in such a way that the appropriations of the budget would not exceed its revenue (revenue and appropriations are calculated on accrual basis),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</si>
  <si>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r>
      <t xml:space="preserve">SAVIVALDYBIŲ FISKALINĖS DRAUSMĖS TAISYKLIŲ LAIKYMOSI </t>
    </r>
    <r>
      <rPr>
        <i/>
        <sz val="12"/>
        <color rgb="FF00244D"/>
        <rFont val="Arial"/>
        <family val="2"/>
        <charset val="186"/>
      </rPr>
      <t>EX–ANTE</t>
    </r>
    <r>
      <rPr>
        <sz val="12"/>
        <color rgb="FF00244D"/>
        <rFont val="Arial"/>
        <family val="2"/>
        <charset val="186"/>
      </rPr>
      <t xml:space="preserve"> SKAIČIUOKLĖ / 
SPREADSHEET OF THE COMPLIANCE WITH THE FISCAL DISCIPLINE RULES OF MUNICIPALITIES</t>
    </r>
  </si>
  <si>
    <r>
      <t xml:space="preserve">3.1 Materialiojo ir nematerialiojo turto įsigijimo išlaidos, tūkst. EUR
</t>
    </r>
    <r>
      <rPr>
        <i/>
        <sz val="10"/>
        <color theme="1"/>
        <rFont val="Arial"/>
        <family val="2"/>
        <charset val="186"/>
      </rPr>
      <t>3.1 Acquisition costs of tangible and intangible assets, thousand EUR</t>
    </r>
  </si>
  <si>
    <r>
      <t xml:space="preserve">3.1.4. Ilgalaikio turto finansinės nuomos (lizingo) išlaidos, tūkst. EUR
</t>
    </r>
    <r>
      <rPr>
        <i/>
        <sz val="10"/>
        <color theme="1"/>
        <rFont val="Arial"/>
        <family val="2"/>
        <charset val="186"/>
      </rPr>
      <t>3.1.4. Expenditure on financial leasing of fixed assets, thousand EUR</t>
    </r>
  </si>
  <si>
    <r>
      <t xml:space="preserve">3.2.1.5.1.1. Akcijos (įsigytos iš rezidentų), tūkst. EUR
</t>
    </r>
    <r>
      <rPr>
        <i/>
        <sz val="10"/>
        <color theme="1"/>
        <rFont val="Arial"/>
        <family val="2"/>
        <charset val="186"/>
      </rPr>
      <t>3.2.1.5.1.1. Shares (acquired from residents), thousand EUR</t>
    </r>
  </si>
  <si>
    <r>
      <t xml:space="preserve">Asignavimai, tūkst. EUR
</t>
    </r>
    <r>
      <rPr>
        <i/>
        <sz val="10"/>
        <rFont val="Arial"/>
        <family val="2"/>
        <charset val="186"/>
      </rPr>
      <t>Appropriations, thousand EUR</t>
    </r>
  </si>
  <si>
    <r>
      <t xml:space="preserve">2. Išlaidos, tūkst. EUR
</t>
    </r>
    <r>
      <rPr>
        <i/>
        <sz val="10"/>
        <color theme="1"/>
        <rFont val="Arial"/>
        <family val="2"/>
        <charset val="186"/>
      </rPr>
      <t>2. Expenditure, thousand EUR</t>
    </r>
  </si>
  <si>
    <r>
      <t xml:space="preserve">Patikslinti asignavimų tarptautinei finansinei paramai bendrai finansuoti duomenys, tūkst. EUR
</t>
    </r>
    <r>
      <rPr>
        <i/>
        <sz val="10"/>
        <color theme="1"/>
        <rFont val="Arial"/>
        <family val="2"/>
        <charset val="186"/>
      </rPr>
      <t>Revised data of appropriations for international assistance cofinancing, thousand EUR</t>
    </r>
  </si>
  <si>
    <t>2023-05-30 BPE–3</t>
  </si>
  <si>
    <r>
      <t xml:space="preserve">Prognozuojamos GPM pajamos
</t>
    </r>
    <r>
      <rPr>
        <i/>
        <sz val="10"/>
        <color theme="1"/>
        <rFont val="Arial"/>
        <family val="2"/>
        <charset val="186"/>
      </rPr>
      <t>PIT revenue forecast</t>
    </r>
  </si>
  <si>
    <r>
      <t xml:space="preserve">Paskutinių pasibaigusių metų GPM
</t>
    </r>
    <r>
      <rPr>
        <i/>
        <sz val="10"/>
        <color theme="1"/>
        <rFont val="Arial"/>
        <family val="2"/>
        <charset val="186"/>
      </rPr>
      <t>Last year's PIT revenue</t>
    </r>
  </si>
  <si>
    <t>3.2</t>
  </si>
  <si>
    <r>
      <t xml:space="preserve">FM įsakymo Nr. 1K-361 forma Nr. 1-SAV (3 eilutė)
</t>
    </r>
    <r>
      <rPr>
        <i/>
        <sz val="10"/>
        <color theme="1"/>
        <rFont val="Arial"/>
        <family val="2"/>
        <charset val="186"/>
      </rPr>
      <t>Order MoF No. 1K-361 form No. 1-SAV (row 3)</t>
    </r>
  </si>
  <si>
    <t>3=3.1-3.2-3.3</t>
  </si>
  <si>
    <t>3.1</t>
  </si>
  <si>
    <t>3.3</t>
  </si>
  <si>
    <t>4=1/(2+3)</t>
  </si>
  <si>
    <r>
      <t xml:space="preserve">FM įsakymo 1K-8 priedas Nr. 10 (61 eilutė)
</t>
    </r>
    <r>
      <rPr>
        <i/>
        <sz val="10"/>
        <rFont val="Arial"/>
        <family val="2"/>
        <charset val="186"/>
      </rPr>
      <t>Order MoF No. 1K-8 annex No. 10 (row 61)</t>
    </r>
  </si>
  <si>
    <r>
      <t xml:space="preserve">Valstybės biudžeto ir savivaldybių biudžetų finansinių rodiklių patvirtinimo įstatymas, 5 priedas
</t>
    </r>
    <r>
      <rPr>
        <i/>
        <sz val="10"/>
        <rFont val="Arial"/>
        <family val="2"/>
        <charset val="186"/>
      </rPr>
      <t>Budget Law on the Approval of the Financial Indicators of the State Budget and the Municipal Budgets, annex 5</t>
    </r>
  </si>
  <si>
    <r>
      <t xml:space="preserve">FM įsakymo Nr. 1K-361 forma Nr. 1-SAV (88 eilutė)
</t>
    </r>
    <r>
      <rPr>
        <i/>
        <sz val="10"/>
        <rFont val="Arial"/>
        <family val="2"/>
        <charset val="186"/>
      </rPr>
      <t>Order MoF No. 1K-361 form No. 1-SAV (row 88)</t>
    </r>
  </si>
  <si>
    <r>
      <t xml:space="preserve">FM įsakymo Nr. 1K-361 forma Nr. 1-SAV (3 eilutė)
</t>
    </r>
    <r>
      <rPr>
        <i/>
        <sz val="10"/>
        <rFont val="Arial"/>
        <family val="2"/>
        <charset val="186"/>
      </rPr>
      <t>Order MoF No. 1K-361 form No. 1-SAV (row 3)</t>
    </r>
  </si>
  <si>
    <r>
      <t xml:space="preserve">FM įsakymo Nr. 1K-361 forma Nr. 1-SAV (14 eilutė)
</t>
    </r>
    <r>
      <rPr>
        <i/>
        <sz val="10"/>
        <rFont val="Arial"/>
        <family val="2"/>
        <charset val="186"/>
      </rPr>
      <t>Order MoF No. 1K-361 form No. 1-SAV (row 14)</t>
    </r>
  </si>
  <si>
    <r>
      <t xml:space="preserve">FM įsakymo 1K-8 priedas Nr. 10 (83 eilutė)
</t>
    </r>
    <r>
      <rPr>
        <i/>
        <sz val="10"/>
        <rFont val="Arial"/>
        <family val="2"/>
        <charset val="186"/>
      </rPr>
      <t>Order MoF No. 1K-8 annex No. 10 (row 83)</t>
    </r>
  </si>
  <si>
    <r>
      <t xml:space="preserve">Valstybės biudžeto ir savivaldybių biudžetų finansinių rodiklių patvirtinimo įstatymas, 5 priedas
</t>
    </r>
    <r>
      <rPr>
        <i/>
        <sz val="10"/>
        <color theme="1"/>
        <rFont val="Arial"/>
        <family val="2"/>
        <charset val="186"/>
      </rPr>
      <t>Budget Law on the Approval of the Financial Indicators of the State Budget and the Municipal Budgets, annex 5</t>
    </r>
  </si>
  <si>
    <t>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</si>
</sst>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
    <numFmt numFmtId="166" formatCode="0.0;\ \–0.0"/>
    <numFmt numFmtId="167" formatCode="0.0"/>
    <numFmt numFmtId="168" formatCode="0.000"/>
    <numFmt numFmtId="169" formatCode="#,##0.0;\–#,##0.0"/>
    <numFmt numFmtId="170" formatCode="0.00;\–0.00"/>
    <numFmt numFmtId="171" formatCode="_-* #,##0.0\ _€_-;\-* #,##0.0\ _€_-;_-* &quot;-&quot;??\ _€_-;_-@_-"/>
    <numFmt numFmtId="172" formatCode="#,##0.00;\–#,##0.00"/>
    <numFmt numFmtId="173" formatCode="_-* #,##0\ _€_-;\-* #,##0\ _€_-;_-* &quot;-&quot;??\ _€_-;_-@_-"/>
  </numFmts>
  <fonts count="6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b/>
      <sz val="10"/>
      <color rgb="FF000000"/>
      <name val="Arial"/>
      <family val="2"/>
      <charset val="186"/>
    </font>
    <font>
      <sz val="11"/>
      <color rgb="FFFF0000"/>
      <name val="Arial"/>
      <family val="2"/>
      <charset val="186"/>
    </font>
    <font>
      <b/>
      <i/>
      <sz val="11"/>
      <name val="Arial"/>
      <family val="2"/>
      <charset val="186"/>
    </font>
    <font>
      <i/>
      <sz val="10"/>
      <color theme="1"/>
      <name val="Arial"/>
      <family val="2"/>
      <charset val="186"/>
    </font>
    <font>
      <i/>
      <sz val="11"/>
      <color theme="1"/>
      <name val="Arial"/>
      <family val="2"/>
      <charset val="186"/>
    </font>
    <font>
      <i/>
      <sz val="11"/>
      <name val="Arial"/>
      <family val="2"/>
      <charset val="186"/>
    </font>
    <font>
      <i/>
      <u/>
      <sz val="11"/>
      <color rgb="FF00244D"/>
      <name val="Arial"/>
      <family val="2"/>
      <charset val="186"/>
    </font>
    <font>
      <i/>
      <sz val="10"/>
      <name val="Arial"/>
      <family val="2"/>
      <charset val="186"/>
    </font>
    <font>
      <sz val="11"/>
      <color rgb="FFFF0000"/>
      <name val="Calibri"/>
      <family val="2"/>
      <scheme val="minor"/>
    </font>
    <font>
      <sz val="12"/>
      <color rgb="FF242424"/>
      <name val="Segoe UI"/>
      <family val="2"/>
      <charset val="186"/>
    </font>
    <font>
      <sz val="10"/>
      <color rgb="FF333333"/>
      <name val="Verdana"/>
      <family val="2"/>
      <charset val="186"/>
    </font>
    <font>
      <sz val="12"/>
      <color rgb="FF000000"/>
      <name val="Times New Roman"/>
      <family val="1"/>
      <charset val="186"/>
    </font>
    <font>
      <i/>
      <sz val="11"/>
      <color rgb="FFFF0000"/>
      <name val="Arial"/>
      <family val="2"/>
      <charset val="186"/>
    </font>
    <font>
      <u/>
      <sz val="11"/>
      <color theme="4"/>
      <name val="Arial"/>
      <family val="2"/>
    </font>
    <font>
      <sz val="10"/>
      <color theme="1"/>
      <name val="Arial"/>
      <family val="2"/>
    </font>
    <font>
      <b/>
      <sz val="10"/>
      <color theme="1"/>
      <name val="Arial"/>
      <family val="2"/>
    </font>
    <font>
      <sz val="11"/>
      <color rgb="FF000000"/>
      <name val="Times New Roman"/>
      <family val="1"/>
      <charset val="186"/>
    </font>
    <font>
      <i/>
      <sz val="10"/>
      <color rgb="FF000000"/>
      <name val="Times New Roman"/>
      <family val="1"/>
      <charset val="186"/>
    </font>
    <font>
      <sz val="11"/>
      <color rgb="FFFF0000"/>
      <name val="Calibri Light"/>
      <family val="2"/>
      <charset val="186"/>
      <scheme val="major"/>
    </font>
    <font>
      <i/>
      <sz val="9"/>
      <color theme="1"/>
      <name val="Arial"/>
      <family val="2"/>
      <charset val="186"/>
    </font>
    <font>
      <u/>
      <sz val="11"/>
      <color theme="7"/>
      <name val="Arial"/>
      <family val="2"/>
      <charset val="186"/>
    </font>
    <font>
      <sz val="10"/>
      <color theme="1"/>
      <name val="Calibri"/>
      <family val="2"/>
      <scheme val="minor"/>
    </font>
    <font>
      <sz val="10"/>
      <color rgb="FFFF0000"/>
      <name val="Arial"/>
      <family val="2"/>
      <charset val="186"/>
    </font>
    <font>
      <b/>
      <sz val="10"/>
      <color theme="1"/>
      <name val="Arial"/>
      <family val="2"/>
      <charset val="186"/>
    </font>
    <font>
      <b/>
      <i/>
      <sz val="10"/>
      <color theme="1"/>
      <name val="Arial"/>
      <family val="2"/>
      <charset val="186"/>
    </font>
    <font>
      <b/>
      <sz val="10"/>
      <color rgb="FFFF0000"/>
      <name val="Arial"/>
      <family val="2"/>
      <charset val="186"/>
    </font>
    <font>
      <sz val="8"/>
      <name val="Calibri"/>
      <family val="2"/>
      <scheme val="minor"/>
    </font>
    <font>
      <i/>
      <sz val="11"/>
      <color rgb="FF00244D"/>
      <name val="Arial"/>
      <family val="2"/>
      <charset val="186"/>
    </font>
    <font>
      <sz val="10"/>
      <name val="Arial"/>
      <family val="2"/>
      <charset val="186"/>
    </font>
  </fonts>
  <fills count="9">
    <fill>
      <patternFill patternType="none"/>
    </fill>
    <fill>
      <patternFill patternType="gray125"/>
    </fill>
    <fill>
      <patternFill patternType="solid">
        <fgColor rgb="FFF5EBEB"/>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2" tint="0.79998168889431442"/>
        <bgColor indexed="64"/>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right/>
      <top/>
      <bottom style="thin">
        <color indexed="64"/>
      </bottom>
      <diagonal/>
    </border>
    <border>
      <left style="medium">
        <color theme="7"/>
      </left>
      <right style="dashed">
        <color theme="7"/>
      </right>
      <top/>
      <bottom/>
      <diagonal/>
    </border>
    <border>
      <left/>
      <right/>
      <top style="medium">
        <color rgb="FF8C6E87"/>
      </top>
      <bottom/>
      <diagonal/>
    </border>
    <border>
      <left/>
      <right/>
      <top/>
      <bottom style="medium">
        <color rgb="FF8C6E87"/>
      </bottom>
      <diagonal/>
    </border>
    <border>
      <left/>
      <right style="dotted">
        <color rgb="FF8C6E87"/>
      </right>
      <top style="medium">
        <color rgb="FF8C6E87"/>
      </top>
      <bottom style="medium">
        <color rgb="FF8C6E87"/>
      </bottom>
      <diagonal/>
    </border>
    <border>
      <left style="dotted">
        <color rgb="FF8C6E87"/>
      </left>
      <right style="dotted">
        <color rgb="FF8C6E87"/>
      </right>
      <top style="medium">
        <color rgb="FF8C6E87"/>
      </top>
      <bottom style="medium">
        <color rgb="FF8C6E87"/>
      </bottom>
      <diagonal/>
    </border>
    <border>
      <left style="dotted">
        <color rgb="FF8C6E87"/>
      </left>
      <right/>
      <top style="medium">
        <color rgb="FF8C6E87"/>
      </top>
      <bottom style="medium">
        <color rgb="FF8C6E87"/>
      </bottom>
      <diagonal/>
    </border>
    <border>
      <left/>
      <right/>
      <top style="dashed">
        <color rgb="FF8C6E87"/>
      </top>
      <bottom/>
      <diagonal/>
    </border>
    <border>
      <left style="thin">
        <color rgb="FF8C6E87"/>
      </left>
      <right style="dashed">
        <color rgb="FF8C6E87"/>
      </right>
      <top style="thin">
        <color rgb="FF8C6E87"/>
      </top>
      <bottom style="dashed">
        <color rgb="FF8C6E87"/>
      </bottom>
      <diagonal/>
    </border>
    <border>
      <left style="dashed">
        <color rgb="FF8C6E87"/>
      </left>
      <right style="dashed">
        <color rgb="FF8C6E87"/>
      </right>
      <top style="thin">
        <color rgb="FF8C6E87"/>
      </top>
      <bottom style="dashed">
        <color rgb="FF8C6E87"/>
      </bottom>
      <diagonal/>
    </border>
    <border>
      <left style="dashed">
        <color rgb="FF8C6E87"/>
      </left>
      <right style="thin">
        <color rgb="FF8C6E87"/>
      </right>
      <top style="thin">
        <color rgb="FF8C6E87"/>
      </top>
      <bottom style="dashed">
        <color rgb="FF8C6E87"/>
      </bottom>
      <diagonal/>
    </border>
    <border>
      <left style="thin">
        <color rgb="FF8C6E87"/>
      </left>
      <right style="dashed">
        <color rgb="FF8C6E87"/>
      </right>
      <top style="dashed">
        <color rgb="FF8C6E87"/>
      </top>
      <bottom style="dashed">
        <color rgb="FF8C6E87"/>
      </bottom>
      <diagonal/>
    </border>
    <border>
      <left style="dashed">
        <color rgb="FF8C6E87"/>
      </left>
      <right style="dashed">
        <color rgb="FF8C6E87"/>
      </right>
      <top style="dashed">
        <color rgb="FF8C6E87"/>
      </top>
      <bottom style="dashed">
        <color rgb="FF8C6E87"/>
      </bottom>
      <diagonal/>
    </border>
    <border>
      <left style="dashed">
        <color rgb="FF8C6E87"/>
      </left>
      <right style="thin">
        <color rgb="FF8C6E87"/>
      </right>
      <top style="dashed">
        <color rgb="FF8C6E87"/>
      </top>
      <bottom style="dashed">
        <color rgb="FF8C6E87"/>
      </bottom>
      <diagonal/>
    </border>
    <border>
      <left style="thin">
        <color rgb="FF8C6E87"/>
      </left>
      <right style="dashed">
        <color rgb="FF8C6E87"/>
      </right>
      <top style="dashed">
        <color rgb="FF8C6E87"/>
      </top>
      <bottom style="thin">
        <color rgb="FF8C6E87"/>
      </bottom>
      <diagonal/>
    </border>
    <border>
      <left style="dashed">
        <color rgb="FF8C6E87"/>
      </left>
      <right style="dashed">
        <color rgb="FF8C6E87"/>
      </right>
      <top style="dashed">
        <color rgb="FF8C6E87"/>
      </top>
      <bottom style="thin">
        <color rgb="FF8C6E87"/>
      </bottom>
      <diagonal/>
    </border>
    <border>
      <left style="dashed">
        <color rgb="FF8C6E87"/>
      </left>
      <right style="thin">
        <color rgb="FF8C6E87"/>
      </right>
      <top style="dashed">
        <color rgb="FF8C6E87"/>
      </top>
      <bottom style="thin">
        <color rgb="FF8C6E87"/>
      </bottom>
      <diagonal/>
    </border>
    <border>
      <left style="dashed">
        <color rgb="FF8C6E87"/>
      </left>
      <right style="thin">
        <color rgb="FF8C6E87"/>
      </right>
      <top style="thin">
        <color rgb="FF8C6E87"/>
      </top>
      <bottom/>
      <diagonal/>
    </border>
    <border>
      <left style="dashed">
        <color theme="7"/>
      </left>
      <right style="medium">
        <color theme="7"/>
      </right>
      <top style="medium">
        <color theme="7"/>
      </top>
      <bottom style="dashed">
        <color theme="7"/>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left>
      <right style="dashed">
        <color theme="7"/>
      </right>
      <top style="medium">
        <color theme="7"/>
      </top>
      <bottom style="dashed">
        <color theme="7"/>
      </bottom>
      <diagonal/>
    </border>
    <border>
      <left style="dashed">
        <color theme="7"/>
      </left>
      <right style="dashed">
        <color theme="7"/>
      </right>
      <top style="medium">
        <color theme="7"/>
      </top>
      <bottom style="dashed">
        <color theme="7"/>
      </bottom>
      <diagonal/>
    </border>
    <border>
      <left style="medium">
        <color theme="7"/>
      </left>
      <right style="dashed">
        <color theme="7"/>
      </right>
      <top style="dashed">
        <color theme="7"/>
      </top>
      <bottom style="dashed">
        <color theme="7"/>
      </bottom>
      <diagonal/>
    </border>
    <border>
      <left style="dashed">
        <color theme="7"/>
      </left>
      <right style="dashed">
        <color theme="7"/>
      </right>
      <top style="dashed">
        <color theme="7"/>
      </top>
      <bottom style="dashed">
        <color theme="7"/>
      </bottom>
      <diagonal/>
    </border>
    <border>
      <left style="dashed">
        <color theme="7"/>
      </left>
      <right style="medium">
        <color theme="7"/>
      </right>
      <top style="dashed">
        <color theme="7"/>
      </top>
      <bottom style="dashed">
        <color theme="7"/>
      </bottom>
      <diagonal/>
    </border>
    <border>
      <left style="medium">
        <color theme="7"/>
      </left>
      <right style="dashed">
        <color theme="7"/>
      </right>
      <top style="dashed">
        <color theme="7"/>
      </top>
      <bottom style="medium">
        <color theme="7"/>
      </bottom>
      <diagonal/>
    </border>
    <border>
      <left style="dashed">
        <color theme="7"/>
      </left>
      <right style="dashed">
        <color theme="7"/>
      </right>
      <top style="dashed">
        <color theme="7"/>
      </top>
      <bottom style="medium">
        <color theme="7"/>
      </bottom>
      <diagonal/>
    </border>
    <border>
      <left style="dashed">
        <color theme="7"/>
      </left>
      <right style="medium">
        <color theme="7"/>
      </right>
      <top style="dashed">
        <color theme="7"/>
      </top>
      <bottom style="medium">
        <color theme="7"/>
      </bottom>
      <diagonal/>
    </border>
    <border>
      <left/>
      <right/>
      <top style="medium">
        <color theme="7"/>
      </top>
      <bottom style="medium">
        <color theme="7"/>
      </bottom>
      <diagonal/>
    </border>
    <border>
      <left/>
      <right/>
      <top/>
      <bottom style="medium">
        <color theme="7"/>
      </bottom>
      <diagonal/>
    </border>
    <border>
      <left style="thin">
        <color theme="7"/>
      </left>
      <right style="dashed">
        <color theme="7"/>
      </right>
      <top style="thin">
        <color theme="7"/>
      </top>
      <bottom style="dashed">
        <color theme="7"/>
      </bottom>
      <diagonal/>
    </border>
    <border>
      <left style="dashed">
        <color theme="7"/>
      </left>
      <right style="dashed">
        <color theme="7"/>
      </right>
      <top style="thin">
        <color theme="7"/>
      </top>
      <bottom style="dashed">
        <color theme="7"/>
      </bottom>
      <diagonal/>
    </border>
    <border>
      <left style="dashed">
        <color theme="7"/>
      </left>
      <right style="thin">
        <color theme="7"/>
      </right>
      <top style="thin">
        <color theme="7"/>
      </top>
      <bottom style="dashed">
        <color theme="7"/>
      </bottom>
      <diagonal/>
    </border>
    <border>
      <left style="thin">
        <color theme="7"/>
      </left>
      <right style="dashed">
        <color theme="7"/>
      </right>
      <top style="dashed">
        <color theme="7"/>
      </top>
      <bottom style="dashed">
        <color theme="7"/>
      </bottom>
      <diagonal/>
    </border>
    <border>
      <left style="dashed">
        <color theme="7"/>
      </left>
      <right style="thin">
        <color theme="7"/>
      </right>
      <top style="dashed">
        <color theme="7"/>
      </top>
      <bottom style="dashed">
        <color theme="7"/>
      </bottom>
      <diagonal/>
    </border>
    <border>
      <left style="thin">
        <color theme="7"/>
      </left>
      <right style="dashed">
        <color theme="7"/>
      </right>
      <top style="dashed">
        <color theme="7"/>
      </top>
      <bottom style="thin">
        <color theme="7"/>
      </bottom>
      <diagonal/>
    </border>
    <border>
      <left style="dashed">
        <color theme="7"/>
      </left>
      <right style="dashed">
        <color theme="7"/>
      </right>
      <top style="dashed">
        <color theme="7"/>
      </top>
      <bottom style="thin">
        <color theme="7"/>
      </bottom>
      <diagonal/>
    </border>
    <border>
      <left style="dashed">
        <color theme="7"/>
      </left>
      <right style="thin">
        <color theme="7"/>
      </right>
      <top style="dashed">
        <color theme="7"/>
      </top>
      <bottom style="thin">
        <color theme="7"/>
      </bottom>
      <diagonal/>
    </border>
    <border>
      <left/>
      <right/>
      <top style="medium">
        <color theme="7"/>
      </top>
      <bottom/>
      <diagonal/>
    </border>
    <border>
      <left style="thin">
        <color theme="7"/>
      </left>
      <right style="thin">
        <color theme="7"/>
      </right>
      <top style="thin">
        <color theme="7"/>
      </top>
      <bottom/>
      <diagonal/>
    </border>
    <border>
      <left style="thin">
        <color theme="7"/>
      </left>
      <right style="thin">
        <color theme="7"/>
      </right>
      <top style="thin">
        <color theme="7"/>
      </top>
      <bottom style="dashed">
        <color theme="5"/>
      </bottom>
      <diagonal/>
    </border>
    <border>
      <left style="thin">
        <color theme="7"/>
      </left>
      <right style="thin">
        <color theme="7"/>
      </right>
      <top/>
      <bottom style="thin">
        <color theme="7"/>
      </bottom>
      <diagonal/>
    </border>
    <border>
      <left style="thin">
        <color theme="7"/>
      </left>
      <right style="thin">
        <color theme="7"/>
      </right>
      <top style="dashed">
        <color theme="5"/>
      </top>
      <bottom style="thin">
        <color theme="7"/>
      </bottom>
      <diagonal/>
    </border>
    <border>
      <left style="thin">
        <color rgb="FF8C6E87"/>
      </left>
      <right style="dashed">
        <color rgb="FF8C6E87"/>
      </right>
      <top style="thin">
        <color rgb="FF8C6E87"/>
      </top>
      <bottom/>
      <diagonal/>
    </border>
    <border>
      <left style="thin">
        <color rgb="FF8C6E87"/>
      </left>
      <right style="dashed">
        <color rgb="FF8C6E87"/>
      </right>
      <top/>
      <bottom style="thin">
        <color rgb="FF8C6E87"/>
      </bottom>
      <diagonal/>
    </border>
    <border>
      <left style="dashed">
        <color rgb="FF8C6E87"/>
      </left>
      <right style="thin">
        <color rgb="FF8C6E87"/>
      </right>
      <top/>
      <bottom style="thin">
        <color rgb="FF8C6E87"/>
      </bottom>
      <diagonal/>
    </border>
    <border>
      <left/>
      <right/>
      <top/>
      <bottom style="thin">
        <color rgb="FF8C6E87"/>
      </bottom>
      <diagonal/>
    </border>
    <border>
      <left style="thin">
        <color theme="7"/>
      </left>
      <right style="thin">
        <color theme="7"/>
      </right>
      <top style="thin">
        <color theme="7"/>
      </top>
      <bottom style="thin">
        <color theme="7"/>
      </bottom>
      <diagonal/>
    </border>
    <border>
      <left style="thin">
        <color theme="7"/>
      </left>
      <right/>
      <top style="dashed">
        <color theme="7"/>
      </top>
      <bottom style="dashed">
        <color theme="7"/>
      </bottom>
      <diagonal/>
    </border>
    <border>
      <left style="thin">
        <color theme="7"/>
      </left>
      <right/>
      <top style="dashed">
        <color theme="7"/>
      </top>
      <bottom style="thin">
        <color theme="7"/>
      </bottom>
      <diagonal/>
    </border>
    <border>
      <left style="dashed">
        <color theme="7"/>
      </left>
      <right style="dashed">
        <color theme="7"/>
      </right>
      <top style="thin">
        <color theme="7"/>
      </top>
      <bottom/>
      <diagonal/>
    </border>
    <border>
      <left style="dashed">
        <color theme="7"/>
      </left>
      <right style="dashed">
        <color theme="7"/>
      </right>
      <top/>
      <bottom style="dashed">
        <color theme="7"/>
      </bottom>
      <diagonal/>
    </border>
  </borders>
  <cellStyleXfs count="10">
    <xf numFmtId="0" fontId="0" fillId="0" borderId="0"/>
    <xf numFmtId="0" fontId="4" fillId="0" borderId="0" applyNumberFormat="0" applyFill="0" applyBorder="0" applyAlignment="0" applyProtection="0"/>
    <xf numFmtId="0" fontId="7" fillId="0" borderId="0"/>
    <xf numFmtId="0" fontId="10" fillId="0" borderId="0" applyNumberFormat="0" applyFill="0" applyBorder="0" applyAlignment="0" applyProtection="0">
      <alignment vertical="top"/>
      <protection locked="0"/>
    </xf>
    <xf numFmtId="0" fontId="2" fillId="0" borderId="0"/>
    <xf numFmtId="0" fontId="10" fillId="0" borderId="0" applyNumberFormat="0" applyFill="0" applyBorder="0" applyAlignment="0" applyProtection="0">
      <alignment vertical="top"/>
      <protection locked="0"/>
    </xf>
    <xf numFmtId="0" fontId="17" fillId="0" borderId="0" applyNumberFormat="0" applyFill="0" applyBorder="0" applyAlignment="0" applyProtection="0"/>
    <xf numFmtId="0" fontId="3" fillId="0" borderId="0"/>
    <xf numFmtId="0" fontId="1" fillId="0" borderId="0"/>
    <xf numFmtId="164" fontId="3" fillId="0" borderId="0" applyFont="0" applyFill="0" applyBorder="0" applyAlignment="0" applyProtection="0"/>
  </cellStyleXfs>
  <cellXfs count="319">
    <xf numFmtId="0" fontId="0" fillId="0" borderId="0" xfId="0"/>
    <xf numFmtId="0" fontId="9" fillId="0" borderId="0" xfId="0" applyFont="1"/>
    <xf numFmtId="0" fontId="5" fillId="0" borderId="0" xfId="0" applyFont="1"/>
    <xf numFmtId="0" fontId="6" fillId="0" borderId="0" xfId="0" applyFont="1"/>
    <xf numFmtId="0" fontId="14" fillId="0" borderId="0" xfId="0" applyFont="1" applyAlignment="1">
      <alignment horizontal="center" vertical="center"/>
    </xf>
    <xf numFmtId="14" fontId="5" fillId="0" borderId="0" xfId="0" applyNumberFormat="1" applyFont="1"/>
    <xf numFmtId="0" fontId="12" fillId="0" borderId="0" xfId="3" applyFont="1" applyBorder="1" applyAlignment="1" applyProtection="1">
      <alignment horizontal="left" indent="4"/>
    </xf>
    <xf numFmtId="0" fontId="13" fillId="0" borderId="0" xfId="3" applyFont="1" applyBorder="1" applyAlignment="1" applyProtection="1"/>
    <xf numFmtId="0" fontId="18" fillId="0" borderId="0" xfId="4" applyFont="1"/>
    <xf numFmtId="0" fontId="12" fillId="0" borderId="0" xfId="3" applyFont="1" applyAlignment="1" applyProtection="1"/>
    <xf numFmtId="0" fontId="12" fillId="0" borderId="0" xfId="6" applyFont="1" applyAlignment="1" applyProtection="1"/>
    <xf numFmtId="0" fontId="19" fillId="0" borderId="0" xfId="4" applyFont="1"/>
    <xf numFmtId="0" fontId="20" fillId="0" borderId="0" xfId="4" applyFont="1"/>
    <xf numFmtId="0" fontId="23" fillId="0" borderId="0" xfId="0" applyFont="1"/>
    <xf numFmtId="0" fontId="10" fillId="0" borderId="0" xfId="3" applyBorder="1" applyAlignment="1" applyProtection="1">
      <alignment horizontal="center" wrapText="1"/>
    </xf>
    <xf numFmtId="0" fontId="24" fillId="0" borderId="0" xfId="0" applyFont="1"/>
    <xf numFmtId="0" fontId="26" fillId="0" borderId="0" xfId="0" applyFont="1"/>
    <xf numFmtId="0" fontId="18" fillId="0" borderId="0" xfId="4" applyFont="1" applyAlignment="1" applyProtection="1">
      <alignment wrapText="1"/>
      <protection locked="0"/>
    </xf>
    <xf numFmtId="0" fontId="18" fillId="0" borderId="0" xfId="4" applyFont="1" applyProtection="1">
      <protection locked="0"/>
    </xf>
    <xf numFmtId="0" fontId="12" fillId="0" borderId="0" xfId="3" applyFont="1" applyAlignment="1" applyProtection="1">
      <protection locked="0"/>
    </xf>
    <xf numFmtId="0" fontId="18" fillId="0" borderId="0" xfId="0" applyFont="1" applyProtection="1">
      <protection locked="0"/>
    </xf>
    <xf numFmtId="0" fontId="19" fillId="0" borderId="0" xfId="4" applyFont="1" applyProtection="1">
      <protection locked="0"/>
    </xf>
    <xf numFmtId="0" fontId="21" fillId="0" borderId="0" xfId="4" applyFont="1" applyProtection="1">
      <protection locked="0"/>
    </xf>
    <xf numFmtId="168" fontId="18" fillId="0" borderId="0" xfId="4" applyNumberFormat="1" applyFont="1" applyProtection="1">
      <protection locked="0"/>
    </xf>
    <xf numFmtId="0" fontId="22" fillId="0" borderId="0" xfId="4" applyFont="1" applyAlignment="1">
      <alignment wrapText="1"/>
    </xf>
    <xf numFmtId="0" fontId="34" fillId="0" borderId="0" xfId="4" applyFont="1"/>
    <xf numFmtId="0" fontId="12" fillId="0" borderId="0" xfId="3" applyFont="1" applyBorder="1" applyAlignment="1" applyProtection="1">
      <alignment horizontal="center" wrapText="1"/>
    </xf>
    <xf numFmtId="0" fontId="18" fillId="0" borderId="0" xfId="4" applyFont="1" applyAlignment="1">
      <alignment horizontal="left" vertical="center"/>
    </xf>
    <xf numFmtId="0" fontId="18" fillId="0" borderId="0" xfId="4" applyFont="1" applyAlignment="1">
      <alignment vertical="top"/>
    </xf>
    <xf numFmtId="0" fontId="12" fillId="0" borderId="0" xfId="1" applyFont="1" applyAlignment="1" applyProtection="1"/>
    <xf numFmtId="0" fontId="20" fillId="0" borderId="0" xfId="4" applyFont="1" applyAlignment="1" applyProtection="1">
      <alignment vertical="top"/>
      <protection locked="0"/>
    </xf>
    <xf numFmtId="0" fontId="33" fillId="0" borderId="0" xfId="0" applyFont="1" applyAlignment="1" applyProtection="1">
      <alignment vertical="center" wrapText="1"/>
      <protection locked="0"/>
    </xf>
    <xf numFmtId="0" fontId="35" fillId="0" borderId="0" xfId="4" applyFont="1" applyAlignment="1" applyProtection="1">
      <alignment vertical="top"/>
      <protection locked="0"/>
    </xf>
    <xf numFmtId="0" fontId="35" fillId="0" borderId="0" xfId="4" applyFont="1" applyAlignment="1">
      <alignment vertical="top"/>
    </xf>
    <xf numFmtId="0" fontId="39" fillId="0" borderId="0" xfId="3" applyFont="1" applyBorder="1" applyAlignment="1" applyProtection="1"/>
    <xf numFmtId="0" fontId="37" fillId="0" borderId="0" xfId="4" applyFont="1" applyAlignment="1">
      <alignment horizontal="left"/>
    </xf>
    <xf numFmtId="0" fontId="37" fillId="0" borderId="0" xfId="4" applyFont="1"/>
    <xf numFmtId="0" fontId="37" fillId="0" borderId="0" xfId="4" applyFont="1" applyAlignment="1" applyProtection="1">
      <alignment horizontal="left" vertical="top" wrapText="1"/>
      <protection locked="0"/>
    </xf>
    <xf numFmtId="0" fontId="18" fillId="0" borderId="1" xfId="4" applyFont="1" applyBorder="1"/>
    <xf numFmtId="171" fontId="41" fillId="0" borderId="0" xfId="9" applyNumberFormat="1" applyFont="1"/>
    <xf numFmtId="0" fontId="41" fillId="0" borderId="0" xfId="0" applyFont="1"/>
    <xf numFmtId="0" fontId="42" fillId="0" borderId="0" xfId="0" applyFont="1"/>
    <xf numFmtId="0" fontId="43" fillId="0" borderId="0" xfId="0" applyFont="1"/>
    <xf numFmtId="0" fontId="44" fillId="0" borderId="0" xfId="0" applyFont="1"/>
    <xf numFmtId="3" fontId="44" fillId="0" borderId="0" xfId="0" applyNumberFormat="1" applyFont="1"/>
    <xf numFmtId="3" fontId="18" fillId="0" borderId="0" xfId="4" applyNumberFormat="1" applyFont="1"/>
    <xf numFmtId="173" fontId="0" fillId="0" borderId="0" xfId="9" applyNumberFormat="1" applyFont="1"/>
    <xf numFmtId="0" fontId="12" fillId="0" borderId="0" xfId="1" applyFont="1" applyBorder="1" applyAlignment="1" applyProtection="1">
      <alignment horizontal="left" indent="4"/>
    </xf>
    <xf numFmtId="0" fontId="0" fillId="0" borderId="0" xfId="0" applyAlignment="1">
      <alignment horizontal="center"/>
    </xf>
    <xf numFmtId="0" fontId="22" fillId="0" borderId="0" xfId="4" applyFont="1" applyAlignment="1">
      <alignment horizontal="center" wrapText="1"/>
    </xf>
    <xf numFmtId="0" fontId="41" fillId="0" borderId="0" xfId="0" applyFont="1" applyAlignment="1">
      <alignment wrapText="1"/>
    </xf>
    <xf numFmtId="0" fontId="38" fillId="0" borderId="0" xfId="4" applyFont="1" applyAlignment="1">
      <alignment horizontal="left" vertical="center" wrapText="1"/>
    </xf>
    <xf numFmtId="0" fontId="45" fillId="0" borderId="0" xfId="4" applyFont="1" applyAlignment="1">
      <alignment horizontal="left" vertical="center" wrapText="1"/>
    </xf>
    <xf numFmtId="0" fontId="46" fillId="0" borderId="0" xfId="1" applyFont="1" applyFill="1" applyBorder="1" applyAlignment="1" applyProtection="1"/>
    <xf numFmtId="0" fontId="49" fillId="0" borderId="0" xfId="0" applyFont="1" applyAlignment="1">
      <alignment horizontal="justify" vertical="center" wrapText="1"/>
    </xf>
    <xf numFmtId="0" fontId="50" fillId="0" borderId="0" xfId="0" applyFont="1" applyAlignment="1">
      <alignment vertical="center" wrapText="1"/>
    </xf>
    <xf numFmtId="0" fontId="4" fillId="0" borderId="0" xfId="1" applyAlignment="1">
      <alignment horizontal="justify" vertical="center" wrapText="1"/>
    </xf>
    <xf numFmtId="0" fontId="44" fillId="0" borderId="0" xfId="0" applyFont="1" applyAlignment="1">
      <alignment vertical="center" wrapText="1"/>
    </xf>
    <xf numFmtId="0" fontId="22" fillId="0" borderId="0" xfId="4" applyFont="1" applyAlignment="1">
      <alignment vertical="center" wrapText="1"/>
    </xf>
    <xf numFmtId="0" fontId="47" fillId="0" borderId="0" xfId="0" applyFont="1"/>
    <xf numFmtId="0" fontId="47" fillId="0" borderId="2" xfId="0" applyFont="1" applyBorder="1"/>
    <xf numFmtId="0" fontId="34" fillId="0" borderId="0" xfId="4" applyFont="1" applyProtection="1">
      <protection locked="0"/>
    </xf>
    <xf numFmtId="0" fontId="27" fillId="0" borderId="0" xfId="0" applyFont="1" applyAlignment="1">
      <alignment vertical="center"/>
    </xf>
    <xf numFmtId="0" fontId="20" fillId="0" borderId="3" xfId="0" applyFont="1" applyBorder="1" applyAlignment="1">
      <alignment vertical="top"/>
    </xf>
    <xf numFmtId="0" fontId="25" fillId="0" borderId="3" xfId="0" applyFont="1" applyBorder="1" applyAlignment="1">
      <alignment vertical="center" wrapText="1"/>
    </xf>
    <xf numFmtId="0" fontId="35" fillId="0" borderId="0" xfId="0" applyFont="1" applyAlignment="1">
      <alignment vertical="top"/>
    </xf>
    <xf numFmtId="0" fontId="25" fillId="0" borderId="0" xfId="0" applyFont="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horizontal="justify" vertical="center" wrapText="1"/>
    </xf>
    <xf numFmtId="0" fontId="23" fillId="0" borderId="3" xfId="0" applyFont="1" applyBorder="1" applyAlignment="1">
      <alignment horizontal="center" vertical="center" wrapText="1"/>
    </xf>
    <xf numFmtId="0" fontId="9" fillId="0" borderId="20" xfId="0" applyFont="1" applyBorder="1"/>
    <xf numFmtId="0" fontId="5" fillId="0" borderId="21" xfId="0" applyFont="1" applyBorder="1"/>
    <xf numFmtId="0" fontId="8" fillId="3" borderId="21" xfId="0" applyFont="1" applyFill="1" applyBorder="1"/>
    <xf numFmtId="0" fontId="11" fillId="0" borderId="20" xfId="2" applyFont="1" applyBorder="1" applyAlignment="1">
      <alignment horizontal="left" indent="2"/>
    </xf>
    <xf numFmtId="0" fontId="11" fillId="0" borderId="0" xfId="2" applyFont="1" applyAlignment="1">
      <alignment horizontal="left" indent="2"/>
    </xf>
    <xf numFmtId="0" fontId="8" fillId="0" borderId="21" xfId="0" applyFont="1" applyBorder="1"/>
    <xf numFmtId="0" fontId="9" fillId="0" borderId="22" xfId="0" applyFont="1" applyBorder="1"/>
    <xf numFmtId="0" fontId="9" fillId="0" borderId="23" xfId="0" applyFont="1" applyBorder="1"/>
    <xf numFmtId="0" fontId="5" fillId="0" borderId="24" xfId="0" applyFont="1" applyBorder="1"/>
    <xf numFmtId="0" fontId="6" fillId="0" borderId="20" xfId="0" applyFont="1" applyBorder="1"/>
    <xf numFmtId="0" fontId="53" fillId="0" borderId="0" xfId="1" applyFont="1" applyAlignment="1" applyProtection="1"/>
    <xf numFmtId="0" fontId="47" fillId="0" borderId="28" xfId="0" applyFont="1" applyBorder="1" applyAlignment="1">
      <alignment horizontal="center" vertical="center"/>
    </xf>
    <xf numFmtId="0" fontId="47" fillId="0" borderId="29" xfId="0" applyFont="1" applyBorder="1" applyAlignment="1">
      <alignment horizontal="left" vertical="center" wrapText="1"/>
    </xf>
    <xf numFmtId="0" fontId="36" fillId="0" borderId="29" xfId="0" applyFont="1" applyBorder="1" applyAlignment="1">
      <alignment horizontal="left" vertical="center" wrapText="1"/>
    </xf>
    <xf numFmtId="0" fontId="52" fillId="0" borderId="19" xfId="0" applyFont="1" applyBorder="1" applyAlignment="1">
      <alignment horizontal="left" vertical="center" wrapText="1"/>
    </xf>
    <xf numFmtId="0" fontId="47" fillId="0" borderId="30" xfId="0" applyFont="1" applyBorder="1" applyAlignment="1">
      <alignment horizontal="center" vertical="center"/>
    </xf>
    <xf numFmtId="0" fontId="47" fillId="0" borderId="31" xfId="0" applyFont="1" applyBorder="1" applyAlignment="1">
      <alignment horizontal="left" vertical="center" wrapText="1"/>
    </xf>
    <xf numFmtId="0" fontId="36" fillId="0" borderId="31" xfId="0" applyFont="1" applyBorder="1" applyAlignment="1">
      <alignment horizontal="left" vertical="center" wrapText="1"/>
    </xf>
    <xf numFmtId="0" fontId="52" fillId="0" borderId="32" xfId="0" applyFont="1" applyBorder="1" applyAlignment="1">
      <alignment horizontal="left" vertical="center" wrapText="1"/>
    </xf>
    <xf numFmtId="0" fontId="52" fillId="0" borderId="32" xfId="0" applyFont="1" applyBorder="1" applyAlignment="1">
      <alignment wrapText="1"/>
    </xf>
    <xf numFmtId="0" fontId="47" fillId="0" borderId="33" xfId="0" applyFont="1" applyBorder="1" applyAlignment="1">
      <alignment horizontal="center" vertical="center"/>
    </xf>
    <xf numFmtId="0" fontId="47" fillId="0" borderId="34" xfId="0" applyFont="1" applyBorder="1" applyAlignment="1">
      <alignment horizontal="left" vertical="center" wrapText="1"/>
    </xf>
    <xf numFmtId="0" fontId="36" fillId="0" borderId="34" xfId="0" applyFont="1" applyBorder="1" applyAlignment="1">
      <alignment horizontal="left" vertical="center" wrapText="1"/>
    </xf>
    <xf numFmtId="0" fontId="52" fillId="0" borderId="35" xfId="0" applyFont="1" applyBorder="1" applyAlignment="1">
      <alignment wrapText="1"/>
    </xf>
    <xf numFmtId="0" fontId="20" fillId="0" borderId="36" xfId="4" applyFont="1" applyBorder="1" applyAlignment="1">
      <alignment vertical="top"/>
    </xf>
    <xf numFmtId="0" fontId="38" fillId="0" borderId="0" xfId="4" applyFont="1" applyAlignment="1">
      <alignment vertical="center" wrapText="1"/>
    </xf>
    <xf numFmtId="0" fontId="18" fillId="0" borderId="37" xfId="4" applyFont="1" applyBorder="1"/>
    <xf numFmtId="0" fontId="0" fillId="0" borderId="37" xfId="0" applyBorder="1"/>
    <xf numFmtId="0" fontId="0" fillId="0" borderId="37" xfId="0" applyBorder="1" applyAlignment="1">
      <alignment horizontal="center"/>
    </xf>
    <xf numFmtId="0" fontId="20" fillId="0" borderId="46" xfId="4" applyFont="1" applyBorder="1" applyAlignment="1">
      <alignment vertical="top"/>
    </xf>
    <xf numFmtId="0" fontId="22" fillId="0" borderId="46" xfId="4" applyFont="1" applyBorder="1" applyAlignment="1">
      <alignment wrapText="1"/>
    </xf>
    <xf numFmtId="0" fontId="22" fillId="0" borderId="46" xfId="4" applyFont="1" applyBorder="1" applyAlignment="1">
      <alignment horizontal="center" wrapText="1"/>
    </xf>
    <xf numFmtId="0" fontId="23" fillId="0" borderId="41" xfId="4" applyFont="1" applyBorder="1" applyAlignment="1">
      <alignment horizontal="center" vertical="center"/>
    </xf>
    <xf numFmtId="0" fontId="23" fillId="0" borderId="31" xfId="4" applyFont="1" applyBorder="1" applyAlignment="1">
      <alignment horizontal="center" vertical="center"/>
    </xf>
    <xf numFmtId="0" fontId="23" fillId="0" borderId="31" xfId="4" applyFont="1" applyBorder="1" applyAlignment="1">
      <alignment horizontal="center" vertical="center" wrapText="1"/>
    </xf>
    <xf numFmtId="0" fontId="23" fillId="0" borderId="41" xfId="4" applyFont="1" applyBorder="1" applyProtection="1">
      <protection locked="0"/>
    </xf>
    <xf numFmtId="0" fontId="23" fillId="0" borderId="31" xfId="4" applyFont="1" applyBorder="1" applyAlignment="1">
      <alignment horizontal="right" indent="1"/>
    </xf>
    <xf numFmtId="169" fontId="7" fillId="0" borderId="31" xfId="4" applyNumberFormat="1" applyFont="1" applyBorder="1" applyAlignment="1">
      <alignment horizontal="right" indent="1"/>
    </xf>
    <xf numFmtId="169" fontId="7" fillId="0" borderId="31" xfId="4" applyNumberFormat="1" applyFont="1" applyBorder="1" applyAlignment="1">
      <alignment horizontal="right"/>
    </xf>
    <xf numFmtId="169" fontId="7" fillId="0" borderId="31" xfId="4" applyNumberFormat="1" applyFont="1" applyBorder="1" applyAlignment="1">
      <alignment horizontal="center"/>
    </xf>
    <xf numFmtId="169" fontId="7" fillId="0" borderId="42" xfId="4" applyNumberFormat="1" applyFont="1" applyBorder="1" applyAlignment="1">
      <alignment horizontal="center"/>
    </xf>
    <xf numFmtId="0" fontId="23" fillId="0" borderId="41" xfId="4" applyFont="1" applyBorder="1"/>
    <xf numFmtId="0" fontId="23" fillId="0" borderId="43" xfId="4" applyFont="1" applyBorder="1"/>
    <xf numFmtId="0" fontId="23" fillId="0" borderId="44" xfId="4" applyFont="1" applyBorder="1" applyAlignment="1">
      <alignment horizontal="right" indent="1"/>
    </xf>
    <xf numFmtId="169" fontId="7" fillId="0" borderId="44" xfId="4" applyNumberFormat="1" applyFont="1" applyBorder="1" applyAlignment="1">
      <alignment horizontal="right" indent="1"/>
    </xf>
    <xf numFmtId="169" fontId="7" fillId="0" borderId="44" xfId="4" applyNumberFormat="1" applyFont="1" applyBorder="1" applyAlignment="1">
      <alignment horizontal="center"/>
    </xf>
    <xf numFmtId="169" fontId="7" fillId="0" borderId="45" xfId="4" applyNumberFormat="1" applyFont="1" applyBorder="1" applyAlignment="1">
      <alignment horizontal="center"/>
    </xf>
    <xf numFmtId="0" fontId="23" fillId="0" borderId="37" xfId="4" applyFont="1" applyBorder="1"/>
    <xf numFmtId="0" fontId="7" fillId="0" borderId="31" xfId="4" applyFont="1" applyBorder="1" applyAlignment="1">
      <alignment horizontal="center" vertical="center" wrapText="1"/>
    </xf>
    <xf numFmtId="0" fontId="7" fillId="0" borderId="42" xfId="4" applyFont="1" applyBorder="1" applyAlignment="1">
      <alignment horizontal="center" vertical="center" wrapText="1"/>
    </xf>
    <xf numFmtId="0" fontId="7" fillId="0" borderId="31" xfId="4" applyFont="1" applyBorder="1" applyAlignment="1" applyProtection="1">
      <alignment horizontal="center" vertical="center" wrapText="1"/>
      <protection locked="0"/>
    </xf>
    <xf numFmtId="0" fontId="23" fillId="0" borderId="42" xfId="4" applyFont="1" applyBorder="1" applyAlignment="1">
      <alignment horizontal="center" vertical="center" wrapText="1"/>
    </xf>
    <xf numFmtId="0" fontId="23" fillId="0" borderId="41" xfId="4" applyFont="1" applyBorder="1" applyAlignment="1">
      <alignment horizontal="right" indent="1"/>
    </xf>
    <xf numFmtId="0" fontId="23" fillId="0" borderId="31" xfId="4" applyFont="1" applyBorder="1"/>
    <xf numFmtId="172" fontId="23" fillId="0" borderId="31" xfId="4" applyNumberFormat="1" applyFont="1" applyBorder="1" applyAlignment="1">
      <alignment horizontal="right" indent="1"/>
    </xf>
    <xf numFmtId="169" fontId="7" fillId="2" borderId="31" xfId="4" applyNumberFormat="1" applyFont="1" applyFill="1" applyBorder="1" applyAlignment="1">
      <alignment horizontal="right" indent="1"/>
    </xf>
    <xf numFmtId="165" fontId="23" fillId="0" borderId="31" xfId="4" applyNumberFormat="1" applyFont="1" applyBorder="1" applyProtection="1">
      <protection locked="0"/>
    </xf>
    <xf numFmtId="169" fontId="23" fillId="0" borderId="31" xfId="4" applyNumberFormat="1" applyFont="1" applyBorder="1" applyAlignment="1">
      <alignment horizontal="right" indent="1"/>
    </xf>
    <xf numFmtId="169" fontId="23" fillId="0" borderId="31" xfId="4" applyNumberFormat="1" applyFont="1" applyBorder="1" applyAlignment="1">
      <alignment horizontal="center"/>
    </xf>
    <xf numFmtId="0" fontId="23" fillId="0" borderId="42" xfId="4" applyFont="1" applyBorder="1" applyAlignment="1">
      <alignment horizontal="center"/>
    </xf>
    <xf numFmtId="0" fontId="23" fillId="0" borderId="43" xfId="4" applyFont="1" applyBorder="1" applyAlignment="1">
      <alignment horizontal="right" indent="1"/>
    </xf>
    <xf numFmtId="0" fontId="23" fillId="0" borderId="44" xfId="4" applyFont="1" applyBorder="1"/>
    <xf numFmtId="172" fontId="7" fillId="0" borderId="44" xfId="4" applyNumberFormat="1" applyFont="1" applyBorder="1" applyAlignment="1">
      <alignment horizontal="right" indent="1"/>
    </xf>
    <xf numFmtId="169" fontId="7" fillId="2" borderId="44" xfId="4" applyNumberFormat="1" applyFont="1" applyFill="1" applyBorder="1" applyAlignment="1">
      <alignment horizontal="right" indent="1"/>
    </xf>
    <xf numFmtId="165" fontId="23" fillId="0" borderId="44" xfId="4" applyNumberFormat="1" applyFont="1" applyBorder="1" applyProtection="1">
      <protection locked="0"/>
    </xf>
    <xf numFmtId="169" fontId="23" fillId="0" borderId="44" xfId="4" applyNumberFormat="1" applyFont="1" applyBorder="1" applyAlignment="1">
      <alignment horizontal="right" indent="1"/>
    </xf>
    <xf numFmtId="169" fontId="23" fillId="0" borderId="44" xfId="4" applyNumberFormat="1" applyFont="1" applyBorder="1" applyAlignment="1">
      <alignment horizontal="center"/>
    </xf>
    <xf numFmtId="0" fontId="23" fillId="0" borderId="45" xfId="4" applyFont="1" applyBorder="1" applyAlignment="1">
      <alignment horizontal="center"/>
    </xf>
    <xf numFmtId="0" fontId="23" fillId="0" borderId="0" xfId="4" applyFont="1" applyProtection="1">
      <protection locked="0"/>
    </xf>
    <xf numFmtId="0" fontId="23" fillId="0" borderId="0" xfId="4" applyFont="1"/>
    <xf numFmtId="0" fontId="36" fillId="0" borderId="0" xfId="4" applyFont="1" applyProtection="1">
      <protection locked="0"/>
    </xf>
    <xf numFmtId="0" fontId="23" fillId="0" borderId="0" xfId="4" applyFont="1" applyAlignment="1">
      <alignment vertical="top"/>
    </xf>
    <xf numFmtId="0" fontId="55" fillId="0" borderId="0" xfId="4" applyFont="1"/>
    <xf numFmtId="0" fontId="23" fillId="0" borderId="0" xfId="4" applyFont="1" applyAlignment="1">
      <alignment horizontal="right" vertical="center"/>
    </xf>
    <xf numFmtId="0" fontId="36" fillId="0" borderId="0" xfId="4" applyFont="1" applyAlignment="1">
      <alignment horizontal="left"/>
    </xf>
    <xf numFmtId="0" fontId="23" fillId="0" borderId="0" xfId="4" applyFont="1" applyAlignment="1">
      <alignment horizontal="right" vertical="center" wrapText="1"/>
    </xf>
    <xf numFmtId="0" fontId="36" fillId="0" borderId="0" xfId="4" applyFont="1"/>
    <xf numFmtId="0" fontId="23" fillId="0" borderId="0" xfId="4" applyFont="1" applyAlignment="1">
      <alignment horizontal="right"/>
    </xf>
    <xf numFmtId="0" fontId="23" fillId="0" borderId="13" xfId="4" applyFont="1" applyBorder="1" applyAlignment="1" applyProtection="1">
      <alignment horizontal="center" vertical="center" wrapText="1"/>
      <protection locked="0"/>
    </xf>
    <xf numFmtId="0" fontId="20" fillId="0" borderId="46" xfId="4" applyFont="1" applyBorder="1" applyAlignment="1" applyProtection="1">
      <alignment vertical="top"/>
      <protection locked="0"/>
    </xf>
    <xf numFmtId="0" fontId="18" fillId="0" borderId="46" xfId="4" applyFont="1" applyBorder="1" applyProtection="1">
      <protection locked="0"/>
    </xf>
    <xf numFmtId="0" fontId="33" fillId="0" borderId="46" xfId="0" applyFont="1" applyBorder="1" applyAlignment="1" applyProtection="1">
      <alignment vertical="center" wrapText="1"/>
      <protection locked="0"/>
    </xf>
    <xf numFmtId="0" fontId="18" fillId="0" borderId="46" xfId="4" applyFont="1" applyBorder="1" applyAlignment="1" applyProtection="1">
      <alignment wrapText="1"/>
      <protection locked="0"/>
    </xf>
    <xf numFmtId="0" fontId="18" fillId="0" borderId="37" xfId="4" applyFont="1" applyBorder="1" applyProtection="1">
      <protection locked="0"/>
    </xf>
    <xf numFmtId="0" fontId="7" fillId="0" borderId="13" xfId="4" applyFont="1" applyBorder="1" applyAlignment="1" applyProtection="1">
      <alignment horizontal="center" vertical="center" wrapText="1"/>
      <protection locked="0"/>
    </xf>
    <xf numFmtId="0" fontId="23" fillId="0" borderId="13" xfId="4" applyFont="1" applyBorder="1" applyAlignment="1">
      <alignment horizontal="center" vertical="center" wrapText="1"/>
    </xf>
    <xf numFmtId="0" fontId="23" fillId="0" borderId="12" xfId="4" applyFont="1" applyBorder="1" applyAlignment="1" applyProtection="1">
      <alignment horizontal="center" vertical="center"/>
      <protection locked="0"/>
    </xf>
    <xf numFmtId="0" fontId="23" fillId="0" borderId="13" xfId="4" applyFont="1" applyBorder="1" applyAlignment="1" applyProtection="1">
      <alignment horizontal="center" vertical="center"/>
      <protection locked="0"/>
    </xf>
    <xf numFmtId="0" fontId="58" fillId="0" borderId="0" xfId="4" applyFont="1" applyProtection="1">
      <protection locked="0"/>
    </xf>
    <xf numFmtId="169" fontId="23" fillId="0" borderId="0" xfId="4" applyNumberFormat="1" applyFont="1" applyProtection="1">
      <protection locked="0"/>
    </xf>
    <xf numFmtId="170" fontId="56" fillId="0" borderId="0" xfId="4" applyNumberFormat="1" applyFont="1" applyAlignment="1" applyProtection="1">
      <alignment vertical="top" wrapText="1"/>
      <protection locked="0"/>
    </xf>
    <xf numFmtId="0" fontId="7" fillId="0" borderId="0" xfId="4" applyFont="1" applyProtection="1">
      <protection locked="0"/>
    </xf>
    <xf numFmtId="0" fontId="23" fillId="0" borderId="0" xfId="0" applyFont="1" applyProtection="1">
      <protection locked="0"/>
    </xf>
    <xf numFmtId="0" fontId="23" fillId="0" borderId="0" xfId="4" applyFont="1" applyAlignment="1" applyProtection="1">
      <alignment horizontal="right"/>
      <protection locked="0"/>
    </xf>
    <xf numFmtId="0" fontId="55" fillId="0" borderId="0" xfId="4" applyFont="1" applyProtection="1">
      <protection locked="0"/>
    </xf>
    <xf numFmtId="169" fontId="23" fillId="0" borderId="0" xfId="7" applyNumberFormat="1" applyFont="1" applyAlignment="1">
      <alignment vertical="center"/>
    </xf>
    <xf numFmtId="0" fontId="23" fillId="0" borderId="0" xfId="4" applyFont="1" applyAlignment="1">
      <alignment vertical="center"/>
    </xf>
    <xf numFmtId="169" fontId="7" fillId="0" borderId="0" xfId="4" applyNumberFormat="1" applyFont="1" applyProtection="1">
      <protection locked="0"/>
    </xf>
    <xf numFmtId="169" fontId="7" fillId="6" borderId="44" xfId="4" applyNumberFormat="1" applyFont="1" applyFill="1" applyBorder="1" applyAlignment="1">
      <alignment horizontal="right" indent="1"/>
    </xf>
    <xf numFmtId="0" fontId="23" fillId="0" borderId="14" xfId="4" applyFont="1" applyBorder="1" applyAlignment="1" applyProtection="1">
      <alignment vertical="center"/>
      <protection locked="0"/>
    </xf>
    <xf numFmtId="0" fontId="23" fillId="0" borderId="14" xfId="4" applyFont="1" applyBorder="1" applyAlignment="1" applyProtection="1">
      <alignment horizontal="center" vertical="center" wrapText="1"/>
      <protection locked="0"/>
    </xf>
    <xf numFmtId="169" fontId="7" fillId="0" borderId="31" xfId="4" applyNumberFormat="1" applyFont="1" applyBorder="1" applyAlignment="1">
      <alignment horizontal="center" vertical="center"/>
    </xf>
    <xf numFmtId="169" fontId="7" fillId="0" borderId="44" xfId="4" applyNumberFormat="1" applyFont="1" applyBorder="1" applyAlignment="1">
      <alignment horizontal="center" vertical="center"/>
    </xf>
    <xf numFmtId="169" fontId="23" fillId="0" borderId="0" xfId="4" applyNumberFormat="1" applyFont="1" applyAlignment="1" applyProtection="1">
      <alignment vertical="center"/>
      <protection locked="0"/>
    </xf>
    <xf numFmtId="0" fontId="29" fillId="0" borderId="0" xfId="0" applyFont="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horizontal="center" vertical="center" wrapText="1"/>
    </xf>
    <xf numFmtId="0" fontId="23" fillId="0" borderId="12" xfId="4" applyFont="1" applyBorder="1" applyAlignment="1">
      <alignment horizontal="right" vertical="center"/>
    </xf>
    <xf numFmtId="0" fontId="23" fillId="0" borderId="13" xfId="4" applyFont="1" applyBorder="1" applyAlignment="1" applyProtection="1">
      <alignment vertical="center"/>
      <protection locked="0"/>
    </xf>
    <xf numFmtId="169" fontId="7" fillId="7" borderId="13" xfId="4" applyNumberFormat="1" applyFont="1" applyFill="1" applyBorder="1" applyAlignment="1">
      <alignment horizontal="right" vertical="center"/>
    </xf>
    <xf numFmtId="169" fontId="23" fillId="7" borderId="13" xfId="4" applyNumberFormat="1" applyFont="1" applyFill="1" applyBorder="1" applyAlignment="1">
      <alignment horizontal="right" vertical="center"/>
    </xf>
    <xf numFmtId="169" fontId="7" fillId="0" borderId="13" xfId="4" applyNumberFormat="1" applyFont="1" applyBorder="1" applyAlignment="1">
      <alignment horizontal="right" vertical="center"/>
    </xf>
    <xf numFmtId="169" fontId="7" fillId="0" borderId="14" xfId="4" applyNumberFormat="1" applyFont="1" applyBorder="1" applyAlignment="1">
      <alignment horizontal="right" vertical="center"/>
    </xf>
    <xf numFmtId="0" fontId="23" fillId="0" borderId="13" xfId="4" applyFont="1" applyBorder="1" applyAlignment="1">
      <alignment vertical="center"/>
    </xf>
    <xf numFmtId="0" fontId="23" fillId="0" borderId="15" xfId="4" applyFont="1" applyBorder="1" applyAlignment="1">
      <alignment horizontal="right" vertical="center"/>
    </xf>
    <xf numFmtId="0" fontId="23" fillId="0" borderId="16" xfId="4" applyFont="1" applyBorder="1" applyAlignment="1">
      <alignment vertical="center"/>
    </xf>
    <xf numFmtId="169" fontId="7" fillId="7" borderId="16" xfId="4" applyNumberFormat="1" applyFont="1" applyFill="1" applyBorder="1" applyAlignment="1">
      <alignment horizontal="right" vertical="center"/>
    </xf>
    <xf numFmtId="169" fontId="7" fillId="0" borderId="16" xfId="4" applyNumberFormat="1" applyFont="1" applyBorder="1" applyAlignment="1">
      <alignment horizontal="right" vertical="center"/>
    </xf>
    <xf numFmtId="169" fontId="7" fillId="0" borderId="17" xfId="4" applyNumberFormat="1" applyFont="1" applyBorder="1" applyAlignment="1">
      <alignment horizontal="right" vertical="center"/>
    </xf>
    <xf numFmtId="2" fontId="23" fillId="0" borderId="13" xfId="4" applyNumberFormat="1" applyFont="1" applyBorder="1" applyAlignment="1">
      <alignment horizontal="right" vertical="center"/>
    </xf>
    <xf numFmtId="169" fontId="7" fillId="2" borderId="13" xfId="4" applyNumberFormat="1" applyFont="1" applyFill="1" applyBorder="1" applyAlignment="1">
      <alignment horizontal="right" vertical="center"/>
    </xf>
    <xf numFmtId="165" fontId="23" fillId="0" borderId="13" xfId="4" applyNumberFormat="1" applyFont="1" applyBorder="1" applyAlignment="1" applyProtection="1">
      <alignment vertical="center"/>
      <protection locked="0"/>
    </xf>
    <xf numFmtId="169" fontId="23" fillId="0" borderId="13" xfId="4" applyNumberFormat="1" applyFont="1" applyBorder="1" applyAlignment="1">
      <alignment horizontal="right" vertical="center"/>
    </xf>
    <xf numFmtId="170" fontId="23" fillId="0" borderId="13" xfId="4" applyNumberFormat="1" applyFont="1" applyBorder="1" applyAlignment="1">
      <alignment horizontal="center" vertical="center"/>
    </xf>
    <xf numFmtId="169" fontId="23" fillId="2" borderId="13" xfId="4" applyNumberFormat="1" applyFont="1" applyFill="1" applyBorder="1" applyAlignment="1">
      <alignment horizontal="right" vertical="center"/>
    </xf>
    <xf numFmtId="0" fontId="23" fillId="0" borderId="14" xfId="4" applyFont="1" applyBorder="1" applyAlignment="1">
      <alignment horizontal="center" vertical="center"/>
    </xf>
    <xf numFmtId="0" fontId="23" fillId="0" borderId="16" xfId="4" applyFont="1" applyBorder="1" applyAlignment="1" applyProtection="1">
      <alignment vertical="center"/>
      <protection locked="0"/>
    </xf>
    <xf numFmtId="2" fontId="23" fillId="0" borderId="16" xfId="4" applyNumberFormat="1" applyFont="1" applyBorder="1" applyAlignment="1">
      <alignment horizontal="right" vertical="center"/>
    </xf>
    <xf numFmtId="169" fontId="7" fillId="2" borderId="16" xfId="4" applyNumberFormat="1" applyFont="1" applyFill="1" applyBorder="1" applyAlignment="1">
      <alignment horizontal="right" vertical="center"/>
    </xf>
    <xf numFmtId="165" fontId="23" fillId="0" borderId="16" xfId="4" applyNumberFormat="1" applyFont="1" applyBorder="1" applyAlignment="1" applyProtection="1">
      <alignment vertical="center"/>
      <protection locked="0"/>
    </xf>
    <xf numFmtId="169" fontId="7" fillId="6" borderId="16" xfId="4" applyNumberFormat="1" applyFont="1" applyFill="1" applyBorder="1" applyAlignment="1">
      <alignment horizontal="right" vertical="center"/>
    </xf>
    <xf numFmtId="169" fontId="23" fillId="0" borderId="16" xfId="4" applyNumberFormat="1" applyFont="1" applyBorder="1" applyAlignment="1">
      <alignment horizontal="right" vertical="center"/>
    </xf>
    <xf numFmtId="170" fontId="23" fillId="0" borderId="16" xfId="4" applyNumberFormat="1" applyFont="1" applyBorder="1" applyAlignment="1">
      <alignment horizontal="center" vertical="center"/>
    </xf>
    <xf numFmtId="169" fontId="23" fillId="2" borderId="16" xfId="4" applyNumberFormat="1" applyFont="1" applyFill="1" applyBorder="1" applyAlignment="1">
      <alignment horizontal="right" vertical="center"/>
    </xf>
    <xf numFmtId="0" fontId="40" fillId="0" borderId="54" xfId="0" applyFont="1" applyBorder="1" applyAlignment="1">
      <alignment horizontal="center" vertical="center" wrapText="1"/>
    </xf>
    <xf numFmtId="169" fontId="23" fillId="5" borderId="13" xfId="4" applyNumberFormat="1" applyFont="1" applyFill="1" applyBorder="1" applyAlignment="1">
      <alignment horizontal="right" vertical="center"/>
    </xf>
    <xf numFmtId="169" fontId="23" fillId="5" borderId="16" xfId="4" applyNumberFormat="1" applyFont="1" applyFill="1" applyBorder="1" applyAlignment="1">
      <alignment horizontal="right" vertical="center"/>
    </xf>
    <xf numFmtId="2" fontId="23" fillId="0" borderId="13" xfId="4" applyNumberFormat="1" applyFont="1" applyBorder="1" applyAlignment="1">
      <alignment horizontal="center" vertical="center"/>
    </xf>
    <xf numFmtId="0" fontId="23" fillId="0" borderId="42" xfId="4" applyFont="1" applyBorder="1" applyAlignment="1">
      <alignment horizontal="center" vertical="center"/>
    </xf>
    <xf numFmtId="0" fontId="7" fillId="0" borderId="31" xfId="4" applyFont="1" applyBorder="1" applyAlignment="1">
      <alignment horizontal="center" vertical="center"/>
    </xf>
    <xf numFmtId="165" fontId="18" fillId="0" borderId="0" xfId="0" applyNumberFormat="1" applyFont="1" applyProtection="1">
      <protection locked="0"/>
    </xf>
    <xf numFmtId="165" fontId="18" fillId="0" borderId="0" xfId="4" applyNumberFormat="1" applyFont="1" applyProtection="1">
      <protection locked="0"/>
    </xf>
    <xf numFmtId="2" fontId="7" fillId="0" borderId="13" xfId="4" applyNumberFormat="1" applyFont="1" applyBorder="1" applyAlignment="1">
      <alignment horizontal="center" vertical="center"/>
    </xf>
    <xf numFmtId="2" fontId="7" fillId="0" borderId="16" xfId="4" applyNumberFormat="1" applyFont="1" applyBorder="1" applyAlignment="1">
      <alignment horizontal="center" vertical="center"/>
    </xf>
    <xf numFmtId="0" fontId="23" fillId="0" borderId="41" xfId="4" applyFont="1" applyBorder="1" applyAlignment="1">
      <alignment horizontal="center" vertical="center" wrapText="1"/>
    </xf>
    <xf numFmtId="0" fontId="54" fillId="0" borderId="42" xfId="0" applyFont="1" applyBorder="1" applyAlignment="1">
      <alignment horizontal="center" vertical="center"/>
    </xf>
    <xf numFmtId="0" fontId="7" fillId="0" borderId="14" xfId="4" applyFont="1" applyBorder="1" applyAlignment="1" applyProtection="1">
      <alignment horizontal="center" vertical="center" wrapText="1"/>
      <protection locked="0"/>
    </xf>
    <xf numFmtId="0" fontId="51" fillId="0" borderId="0" xfId="0" applyFont="1"/>
    <xf numFmtId="0" fontId="35" fillId="0" borderId="36" xfId="4" applyFont="1" applyBorder="1" applyAlignment="1">
      <alignment vertical="top"/>
    </xf>
    <xf numFmtId="169" fontId="23" fillId="5" borderId="55" xfId="7" applyNumberFormat="1" applyFont="1" applyFill="1" applyBorder="1" applyAlignment="1">
      <alignment vertical="center"/>
    </xf>
    <xf numFmtId="169" fontId="7" fillId="6" borderId="55" xfId="7" applyNumberFormat="1" applyFont="1" applyFill="1" applyBorder="1" applyAlignment="1">
      <alignment vertical="center"/>
    </xf>
    <xf numFmtId="169" fontId="23" fillId="5" borderId="47" xfId="7" applyNumberFormat="1" applyFont="1" applyFill="1" applyBorder="1" applyAlignment="1">
      <alignment vertical="center"/>
    </xf>
    <xf numFmtId="169" fontId="23" fillId="8" borderId="55" xfId="7" applyNumberFormat="1" applyFont="1" applyFill="1" applyBorder="1" applyAlignment="1">
      <alignment horizontal="right" vertical="center"/>
    </xf>
    <xf numFmtId="166" fontId="7" fillId="5" borderId="55" xfId="7" applyNumberFormat="1" applyFont="1" applyFill="1" applyBorder="1" applyAlignment="1">
      <alignment horizontal="center" vertical="center"/>
    </xf>
    <xf numFmtId="166" fontId="7" fillId="6" borderId="55" xfId="7" applyNumberFormat="1" applyFont="1" applyFill="1" applyBorder="1" applyAlignment="1">
      <alignment horizontal="center" vertical="center"/>
    </xf>
    <xf numFmtId="0" fontId="20" fillId="0" borderId="37" xfId="4" applyFont="1" applyBorder="1" applyAlignment="1">
      <alignment vertical="top"/>
    </xf>
    <xf numFmtId="0" fontId="35" fillId="0" borderId="37" xfId="4" applyFont="1" applyBorder="1" applyAlignment="1">
      <alignment vertical="top"/>
    </xf>
    <xf numFmtId="0" fontId="60" fillId="0" borderId="20" xfId="0" applyFont="1" applyBorder="1"/>
    <xf numFmtId="169" fontId="7" fillId="2" borderId="56" xfId="4" applyNumberFormat="1" applyFont="1" applyFill="1" applyBorder="1" applyAlignment="1">
      <alignment horizontal="right" indent="1"/>
    </xf>
    <xf numFmtId="169" fontId="7" fillId="8" borderId="56" xfId="4" applyNumberFormat="1" applyFont="1" applyFill="1" applyBorder="1" applyAlignment="1">
      <alignment horizontal="right" indent="1"/>
    </xf>
    <xf numFmtId="169" fontId="7" fillId="2" borderId="57" xfId="4" applyNumberFormat="1" applyFont="1" applyFill="1" applyBorder="1" applyAlignment="1">
      <alignment horizontal="right" indent="1"/>
    </xf>
    <xf numFmtId="169" fontId="7" fillId="8" borderId="31" xfId="4" applyNumberFormat="1" applyFont="1" applyFill="1" applyBorder="1" applyAlignment="1">
      <alignment horizontal="right" indent="1"/>
    </xf>
    <xf numFmtId="169" fontId="61" fillId="8" borderId="31" xfId="4" applyNumberFormat="1" applyFont="1" applyFill="1" applyBorder="1" applyAlignment="1">
      <alignment horizontal="right" indent="1"/>
    </xf>
    <xf numFmtId="169" fontId="7" fillId="8" borderId="41" xfId="4" applyNumberFormat="1" applyFont="1" applyFill="1" applyBorder="1" applyAlignment="1">
      <alignment horizontal="right" indent="1"/>
    </xf>
    <xf numFmtId="0" fontId="11" fillId="3" borderId="20" xfId="2" applyFont="1" applyFill="1" applyBorder="1" applyAlignment="1">
      <alignment horizontal="left" vertical="center" indent="2"/>
    </xf>
    <xf numFmtId="0" fontId="11" fillId="3" borderId="0" xfId="2" applyFont="1" applyFill="1" applyAlignment="1">
      <alignment horizontal="left" vertical="center" indent="2"/>
    </xf>
    <xf numFmtId="0" fontId="11" fillId="3" borderId="21" xfId="2" applyFont="1" applyFill="1" applyBorder="1" applyAlignment="1">
      <alignment horizontal="left" vertical="center" indent="2"/>
    </xf>
    <xf numFmtId="0" fontId="6" fillId="4" borderId="25" xfId="0" applyFont="1" applyFill="1" applyBorder="1" applyAlignment="1">
      <alignment horizontal="center"/>
    </xf>
    <xf numFmtId="0" fontId="6" fillId="4" borderId="26" xfId="0" applyFont="1" applyFill="1" applyBorder="1" applyAlignment="1">
      <alignment horizontal="center"/>
    </xf>
    <xf numFmtId="0" fontId="6" fillId="4" borderId="27" xfId="0" applyFont="1" applyFill="1" applyBorder="1" applyAlignment="1">
      <alignment horizontal="center"/>
    </xf>
    <xf numFmtId="0" fontId="11" fillId="3" borderId="20" xfId="0" applyFont="1" applyFill="1" applyBorder="1" applyAlignment="1">
      <alignment horizontal="left" indent="2"/>
    </xf>
    <xf numFmtId="0" fontId="11" fillId="3" borderId="0" xfId="0" applyFont="1" applyFill="1" applyAlignment="1">
      <alignment horizontal="left" indent="2"/>
    </xf>
    <xf numFmtId="0" fontId="11" fillId="3" borderId="20" xfId="2" applyFont="1" applyFill="1" applyBorder="1" applyAlignment="1">
      <alignment horizontal="center" wrapText="1"/>
    </xf>
    <xf numFmtId="0" fontId="11" fillId="3" borderId="0" xfId="2" applyFont="1" applyFill="1" applyAlignment="1">
      <alignment horizontal="center" wrapText="1"/>
    </xf>
    <xf numFmtId="0" fontId="11" fillId="3" borderId="21" xfId="2" applyFont="1" applyFill="1" applyBorder="1" applyAlignment="1">
      <alignment horizontal="center" wrapText="1"/>
    </xf>
    <xf numFmtId="0" fontId="16" fillId="0" borderId="20" xfId="2" applyFont="1" applyBorder="1" applyAlignment="1">
      <alignment horizontal="center"/>
    </xf>
    <xf numFmtId="0" fontId="16" fillId="0" borderId="0" xfId="2" applyFont="1" applyAlignment="1">
      <alignment horizontal="center"/>
    </xf>
    <xf numFmtId="0" fontId="16" fillId="0" borderId="21" xfId="2" applyFont="1" applyBorder="1" applyAlignment="1">
      <alignment horizontal="center"/>
    </xf>
    <xf numFmtId="0" fontId="9" fillId="0" borderId="0" xfId="3" applyFont="1" applyBorder="1" applyAlignment="1" applyProtection="1">
      <alignment horizontal="left" vertical="top" wrapText="1"/>
    </xf>
    <xf numFmtId="0" fontId="9" fillId="0" borderId="21" xfId="3" applyFont="1" applyBorder="1" applyAlignment="1" applyProtection="1">
      <alignment horizontal="left" vertical="top" wrapText="1"/>
    </xf>
    <xf numFmtId="0" fontId="29" fillId="0" borderId="4" xfId="0" applyFont="1" applyBorder="1" applyAlignment="1">
      <alignment horizontal="justify" vertical="center" wrapText="1"/>
    </xf>
    <xf numFmtId="0" fontId="27" fillId="0" borderId="4" xfId="0" applyFont="1" applyBorder="1" applyAlignment="1">
      <alignment horizontal="justify" vertical="center" wrapText="1"/>
    </xf>
    <xf numFmtId="0" fontId="23" fillId="0" borderId="8" xfId="0" applyFont="1" applyBorder="1" applyAlignment="1">
      <alignment horizontal="center" vertical="center" wrapText="1"/>
    </xf>
    <xf numFmtId="0" fontId="23" fillId="0" borderId="0" xfId="0" applyFont="1" applyAlignment="1">
      <alignment horizontal="center" vertical="center" wrapText="1"/>
    </xf>
    <xf numFmtId="0" fontId="23" fillId="0" borderId="54" xfId="0" applyFont="1" applyBorder="1" applyAlignment="1">
      <alignment horizontal="center" vertical="center" wrapText="1"/>
    </xf>
    <xf numFmtId="0" fontId="27" fillId="0" borderId="8" xfId="0" applyFont="1" applyBorder="1" applyAlignment="1">
      <alignment horizontal="justify" vertical="center" wrapText="1"/>
    </xf>
    <xf numFmtId="0" fontId="27" fillId="0" borderId="0" xfId="0" applyFont="1" applyAlignment="1">
      <alignment horizontal="justify" vertical="center" wrapText="1"/>
    </xf>
    <xf numFmtId="0" fontId="27" fillId="0" borderId="54" xfId="0" applyFont="1" applyBorder="1" applyAlignment="1">
      <alignment horizontal="justify" vertical="center" wrapText="1"/>
    </xf>
    <xf numFmtId="0" fontId="29" fillId="0" borderId="8" xfId="0" applyFont="1" applyBorder="1" applyAlignment="1">
      <alignment horizontal="center" vertical="center" wrapText="1"/>
    </xf>
    <xf numFmtId="0" fontId="29"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27" fillId="0" borderId="0" xfId="0" applyFont="1" applyAlignment="1">
      <alignment horizontal="center" vertical="center" wrapText="1"/>
    </xf>
    <xf numFmtId="0" fontId="27" fillId="0" borderId="54" xfId="0" applyFont="1" applyBorder="1" applyAlignment="1">
      <alignment horizontal="center" vertical="center" wrapText="1"/>
    </xf>
    <xf numFmtId="0" fontId="23" fillId="0" borderId="10" xfId="4" applyFont="1" applyBorder="1" applyAlignment="1">
      <alignment horizontal="center" vertical="center" wrapText="1"/>
    </xf>
    <xf numFmtId="0" fontId="23" fillId="0" borderId="13" xfId="4" applyFont="1" applyBorder="1" applyAlignment="1">
      <alignment horizontal="center" vertical="center" wrapText="1"/>
    </xf>
    <xf numFmtId="0" fontId="7" fillId="0" borderId="10" xfId="4" applyFont="1" applyBorder="1" applyAlignment="1" applyProtection="1">
      <alignment horizontal="center" vertical="center" wrapText="1"/>
      <protection locked="0"/>
    </xf>
    <xf numFmtId="0" fontId="7" fillId="0" borderId="13" xfId="4" applyFont="1" applyBorder="1" applyAlignment="1" applyProtection="1">
      <alignment horizontal="center" vertical="center" wrapText="1"/>
      <protection locked="0"/>
    </xf>
    <xf numFmtId="0" fontId="23" fillId="0" borderId="10" xfId="4" applyFont="1" applyBorder="1" applyAlignment="1" applyProtection="1">
      <alignment horizontal="center" vertical="center" wrapText="1"/>
      <protection locked="0"/>
    </xf>
    <xf numFmtId="0" fontId="23" fillId="0" borderId="13" xfId="4" applyFont="1" applyBorder="1" applyAlignment="1" applyProtection="1">
      <alignment horizontal="center" vertical="center" wrapText="1"/>
      <protection locked="0"/>
    </xf>
    <xf numFmtId="0" fontId="23" fillId="0" borderId="0" xfId="4" applyFont="1" applyAlignment="1">
      <alignment horizontal="left" vertical="center" wrapText="1"/>
    </xf>
    <xf numFmtId="0" fontId="23" fillId="0" borderId="11" xfId="4" applyFont="1" applyBorder="1" applyAlignment="1">
      <alignment horizontal="center" vertical="center" wrapText="1"/>
    </xf>
    <xf numFmtId="0" fontId="23" fillId="0" borderId="14" xfId="4" applyFont="1" applyBorder="1" applyAlignment="1">
      <alignment horizontal="center" vertical="center" wrapText="1"/>
    </xf>
    <xf numFmtId="0" fontId="23" fillId="0" borderId="0" xfId="4" applyFont="1" applyAlignment="1">
      <alignment horizontal="right" vertical="center" wrapText="1"/>
    </xf>
    <xf numFmtId="0" fontId="23" fillId="0" borderId="0" xfId="4" applyFont="1" applyAlignment="1">
      <alignment horizontal="right" vertical="center"/>
    </xf>
    <xf numFmtId="0" fontId="23" fillId="0" borderId="9" xfId="4" applyFont="1" applyBorder="1" applyAlignment="1" applyProtection="1">
      <alignment horizontal="center" vertical="center" wrapText="1"/>
      <protection locked="0"/>
    </xf>
    <xf numFmtId="0" fontId="23" fillId="0" borderId="12" xfId="4" applyFont="1" applyBorder="1" applyAlignment="1" applyProtection="1">
      <alignment horizontal="center" vertical="center" wrapText="1"/>
      <protection locked="0"/>
    </xf>
    <xf numFmtId="0" fontId="23" fillId="0" borderId="39" xfId="4" applyFont="1" applyBorder="1" applyAlignment="1" applyProtection="1">
      <alignment horizontal="center" vertical="center" wrapText="1"/>
      <protection locked="0"/>
    </xf>
    <xf numFmtId="0" fontId="23" fillId="0" borderId="31" xfId="4" applyFont="1" applyBorder="1" applyAlignment="1" applyProtection="1">
      <alignment horizontal="center" vertical="center" wrapText="1"/>
      <protection locked="0"/>
    </xf>
    <xf numFmtId="0" fontId="23" fillId="0" borderId="0" xfId="4" applyFont="1" applyAlignment="1">
      <alignment horizontal="right"/>
    </xf>
    <xf numFmtId="0" fontId="23" fillId="0" borderId="18" xfId="4" applyFont="1" applyBorder="1" applyAlignment="1">
      <alignment horizontal="center" vertical="center" wrapText="1"/>
    </xf>
    <xf numFmtId="0" fontId="23" fillId="0" borderId="53" xfId="4" applyFont="1" applyBorder="1" applyAlignment="1">
      <alignment horizontal="center" vertical="center" wrapText="1"/>
    </xf>
    <xf numFmtId="167" fontId="7" fillId="0" borderId="10" xfId="4" applyNumberFormat="1" applyFont="1" applyBorder="1" applyAlignment="1" applyProtection="1">
      <alignment horizontal="center" vertical="center" wrapText="1"/>
      <protection locked="0"/>
    </xf>
    <xf numFmtId="0" fontId="7" fillId="0" borderId="11" xfId="4" applyFont="1" applyBorder="1" applyAlignment="1" applyProtection="1">
      <alignment horizontal="center" vertical="center" wrapText="1"/>
      <protection locked="0"/>
    </xf>
    <xf numFmtId="0" fontId="7" fillId="0" borderId="14" xfId="4" applyFont="1" applyBorder="1" applyAlignment="1" applyProtection="1">
      <alignment horizontal="center" vertical="center" wrapText="1"/>
      <protection locked="0"/>
    </xf>
    <xf numFmtId="170" fontId="56" fillId="0" borderId="51" xfId="4" applyNumberFormat="1" applyFont="1" applyBorder="1" applyAlignment="1" applyProtection="1">
      <alignment horizontal="center" vertical="center" wrapText="1"/>
      <protection locked="0"/>
    </xf>
    <xf numFmtId="170" fontId="56" fillId="0" borderId="52" xfId="4" applyNumberFormat="1" applyFont="1" applyBorder="1" applyAlignment="1" applyProtection="1">
      <alignment horizontal="center" vertical="center" wrapText="1"/>
      <protection locked="0"/>
    </xf>
    <xf numFmtId="167" fontId="7" fillId="0" borderId="13" xfId="4" applyNumberFormat="1" applyFont="1" applyBorder="1" applyAlignment="1" applyProtection="1">
      <alignment horizontal="center" vertical="center" wrapText="1"/>
      <protection locked="0"/>
    </xf>
    <xf numFmtId="0" fontId="23" fillId="0" borderId="0" xfId="4" applyFont="1" applyAlignment="1" applyProtection="1">
      <alignment horizontal="left" vertical="center" wrapText="1"/>
      <protection locked="0"/>
    </xf>
    <xf numFmtId="0" fontId="23" fillId="0" borderId="12" xfId="4" applyFont="1" applyBorder="1" applyAlignment="1" applyProtection="1">
      <alignment horizontal="center" vertical="center"/>
      <protection locked="0"/>
    </xf>
    <xf numFmtId="0" fontId="7" fillId="0" borderId="39" xfId="4" applyFont="1" applyBorder="1" applyAlignment="1">
      <alignment horizontal="center" vertical="center" wrapText="1"/>
    </xf>
    <xf numFmtId="0" fontId="7" fillId="0" borderId="31" xfId="4" applyFont="1" applyBorder="1" applyAlignment="1">
      <alignment horizontal="center" vertical="center" wrapText="1"/>
    </xf>
    <xf numFmtId="0" fontId="36" fillId="0" borderId="0" xfId="4" applyFont="1" applyAlignment="1" applyProtection="1">
      <alignment horizontal="left" vertical="center" wrapText="1"/>
      <protection locked="0"/>
    </xf>
    <xf numFmtId="0" fontId="23" fillId="0" borderId="13" xfId="4" applyFont="1" applyBorder="1" applyAlignment="1" applyProtection="1">
      <alignment horizontal="center" vertical="center"/>
      <protection locked="0"/>
    </xf>
    <xf numFmtId="0" fontId="23" fillId="0" borderId="38" xfId="4" applyFont="1" applyBorder="1" applyAlignment="1">
      <alignment horizontal="center" vertical="center" wrapText="1"/>
    </xf>
    <xf numFmtId="0" fontId="23" fillId="0" borderId="41" xfId="4" applyFont="1" applyBorder="1" applyAlignment="1">
      <alignment horizontal="center" vertical="center" wrapText="1"/>
    </xf>
    <xf numFmtId="0" fontId="7" fillId="0" borderId="40" xfId="4" applyFont="1" applyBorder="1" applyAlignment="1">
      <alignment horizontal="center" vertical="center" wrapText="1"/>
    </xf>
    <xf numFmtId="0" fontId="7" fillId="0" borderId="42" xfId="4" applyFont="1" applyBorder="1" applyAlignment="1">
      <alignment horizontal="center" vertical="center" wrapText="1"/>
    </xf>
    <xf numFmtId="0" fontId="56" fillId="0" borderId="47" xfId="0" applyFont="1" applyBorder="1" applyAlignment="1">
      <alignment horizontal="center" vertical="center" wrapText="1"/>
    </xf>
    <xf numFmtId="0" fontId="56" fillId="0" borderId="49" xfId="0" applyFont="1" applyBorder="1" applyAlignment="1">
      <alignment horizontal="center" vertical="center"/>
    </xf>
    <xf numFmtId="0" fontId="56" fillId="0" borderId="48" xfId="4" applyFont="1" applyBorder="1" applyAlignment="1">
      <alignment horizontal="center" vertical="center" wrapText="1"/>
    </xf>
    <xf numFmtId="0" fontId="56" fillId="0" borderId="50" xfId="4" applyFont="1" applyBorder="1" applyAlignment="1">
      <alignment vertical="center" wrapText="1"/>
    </xf>
    <xf numFmtId="0" fontId="7" fillId="0" borderId="0" xfId="4" applyFont="1" applyAlignment="1">
      <alignment horizontal="left" vertical="center" wrapText="1"/>
    </xf>
    <xf numFmtId="0" fontId="40" fillId="0" borderId="0" xfId="4" applyFont="1" applyAlignment="1">
      <alignment horizontal="left" vertical="center" wrapText="1"/>
    </xf>
    <xf numFmtId="0" fontId="23" fillId="0" borderId="39" xfId="4" applyFont="1" applyBorder="1" applyAlignment="1">
      <alignment horizontal="center" vertical="center" wrapText="1"/>
    </xf>
    <xf numFmtId="0" fontId="23" fillId="0" borderId="31" xfId="4" applyFont="1" applyBorder="1" applyAlignment="1">
      <alignment horizontal="center" vertical="center" wrapText="1"/>
    </xf>
    <xf numFmtId="0" fontId="23" fillId="0" borderId="41" xfId="4" applyFont="1" applyBorder="1" applyAlignment="1">
      <alignment horizontal="center" vertical="center"/>
    </xf>
    <xf numFmtId="0" fontId="36" fillId="0" borderId="0" xfId="4" applyFont="1" applyAlignment="1">
      <alignment horizontal="left"/>
    </xf>
    <xf numFmtId="0" fontId="23" fillId="0" borderId="31" xfId="4" applyFont="1" applyBorder="1" applyAlignment="1">
      <alignment horizontal="center" vertical="center"/>
    </xf>
    <xf numFmtId="0" fontId="22" fillId="0" borderId="0" xfId="4" applyFont="1" applyAlignment="1">
      <alignment horizontal="left" vertical="center" wrapText="1"/>
    </xf>
    <xf numFmtId="0" fontId="23" fillId="0" borderId="40" xfId="4" applyFont="1" applyBorder="1" applyAlignment="1">
      <alignment horizontal="center" vertical="center" wrapText="1"/>
    </xf>
    <xf numFmtId="0" fontId="23" fillId="0" borderId="42" xfId="4" applyFont="1" applyBorder="1" applyAlignment="1">
      <alignment horizontal="center" vertical="center"/>
    </xf>
    <xf numFmtId="0" fontId="7" fillId="0" borderId="31" xfId="4" applyFont="1" applyBorder="1" applyAlignment="1">
      <alignment horizontal="center" vertical="center"/>
    </xf>
    <xf numFmtId="0" fontId="23" fillId="0" borderId="42" xfId="4" applyFont="1" applyBorder="1" applyAlignment="1">
      <alignment horizontal="center" vertical="center" wrapText="1"/>
    </xf>
    <xf numFmtId="0" fontId="23" fillId="0" borderId="58" xfId="4" applyFont="1" applyBorder="1" applyAlignment="1">
      <alignment horizontal="center" vertical="center" wrapText="1"/>
    </xf>
    <xf numFmtId="0" fontId="23" fillId="0" borderId="59" xfId="4" applyFont="1" applyBorder="1" applyAlignment="1">
      <alignment horizontal="center" vertical="center" wrapText="1"/>
    </xf>
  </cellXfs>
  <cellStyles count="10">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 name="Kablelis" xfId="9" builtinId="3"/>
  </cellStyles>
  <dxfs count="8">
    <dxf>
      <fill>
        <patternFill>
          <bgColor theme="2" tint="0.59996337778862885"/>
        </patternFill>
      </fill>
    </dxf>
    <dxf>
      <fill>
        <patternFill>
          <bgColor theme="2" tint="0.59996337778862885"/>
        </patternFill>
      </fill>
    </dxf>
    <dxf>
      <fill>
        <patternFill>
          <bgColor theme="2" tint="0.59996337778862885"/>
        </patternFill>
      </fill>
    </dxf>
    <dxf>
      <fill>
        <patternFill>
          <bgColor rgb="FFD1D1D1"/>
        </patternFill>
      </fill>
    </dxf>
    <dxf>
      <fill>
        <patternFill>
          <bgColor theme="0" tint="-0.14996795556505021"/>
        </patternFill>
      </fill>
    </dxf>
    <dxf>
      <fill>
        <patternFill>
          <bgColor rgb="FFB5DDF0"/>
        </patternFill>
      </fill>
    </dxf>
    <dxf>
      <fill>
        <patternFill>
          <bgColor rgb="FFD1D1D1"/>
        </patternFill>
      </fill>
    </dxf>
    <dxf>
      <font>
        <strike val="0"/>
        <u val="none"/>
      </font>
      <fill>
        <patternFill>
          <bgColor rgb="FFDBDBDB"/>
        </patternFill>
      </fill>
    </dxf>
  </dxfs>
  <tableStyles count="0" defaultTableStyle="TableStyleMedium2" defaultPivotStyle="PivotStyleLight16"/>
  <colors>
    <mruColors>
      <color rgb="FF8C6E87"/>
      <color rgb="FFF5EBEB"/>
      <color rgb="FF47ABD9"/>
      <color rgb="FFD1D1D1"/>
      <color rgb="FF00244D"/>
      <color rgb="FFB5DDF0"/>
      <color rgb="FFF39E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83820</xdr:colOff>
      <xdr:row>0</xdr:row>
      <xdr:rowOff>205740</xdr:rowOff>
    </xdr:from>
    <xdr:to>
      <xdr:col>2</xdr:col>
      <xdr:colOff>2144986</xdr:colOff>
      <xdr:row>0</xdr:row>
      <xdr:rowOff>1264920</xdr:rowOff>
    </xdr:to>
    <xdr:pic>
      <xdr:nvPicPr>
        <xdr:cNvPr id="3" name="Paveikslėlis 2"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8FEB686A-BAB8-4B4F-BA94-14384854C4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3460" y="20574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3.lrs.lt/pls/inter3/dokpaieska.showdoc_l?p_id=487268&amp;p_tr2=2" TargetMode="External"/><Relationship Id="rId2" Type="http://schemas.openxmlformats.org/officeDocument/2006/relationships/hyperlink" Target="https://e-seimas.lrs.lt/portal/legalAct/lt/TAD/TAIS.428/asr" TargetMode="External"/><Relationship Id="rId1" Type="http://schemas.openxmlformats.org/officeDocument/2006/relationships/hyperlink" Target="https://e-seimas.lrs.lt/portal/legalAct/lt/TAD/6be2c020699a11e48710f0162bf7b9c5/as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TAIS.428/RinAmeSis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finmin.lrv.lt/lt/veiklos-sritys/fiskaline-politika/informacija-savivaldybems-sodrai-ir-psdf/savivaldybiu-sodros-psdf-biudzetu-cikliniu-komponenciu-dydzia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seimas.lrs.lt/portal/legalAct/lt/TAD/40977c216c2611ed8a47de53ff967b64?positionInSearchResults=0&amp;searchModelUUID=fc1a8973-94d9-4847-ae4a-175f683d0db6"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e-seimas.lrs.lt/portal/legalAct/lt/TAD/TAIS.428/RinAmeSisJ" TargetMode="External"/><Relationship Id="rId2" Type="http://schemas.openxmlformats.org/officeDocument/2006/relationships/hyperlink" Target="https://e-seimas.lrs.lt/portal/legalAct/lt/TAD/4d00e01082c311edbdcebd68a7a0df7e?jfwid=lkkctemyx" TargetMode="External"/><Relationship Id="rId1" Type="http://schemas.openxmlformats.org/officeDocument/2006/relationships/hyperlink" Target="https://e-seimas.lrs.lt/portal/legalAct/lt/TAD/6be2c020699a11e48710f0162bf7b9c5/asr"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theme="7" tint="-0.499984740745262"/>
  </sheetPr>
  <dimension ref="B1:F35"/>
  <sheetViews>
    <sheetView showGridLines="0" showRowColHeaders="0" tabSelected="1" zoomScaleNormal="100" workbookViewId="0"/>
  </sheetViews>
  <sheetFormatPr defaultColWidth="10" defaultRowHeight="14.4" x14ac:dyDescent="0.3"/>
  <cols>
    <col min="1" max="1" width="9" style="2" customWidth="1"/>
    <col min="2" max="2" width="4.5546875" style="3" customWidth="1"/>
    <col min="3" max="3" width="103.109375" style="3" customWidth="1"/>
    <col min="4" max="4" width="44.5546875" style="2" customWidth="1"/>
    <col min="5" max="5" width="10" style="2"/>
    <col min="6" max="6" width="10.5546875" style="2" customWidth="1"/>
    <col min="7" max="16384" width="10" style="2"/>
  </cols>
  <sheetData>
    <row r="1" spans="2:6" ht="109.95" customHeight="1" thickBot="1" x14ac:dyDescent="0.35">
      <c r="B1" s="240"/>
      <c r="C1" s="241"/>
      <c r="D1" s="242"/>
      <c r="F1" s="220"/>
    </row>
    <row r="2" spans="2:6" ht="9.6" customHeight="1" x14ac:dyDescent="0.3">
      <c r="B2" s="82"/>
      <c r="D2" s="74"/>
    </row>
    <row r="3" spans="2:6" ht="30.6" customHeight="1" x14ac:dyDescent="0.3">
      <c r="B3" s="245" t="s">
        <v>242</v>
      </c>
      <c r="C3" s="246"/>
      <c r="D3" s="247"/>
    </row>
    <row r="4" spans="2:6" ht="9.6" customHeight="1" x14ac:dyDescent="0.3">
      <c r="B4" s="73"/>
      <c r="C4" s="1"/>
      <c r="D4" s="74"/>
    </row>
    <row r="5" spans="2:6" x14ac:dyDescent="0.3">
      <c r="B5" s="248" t="s">
        <v>249</v>
      </c>
      <c r="C5" s="249"/>
      <c r="D5" s="250"/>
      <c r="F5" s="5"/>
    </row>
    <row r="6" spans="2:6" ht="9.6" customHeight="1" x14ac:dyDescent="0.3">
      <c r="B6" s="73"/>
      <c r="C6" s="1"/>
      <c r="D6" s="74"/>
    </row>
    <row r="7" spans="2:6" ht="18" x14ac:dyDescent="0.35">
      <c r="B7" s="243" t="s">
        <v>0</v>
      </c>
      <c r="C7" s="244"/>
      <c r="D7" s="75"/>
    </row>
    <row r="8" spans="2:6" ht="9.6" customHeight="1" x14ac:dyDescent="0.3">
      <c r="B8" s="73"/>
      <c r="C8" s="1"/>
      <c r="D8" s="74"/>
    </row>
    <row r="9" spans="2:6" ht="143.25" customHeight="1" x14ac:dyDescent="0.3">
      <c r="B9" s="73"/>
      <c r="C9" s="251" t="s">
        <v>211</v>
      </c>
      <c r="D9" s="252"/>
    </row>
    <row r="10" spans="2:6" ht="9.6" customHeight="1" x14ac:dyDescent="0.3">
      <c r="B10" s="73"/>
      <c r="C10" s="1"/>
      <c r="D10" s="74"/>
    </row>
    <row r="11" spans="2:6" ht="18" customHeight="1" x14ac:dyDescent="0.3">
      <c r="B11" s="237" t="s">
        <v>86</v>
      </c>
      <c r="C11" s="238"/>
      <c r="D11" s="239"/>
    </row>
    <row r="12" spans="2:6" ht="9.6" customHeight="1" x14ac:dyDescent="0.35">
      <c r="B12" s="76"/>
      <c r="C12" s="77"/>
      <c r="D12" s="78"/>
    </row>
    <row r="13" spans="2:6" ht="13.5" customHeight="1" x14ac:dyDescent="0.3">
      <c r="B13" s="73"/>
      <c r="C13" s="47" t="s">
        <v>146</v>
      </c>
      <c r="D13" s="74"/>
    </row>
    <row r="14" spans="2:6" ht="13.5" customHeight="1" x14ac:dyDescent="0.3">
      <c r="B14" s="73"/>
      <c r="C14" s="47"/>
      <c r="D14" s="74"/>
    </row>
    <row r="15" spans="2:6" ht="18" customHeight="1" x14ac:dyDescent="0.3">
      <c r="B15" s="237" t="s">
        <v>212</v>
      </c>
      <c r="C15" s="238"/>
      <c r="D15" s="239"/>
    </row>
    <row r="16" spans="2:6" ht="13.5" customHeight="1" x14ac:dyDescent="0.3">
      <c r="B16" s="73"/>
      <c r="C16" s="47"/>
      <c r="D16" s="74"/>
    </row>
    <row r="17" spans="2:4" ht="13.5" customHeight="1" x14ac:dyDescent="0.3">
      <c r="B17" s="73"/>
      <c r="C17" s="47" t="s">
        <v>213</v>
      </c>
      <c r="D17" s="74"/>
    </row>
    <row r="18" spans="2:4" ht="13.5" customHeight="1" x14ac:dyDescent="0.3">
      <c r="B18" s="73"/>
      <c r="C18" s="47"/>
      <c r="D18" s="74"/>
    </row>
    <row r="19" spans="2:4" ht="18" customHeight="1" x14ac:dyDescent="0.3">
      <c r="B19" s="237" t="s">
        <v>214</v>
      </c>
      <c r="C19" s="238"/>
      <c r="D19" s="239"/>
    </row>
    <row r="20" spans="2:4" ht="9.6" customHeight="1" x14ac:dyDescent="0.3">
      <c r="B20" s="73"/>
      <c r="C20" s="47"/>
      <c r="D20" s="74"/>
    </row>
    <row r="21" spans="2:4" x14ac:dyDescent="0.3">
      <c r="B21" s="73"/>
      <c r="C21" s="47" t="s">
        <v>215</v>
      </c>
      <c r="D21" s="74"/>
    </row>
    <row r="22" spans="2:4" x14ac:dyDescent="0.3">
      <c r="B22" s="73"/>
      <c r="C22" s="47" t="s">
        <v>216</v>
      </c>
      <c r="D22" s="74"/>
    </row>
    <row r="23" spans="2:4" x14ac:dyDescent="0.3">
      <c r="B23" s="73"/>
      <c r="C23" s="47" t="s">
        <v>217</v>
      </c>
      <c r="D23" s="74"/>
    </row>
    <row r="24" spans="2:4" x14ac:dyDescent="0.3">
      <c r="B24" s="73"/>
      <c r="C24" s="47" t="s">
        <v>226</v>
      </c>
      <c r="D24" s="74"/>
    </row>
    <row r="25" spans="2:4" x14ac:dyDescent="0.3">
      <c r="B25" s="73"/>
      <c r="C25" s="47" t="s">
        <v>218</v>
      </c>
      <c r="D25" s="74"/>
    </row>
    <row r="26" spans="2:4" ht="13.5" customHeight="1" x14ac:dyDescent="0.3">
      <c r="B26" s="73"/>
      <c r="C26" s="6"/>
      <c r="D26" s="74"/>
    </row>
    <row r="27" spans="2:4" ht="18" customHeight="1" x14ac:dyDescent="0.3">
      <c r="B27" s="237" t="s">
        <v>85</v>
      </c>
      <c r="C27" s="238"/>
      <c r="D27" s="239"/>
    </row>
    <row r="28" spans="2:4" ht="9.6" customHeight="1" x14ac:dyDescent="0.3">
      <c r="B28" s="73"/>
      <c r="C28" s="1"/>
      <c r="D28" s="74"/>
    </row>
    <row r="29" spans="2:4" x14ac:dyDescent="0.3">
      <c r="B29" s="73" t="s">
        <v>1</v>
      </c>
      <c r="C29" s="7" t="s">
        <v>2</v>
      </c>
      <c r="D29" s="74"/>
    </row>
    <row r="30" spans="2:4" x14ac:dyDescent="0.3">
      <c r="B30" s="230" t="s">
        <v>3</v>
      </c>
      <c r="C30" s="34" t="s">
        <v>4</v>
      </c>
      <c r="D30" s="74"/>
    </row>
    <row r="31" spans="2:4" x14ac:dyDescent="0.3">
      <c r="B31" s="73" t="s">
        <v>87</v>
      </c>
      <c r="C31" s="7" t="s">
        <v>88</v>
      </c>
      <c r="D31" s="74"/>
    </row>
    <row r="32" spans="2:4" x14ac:dyDescent="0.3">
      <c r="B32" s="230" t="s">
        <v>89</v>
      </c>
      <c r="C32" s="34" t="s">
        <v>127</v>
      </c>
      <c r="D32" s="74"/>
    </row>
    <row r="33" spans="2:4" ht="9.6" customHeight="1" thickBot="1" x14ac:dyDescent="0.35">
      <c r="B33" s="79"/>
      <c r="C33" s="80"/>
      <c r="D33" s="81"/>
    </row>
    <row r="34" spans="2:4" x14ac:dyDescent="0.3">
      <c r="B34" s="1"/>
      <c r="C34" s="1"/>
    </row>
    <row r="35" spans="2:4" ht="27.6" x14ac:dyDescent="0.3">
      <c r="C35" s="4"/>
    </row>
  </sheetData>
  <mergeCells count="9">
    <mergeCell ref="B27:D27"/>
    <mergeCell ref="B11:D11"/>
    <mergeCell ref="B1:D1"/>
    <mergeCell ref="B7:C7"/>
    <mergeCell ref="B3:D3"/>
    <mergeCell ref="B5:D5"/>
    <mergeCell ref="B15:D15"/>
    <mergeCell ref="C9:D9"/>
    <mergeCell ref="B19:D19"/>
  </mergeCells>
  <hyperlinks>
    <hyperlink ref="C29" r:id="rId1" xr:uid="{F75ADD19-BFBD-4F52-BE4C-BF43D6CED170}"/>
    <hyperlink ref="C31" r:id="rId2" xr:uid="{40D818DF-4B5F-4AD2-800F-5D1183014FE2}"/>
    <hyperlink ref="C13" location="'Suvestinė | Summary'!A1" display="1. Savivaldybių biudžetų fiskalinės drausmės taisyklės, 2022 m. / Fiscal discipline rules attributable to local government" xr:uid="{AC9C67CC-7D23-4533-9623-F35C9F3CB226}"/>
    <hyperlink ref="C21" location="'KĮ 4 str. 2 d. | CL 4.2.'!A1" display="2. Savivaldybių 2022 m. biudžetai, kuriems taikoma Konstitucinio įstatymo 4 str. 2 d. / Budgets attributable to local government in 2022, CL 4.2." xr:uid="{DF4654E7-1E79-4E35-BE61-98F6A28AB661}"/>
    <hyperlink ref="C22" location="'KĮ str. 4 d. | CL 4.4.'!A1" display="3. Savivaldybių 2022 m. biudžetai, kuriems taikoma Konstitucinio įstatymo 4 str. 4 d. / Budgets attributable to local governments in 2022, CL 4.4." xr:uid="{159AEEF8-DAEC-4F1B-899F-EC6BCF15C535}"/>
    <hyperlink ref="C30" r:id="rId3" display="http://www3.lrs.lt/pls/inter3/dokpaieska.showdoc_l?p_id=487268&amp;p_tr2=2" xr:uid="{1DFC456D-6C11-44C8-937D-B2EE6D2F8F13}"/>
    <hyperlink ref="C32" r:id="rId4" display="Republic of Lithuania Law on Budgeting" xr:uid="{AA934220-84E7-4B6B-BDDE-533CBA7640AB}"/>
    <hyperlink ref="C17" location="'Duomenys | Data'!A1" display="2. Duomenys / Data" xr:uid="{F9338FFD-623F-44BD-8F85-3051EDCA55CD}"/>
    <hyperlink ref="C23" location="'Lankstumas | Flexibility'!A1" display="5. Lankstumo taisyklės taikymas pagal 4 str. 5 d./ Flexibility rule application, CL 4.5" xr:uid="{32B47B21-4A15-43D6-A124-1372638CC08D}"/>
    <hyperlink ref="C24" location="'Garantijos | Guarantees'!A1" display="6. Garantijų limitai pagal KĮ 4 str. 7 d. / Guaratees limits according to CL 4.7" xr:uid="{E1F9E8FA-3245-4950-B682-46D7F8D56439}"/>
    <hyperlink ref="C25" location="'Aktualūs įstatymų str. | Laws'!A1" display="7. Aktualūs įstatymų straipsniai / Relevant articles of the Law" xr:uid="{E4572030-2AB0-401E-8705-EBC306B48C41}"/>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theme="7"/>
  </sheetPr>
  <dimension ref="A1:E20"/>
  <sheetViews>
    <sheetView showGridLines="0" showRowColHeaders="0" zoomScaleNormal="100" workbookViewId="0"/>
  </sheetViews>
  <sheetFormatPr defaultRowHeight="14.4" x14ac:dyDescent="0.3"/>
  <cols>
    <col min="2" max="2" width="16.109375" customWidth="1"/>
    <col min="3" max="3" width="59.33203125" customWidth="1"/>
    <col min="4" max="4" width="23" customWidth="1"/>
    <col min="5" max="5" width="22.33203125" customWidth="1"/>
    <col min="6" max="6" width="17.33203125" customWidth="1"/>
    <col min="7" max="7" width="23.6640625" customWidth="1"/>
    <col min="8" max="9" width="21.109375" customWidth="1"/>
  </cols>
  <sheetData>
    <row r="1" spans="1:5" ht="13.95" customHeight="1" x14ac:dyDescent="0.3">
      <c r="B1" s="83" t="s">
        <v>67</v>
      </c>
    </row>
    <row r="2" spans="1:5" ht="16.5" customHeight="1" x14ac:dyDescent="0.3">
      <c r="B2" s="10"/>
      <c r="C2" s="14"/>
      <c r="D2" s="13"/>
      <c r="E2" s="13"/>
    </row>
    <row r="3" spans="1:5" ht="16.5" customHeight="1" thickBot="1" x14ac:dyDescent="0.35">
      <c r="B3" s="26"/>
      <c r="C3" s="14"/>
      <c r="D3" s="13"/>
      <c r="E3" s="13"/>
    </row>
    <row r="4" spans="1:5" ht="23.25" customHeight="1" x14ac:dyDescent="0.3">
      <c r="A4" s="15"/>
      <c r="B4" s="63" t="s">
        <v>107</v>
      </c>
      <c r="C4" s="64"/>
      <c r="D4" s="64"/>
      <c r="E4" s="64"/>
    </row>
    <row r="5" spans="1:5" ht="23.25" customHeight="1" thickBot="1" x14ac:dyDescent="0.35">
      <c r="A5" s="15"/>
      <c r="B5" s="65" t="s">
        <v>68</v>
      </c>
      <c r="C5" s="66"/>
      <c r="D5" s="66"/>
      <c r="E5" s="66"/>
    </row>
    <row r="6" spans="1:5" ht="39.6" customHeight="1" thickBot="1" x14ac:dyDescent="0.35">
      <c r="A6" s="16"/>
      <c r="B6" s="67" t="s">
        <v>69</v>
      </c>
      <c r="C6" s="68" t="s">
        <v>70</v>
      </c>
      <c r="D6" s="68" t="s">
        <v>71</v>
      </c>
      <c r="E6" s="69" t="s">
        <v>72</v>
      </c>
    </row>
    <row r="7" spans="1:5" ht="194.4" customHeight="1" x14ac:dyDescent="0.3">
      <c r="B7" s="70" t="s">
        <v>73</v>
      </c>
      <c r="C7" s="71" t="s">
        <v>125</v>
      </c>
      <c r="D7" s="70" t="s">
        <v>102</v>
      </c>
      <c r="E7" s="72" t="s">
        <v>210</v>
      </c>
    </row>
    <row r="8" spans="1:5" ht="14.25" customHeight="1" x14ac:dyDescent="0.3">
      <c r="B8" s="255" t="s">
        <v>74</v>
      </c>
      <c r="C8" s="258" t="s">
        <v>129</v>
      </c>
      <c r="D8" s="261" t="s">
        <v>103</v>
      </c>
      <c r="E8" s="263" t="s">
        <v>75</v>
      </c>
    </row>
    <row r="9" spans="1:5" x14ac:dyDescent="0.3">
      <c r="B9" s="256"/>
      <c r="C9" s="259"/>
      <c r="D9" s="262"/>
      <c r="E9" s="264"/>
    </row>
    <row r="10" spans="1:5" ht="102" customHeight="1" x14ac:dyDescent="0.3">
      <c r="B10" s="256"/>
      <c r="C10" s="259"/>
      <c r="D10" s="177" t="s">
        <v>104</v>
      </c>
      <c r="E10" s="178" t="s">
        <v>92</v>
      </c>
    </row>
    <row r="11" spans="1:5" ht="27.6" customHeight="1" x14ac:dyDescent="0.3">
      <c r="B11" s="256"/>
      <c r="C11" s="259"/>
      <c r="D11" s="179" t="s">
        <v>105</v>
      </c>
      <c r="E11" s="178" t="s">
        <v>192</v>
      </c>
    </row>
    <row r="12" spans="1:5" ht="45" customHeight="1" x14ac:dyDescent="0.3">
      <c r="B12" s="256"/>
      <c r="C12" s="259"/>
      <c r="D12" s="265" t="s">
        <v>106</v>
      </c>
      <c r="E12" s="178" t="str">
        <f>_xlfn.CONCAT("Fiskalinės drausmės nesilaikančių savivaldybių skaičius - ",'KĮ str. 4 d. | CL 4.4.'!Y69:Y70)</f>
        <v>Fiskalinės drausmės nesilaikančių savivaldybių skaičius - 1</v>
      </c>
    </row>
    <row r="13" spans="1:5" ht="57" customHeight="1" x14ac:dyDescent="0.3">
      <c r="B13" s="257"/>
      <c r="C13" s="260"/>
      <c r="D13" s="266"/>
      <c r="E13" s="207" t="str">
        <f>_xlfn.CONCAT("Number of municipalities that do not comply - ",'KĮ str. 4 d. | CL 4.4.'!Y69:Y70)</f>
        <v>Number of municipalities that do not comply - 1</v>
      </c>
    </row>
    <row r="14" spans="1:5" ht="14.25" customHeight="1" x14ac:dyDescent="0.3">
      <c r="B14" s="259" t="s">
        <v>76</v>
      </c>
      <c r="C14" s="259"/>
      <c r="D14" s="259"/>
      <c r="E14" s="259"/>
    </row>
    <row r="15" spans="1:5" ht="15" customHeight="1" thickBot="1" x14ac:dyDescent="0.35">
      <c r="B15" s="253" t="s">
        <v>126</v>
      </c>
      <c r="C15" s="254"/>
      <c r="D15" s="254"/>
      <c r="E15" s="254"/>
    </row>
    <row r="16" spans="1:5" x14ac:dyDescent="0.3">
      <c r="B16" s="13"/>
      <c r="C16" s="13"/>
      <c r="D16" s="13"/>
      <c r="E16" s="13"/>
    </row>
    <row r="17" spans="2:5" x14ac:dyDescent="0.3">
      <c r="B17" s="13"/>
      <c r="C17" s="13"/>
      <c r="D17" s="13"/>
      <c r="E17" s="13"/>
    </row>
    <row r="18" spans="2:5" x14ac:dyDescent="0.3">
      <c r="B18" s="13"/>
      <c r="C18" s="13"/>
      <c r="D18" s="13"/>
      <c r="E18" s="13"/>
    </row>
    <row r="19" spans="2:5" x14ac:dyDescent="0.3">
      <c r="B19" s="13"/>
      <c r="C19" s="13"/>
      <c r="D19" s="13"/>
      <c r="E19" s="13"/>
    </row>
    <row r="20" spans="2:5" x14ac:dyDescent="0.3">
      <c r="B20" s="13"/>
      <c r="C20" s="13"/>
      <c r="D20" s="13"/>
      <c r="E20" s="13"/>
    </row>
  </sheetData>
  <mergeCells count="7">
    <mergeCell ref="B15:E15"/>
    <mergeCell ref="B8:B13"/>
    <mergeCell ref="C8:C13"/>
    <mergeCell ref="D8:D9"/>
    <mergeCell ref="E8:E9"/>
    <mergeCell ref="B14:E14"/>
    <mergeCell ref="D12:D13"/>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AC38F-88C9-45C4-8259-2E85BF3CF6B1}">
  <sheetPr>
    <tabColor theme="7"/>
  </sheetPr>
  <dimension ref="A1:BV91"/>
  <sheetViews>
    <sheetView showGridLines="0" showRowColHeaders="0" zoomScaleNormal="100" workbookViewId="0"/>
  </sheetViews>
  <sheetFormatPr defaultColWidth="9.109375" defaultRowHeight="13.8" x14ac:dyDescent="0.25"/>
  <cols>
    <col min="1" max="1" width="9.109375" style="18"/>
    <col min="2" max="2" width="7.6640625" style="18" customWidth="1"/>
    <col min="3" max="3" width="21.109375" style="18" customWidth="1"/>
    <col min="4" max="4" width="17" style="18" customWidth="1"/>
    <col min="5" max="6" width="15.44140625" style="18" customWidth="1"/>
    <col min="7" max="7" width="21.33203125" style="18" customWidth="1"/>
    <col min="8" max="8" width="19.6640625" style="18" customWidth="1"/>
    <col min="9" max="9" width="42.109375" style="18" customWidth="1"/>
    <col min="10" max="10" width="27" style="18" customWidth="1"/>
    <col min="11" max="11" width="34.44140625" style="18" customWidth="1"/>
    <col min="12" max="12" width="34.33203125" style="18" customWidth="1"/>
    <col min="13" max="13" width="20" style="18" customWidth="1"/>
    <col min="14" max="14" width="15.88671875" style="18" customWidth="1"/>
    <col min="15" max="15" width="15" style="18" customWidth="1"/>
    <col min="16" max="16" width="17.6640625" style="18" customWidth="1"/>
    <col min="17" max="18" width="14.5546875" style="18" customWidth="1"/>
    <col min="19" max="19" width="5.6640625" style="18" customWidth="1"/>
    <col min="20" max="16384" width="9.109375" style="18"/>
  </cols>
  <sheetData>
    <row r="1" spans="1:17" ht="13.95" customHeight="1" x14ac:dyDescent="0.25">
      <c r="B1" s="83" t="s">
        <v>67</v>
      </c>
      <c r="C1" s="20"/>
      <c r="D1" s="20"/>
    </row>
    <row r="2" spans="1:17" x14ac:dyDescent="0.25">
      <c r="A2" s="141"/>
      <c r="B2" s="19"/>
    </row>
    <row r="3" spans="1:17" s="21" customFormat="1" ht="14.4" thickBot="1" x14ac:dyDescent="0.3"/>
    <row r="4" spans="1:17" ht="14.25" customHeight="1" x14ac:dyDescent="0.25">
      <c r="A4" s="22"/>
      <c r="B4" s="152" t="s">
        <v>148</v>
      </c>
      <c r="C4" s="152"/>
      <c r="D4" s="152"/>
      <c r="E4" s="152"/>
      <c r="F4" s="152"/>
      <c r="G4" s="152"/>
      <c r="H4" s="152"/>
      <c r="I4" s="152"/>
      <c r="J4" s="153"/>
      <c r="K4" s="153"/>
      <c r="L4" s="155"/>
      <c r="M4" s="155"/>
      <c r="N4" s="155"/>
      <c r="O4" s="155"/>
      <c r="P4" s="153"/>
      <c r="Q4" s="153"/>
    </row>
    <row r="5" spans="1:17" ht="14.25" customHeight="1" x14ac:dyDescent="0.25">
      <c r="A5" s="22"/>
      <c r="B5" s="32" t="s">
        <v>147</v>
      </c>
      <c r="C5" s="30"/>
      <c r="D5" s="30"/>
      <c r="E5" s="30"/>
      <c r="F5" s="30"/>
      <c r="G5" s="30"/>
      <c r="H5" s="30"/>
      <c r="I5" s="30"/>
      <c r="L5" s="17"/>
      <c r="M5" s="17"/>
      <c r="N5" s="17"/>
      <c r="O5" s="17"/>
    </row>
    <row r="6" spans="1:17" ht="14.4" x14ac:dyDescent="0.25">
      <c r="A6" s="22"/>
      <c r="B6" s="37"/>
      <c r="C6" s="37"/>
      <c r="D6" s="37"/>
      <c r="E6" s="37"/>
      <c r="F6" s="37"/>
      <c r="G6" s="37"/>
      <c r="H6" s="37"/>
      <c r="I6" s="37"/>
      <c r="J6" s="37"/>
    </row>
    <row r="7" spans="1:17" ht="98.25" customHeight="1" x14ac:dyDescent="0.25">
      <c r="A7" s="141"/>
      <c r="B7" s="278" t="s">
        <v>150</v>
      </c>
      <c r="C7" s="271" t="s">
        <v>160</v>
      </c>
      <c r="D7" s="271" t="s">
        <v>162</v>
      </c>
      <c r="E7" s="280" t="s">
        <v>247</v>
      </c>
      <c r="F7" s="271" t="s">
        <v>243</v>
      </c>
      <c r="G7" s="271" t="s">
        <v>244</v>
      </c>
      <c r="H7" s="271" t="s">
        <v>245</v>
      </c>
      <c r="I7" s="269" t="s">
        <v>227</v>
      </c>
      <c r="J7" s="269" t="s">
        <v>228</v>
      </c>
      <c r="K7" s="269" t="s">
        <v>184</v>
      </c>
      <c r="L7" s="271" t="s">
        <v>232</v>
      </c>
      <c r="M7" s="267" t="s">
        <v>250</v>
      </c>
      <c r="N7" s="267" t="s">
        <v>229</v>
      </c>
      <c r="O7" s="267" t="s">
        <v>251</v>
      </c>
      <c r="P7" s="267" t="s">
        <v>230</v>
      </c>
      <c r="Q7" s="274" t="s">
        <v>231</v>
      </c>
    </row>
    <row r="8" spans="1:17" ht="78.75" customHeight="1" x14ac:dyDescent="0.25">
      <c r="A8" s="141"/>
      <c r="B8" s="279"/>
      <c r="C8" s="272"/>
      <c r="D8" s="272"/>
      <c r="E8" s="281"/>
      <c r="F8" s="272"/>
      <c r="G8" s="272"/>
      <c r="H8" s="272"/>
      <c r="I8" s="270"/>
      <c r="J8" s="270"/>
      <c r="K8" s="270"/>
      <c r="L8" s="272"/>
      <c r="M8" s="268"/>
      <c r="N8" s="268"/>
      <c r="O8" s="268"/>
      <c r="P8" s="268"/>
      <c r="Q8" s="275"/>
    </row>
    <row r="9" spans="1:17" ht="154.5" customHeight="1" x14ac:dyDescent="0.25">
      <c r="A9" s="141"/>
      <c r="B9" s="159"/>
      <c r="C9" s="160"/>
      <c r="D9" s="157" t="s">
        <v>176</v>
      </c>
      <c r="E9" s="157" t="s">
        <v>171</v>
      </c>
      <c r="F9" s="157" t="s">
        <v>172</v>
      </c>
      <c r="G9" s="157" t="s">
        <v>173</v>
      </c>
      <c r="H9" s="157" t="s">
        <v>174</v>
      </c>
      <c r="I9" s="157" t="s">
        <v>177</v>
      </c>
      <c r="J9" s="158" t="s">
        <v>178</v>
      </c>
      <c r="K9" s="158" t="s">
        <v>179</v>
      </c>
      <c r="L9" s="157" t="s">
        <v>258</v>
      </c>
      <c r="M9" s="157" t="s">
        <v>259</v>
      </c>
      <c r="N9" s="157" t="s">
        <v>260</v>
      </c>
      <c r="O9" s="157" t="s">
        <v>261</v>
      </c>
      <c r="P9" s="157" t="s">
        <v>262</v>
      </c>
      <c r="Q9" s="219" t="s">
        <v>263</v>
      </c>
    </row>
    <row r="10" spans="1:17" ht="15" customHeight="1" x14ac:dyDescent="0.25">
      <c r="A10" s="141"/>
      <c r="B10" s="180">
        <v>1</v>
      </c>
      <c r="C10" s="181" t="s">
        <v>5</v>
      </c>
      <c r="D10" s="182">
        <v>1056680.2</v>
      </c>
      <c r="E10" s="182">
        <v>1062496.3</v>
      </c>
      <c r="F10" s="182">
        <v>112787.2</v>
      </c>
      <c r="G10" s="182">
        <v>0</v>
      </c>
      <c r="H10" s="182">
        <v>1088.3</v>
      </c>
      <c r="I10" s="182">
        <v>0</v>
      </c>
      <c r="J10" s="183">
        <v>11178.4</v>
      </c>
      <c r="K10" s="182">
        <v>103392.1</v>
      </c>
      <c r="L10" s="182">
        <v>214243.7</v>
      </c>
      <c r="M10" s="184">
        <v>517039</v>
      </c>
      <c r="N10" s="184">
        <v>1043819.3</v>
      </c>
      <c r="O10" s="184">
        <v>496123.1</v>
      </c>
      <c r="P10" s="184">
        <v>364977.5</v>
      </c>
      <c r="Q10" s="185">
        <v>29035.9</v>
      </c>
    </row>
    <row r="11" spans="1:17" ht="15" customHeight="1" x14ac:dyDescent="0.25">
      <c r="A11" s="141"/>
      <c r="B11" s="180">
        <v>2</v>
      </c>
      <c r="C11" s="186" t="s">
        <v>6</v>
      </c>
      <c r="D11" s="182">
        <v>87805.5</v>
      </c>
      <c r="E11" s="182">
        <v>79691.899999999994</v>
      </c>
      <c r="F11" s="182">
        <v>17761.900000000001</v>
      </c>
      <c r="G11" s="182">
        <v>129.4</v>
      </c>
      <c r="H11" s="182">
        <v>0</v>
      </c>
      <c r="I11" s="182">
        <v>0</v>
      </c>
      <c r="J11" s="182">
        <v>4772.7</v>
      </c>
      <c r="K11" s="182">
        <v>11586</v>
      </c>
      <c r="L11" s="182">
        <v>9367</v>
      </c>
      <c r="M11" s="184">
        <v>44409</v>
      </c>
      <c r="N11" s="184">
        <v>85680.4</v>
      </c>
      <c r="O11" s="184">
        <v>43329.7</v>
      </c>
      <c r="P11" s="184">
        <v>35023</v>
      </c>
      <c r="Q11" s="185">
        <v>869.2</v>
      </c>
    </row>
    <row r="12" spans="1:17" ht="15" customHeight="1" x14ac:dyDescent="0.25">
      <c r="A12" s="141"/>
      <c r="B12" s="180">
        <v>3</v>
      </c>
      <c r="C12" s="186" t="s">
        <v>7</v>
      </c>
      <c r="D12" s="182">
        <v>12532.4</v>
      </c>
      <c r="E12" s="182">
        <v>12910.3</v>
      </c>
      <c r="F12" s="182">
        <v>916.3</v>
      </c>
      <c r="G12" s="182">
        <v>0</v>
      </c>
      <c r="H12" s="182">
        <v>0</v>
      </c>
      <c r="I12" s="182">
        <v>0</v>
      </c>
      <c r="J12" s="182">
        <v>0</v>
      </c>
      <c r="K12" s="182">
        <v>0</v>
      </c>
      <c r="L12" s="182">
        <v>3336.5</v>
      </c>
      <c r="M12" s="184">
        <v>8042</v>
      </c>
      <c r="N12" s="184">
        <v>15644.8</v>
      </c>
      <c r="O12" s="184">
        <v>7998.1</v>
      </c>
      <c r="P12" s="184">
        <v>3971.4</v>
      </c>
      <c r="Q12" s="185">
        <v>0</v>
      </c>
    </row>
    <row r="13" spans="1:17" ht="15" customHeight="1" x14ac:dyDescent="0.25">
      <c r="A13" s="141"/>
      <c r="B13" s="180">
        <v>4</v>
      </c>
      <c r="C13" s="186" t="s">
        <v>8</v>
      </c>
      <c r="D13" s="182">
        <v>34973.9</v>
      </c>
      <c r="E13" s="182">
        <v>33727.300000000003</v>
      </c>
      <c r="F13" s="182">
        <v>6710.7</v>
      </c>
      <c r="G13" s="182">
        <v>0</v>
      </c>
      <c r="H13" s="182">
        <v>0</v>
      </c>
      <c r="I13" s="182">
        <v>0</v>
      </c>
      <c r="J13" s="182">
        <v>126.4</v>
      </c>
      <c r="K13" s="182">
        <v>5466.8</v>
      </c>
      <c r="L13" s="182">
        <v>5642.9</v>
      </c>
      <c r="M13" s="184">
        <v>18837</v>
      </c>
      <c r="N13" s="184">
        <v>48007.9</v>
      </c>
      <c r="O13" s="184">
        <v>17757.400000000001</v>
      </c>
      <c r="P13" s="184">
        <v>14106.3</v>
      </c>
      <c r="Q13" s="185">
        <v>0</v>
      </c>
    </row>
    <row r="14" spans="1:17" x14ac:dyDescent="0.25">
      <c r="A14" s="141"/>
      <c r="B14" s="180">
        <v>5</v>
      </c>
      <c r="C14" s="181" t="s">
        <v>9</v>
      </c>
      <c r="D14" s="182">
        <v>499339</v>
      </c>
      <c r="E14" s="182">
        <v>447762.1</v>
      </c>
      <c r="F14" s="182">
        <v>115210.3</v>
      </c>
      <c r="G14" s="182">
        <v>0</v>
      </c>
      <c r="H14" s="182">
        <v>0</v>
      </c>
      <c r="I14" s="182">
        <v>0</v>
      </c>
      <c r="J14" s="183">
        <v>0</v>
      </c>
      <c r="K14" s="182">
        <v>64487.4</v>
      </c>
      <c r="L14" s="182">
        <v>63600.5</v>
      </c>
      <c r="M14" s="184">
        <v>273118</v>
      </c>
      <c r="N14" s="184">
        <v>538944.1</v>
      </c>
      <c r="O14" s="184">
        <v>260915.4</v>
      </c>
      <c r="P14" s="184">
        <v>199937.9</v>
      </c>
      <c r="Q14" s="185">
        <v>2404</v>
      </c>
    </row>
    <row r="15" spans="1:17" x14ac:dyDescent="0.25">
      <c r="A15" s="141"/>
      <c r="B15" s="180">
        <v>6</v>
      </c>
      <c r="C15" s="181" t="s">
        <v>10</v>
      </c>
      <c r="D15" s="182">
        <v>292202.40000000002</v>
      </c>
      <c r="E15" s="182">
        <v>278634.3</v>
      </c>
      <c r="F15" s="182">
        <v>39735.300000000003</v>
      </c>
      <c r="G15" s="182">
        <v>0</v>
      </c>
      <c r="H15" s="182">
        <v>1196</v>
      </c>
      <c r="I15" s="182">
        <v>0</v>
      </c>
      <c r="J15" s="183">
        <v>1505.4</v>
      </c>
      <c r="K15" s="182">
        <v>45018.6</v>
      </c>
      <c r="L15" s="182">
        <v>11932.9</v>
      </c>
      <c r="M15" s="184">
        <v>146123</v>
      </c>
      <c r="N15" s="184">
        <v>294713.59999999998</v>
      </c>
      <c r="O15" s="184">
        <v>140649.4</v>
      </c>
      <c r="P15" s="184">
        <v>113881.2</v>
      </c>
      <c r="Q15" s="185">
        <v>0</v>
      </c>
    </row>
    <row r="16" spans="1:17" x14ac:dyDescent="0.25">
      <c r="A16" s="141"/>
      <c r="B16" s="180">
        <v>7</v>
      </c>
      <c r="C16" s="186" t="s">
        <v>11</v>
      </c>
      <c r="D16" s="182">
        <v>80896</v>
      </c>
      <c r="E16" s="182">
        <v>76895.7</v>
      </c>
      <c r="F16" s="182">
        <v>5610.8</v>
      </c>
      <c r="G16" s="182">
        <v>197.2</v>
      </c>
      <c r="H16" s="182">
        <v>300</v>
      </c>
      <c r="I16" s="182">
        <v>400</v>
      </c>
      <c r="J16" s="182">
        <v>120</v>
      </c>
      <c r="K16" s="182">
        <v>3177.1</v>
      </c>
      <c r="L16" s="182">
        <v>7693.1</v>
      </c>
      <c r="M16" s="184">
        <v>45230</v>
      </c>
      <c r="N16" s="184">
        <v>86896.5</v>
      </c>
      <c r="O16" s="184">
        <v>43585.3</v>
      </c>
      <c r="P16" s="184">
        <v>36289.599999999999</v>
      </c>
      <c r="Q16" s="185">
        <v>1295.8</v>
      </c>
    </row>
    <row r="17" spans="1:74" x14ac:dyDescent="0.25">
      <c r="A17" s="141"/>
      <c r="B17" s="180">
        <v>8</v>
      </c>
      <c r="C17" s="186" t="s">
        <v>12</v>
      </c>
      <c r="D17" s="182">
        <v>16650.2</v>
      </c>
      <c r="E17" s="182">
        <v>15934.1</v>
      </c>
      <c r="F17" s="182">
        <v>5347.4</v>
      </c>
      <c r="G17" s="182">
        <v>0</v>
      </c>
      <c r="H17" s="182">
        <v>0</v>
      </c>
      <c r="I17" s="182">
        <v>0</v>
      </c>
      <c r="J17" s="182">
        <v>790.2</v>
      </c>
      <c r="K17" s="182">
        <v>4631.3</v>
      </c>
      <c r="L17" s="182">
        <v>646.70000000000005</v>
      </c>
      <c r="M17" s="184">
        <v>9434</v>
      </c>
      <c r="N17" s="184">
        <v>18569.900000000001</v>
      </c>
      <c r="O17" s="184">
        <v>8804</v>
      </c>
      <c r="P17" s="184">
        <v>3441.9</v>
      </c>
      <c r="Q17" s="185">
        <v>0</v>
      </c>
    </row>
    <row r="18" spans="1:74" x14ac:dyDescent="0.25">
      <c r="A18" s="141"/>
      <c r="B18" s="180">
        <v>9</v>
      </c>
      <c r="C18" s="186" t="s">
        <v>13</v>
      </c>
      <c r="D18" s="182">
        <v>47169.2</v>
      </c>
      <c r="E18" s="182">
        <v>42447.8</v>
      </c>
      <c r="F18" s="182">
        <v>4721.3999999999996</v>
      </c>
      <c r="G18" s="182">
        <v>138.4</v>
      </c>
      <c r="H18" s="182">
        <v>0</v>
      </c>
      <c r="I18" s="182">
        <v>0</v>
      </c>
      <c r="J18" s="182">
        <v>229.2</v>
      </c>
      <c r="K18" s="182">
        <v>679.1</v>
      </c>
      <c r="L18" s="182">
        <v>3927.2</v>
      </c>
      <c r="M18" s="184">
        <v>21483</v>
      </c>
      <c r="N18" s="184">
        <v>48060.5</v>
      </c>
      <c r="O18" s="184">
        <v>20061.400000000001</v>
      </c>
      <c r="P18" s="184">
        <v>14645.6</v>
      </c>
      <c r="Q18" s="185">
        <v>0</v>
      </c>
    </row>
    <row r="19" spans="1:74" x14ac:dyDescent="0.25">
      <c r="A19" s="141"/>
      <c r="B19" s="180">
        <v>10</v>
      </c>
      <c r="C19" s="186" t="s">
        <v>14</v>
      </c>
      <c r="D19" s="182">
        <v>153377.4</v>
      </c>
      <c r="E19" s="182">
        <v>126721.8</v>
      </c>
      <c r="F19" s="182">
        <v>40024.400000000001</v>
      </c>
      <c r="G19" s="182">
        <v>25</v>
      </c>
      <c r="H19" s="182">
        <v>0</v>
      </c>
      <c r="I19" s="182">
        <v>0</v>
      </c>
      <c r="J19" s="182">
        <v>8718.9</v>
      </c>
      <c r="K19" s="182">
        <v>11386.1</v>
      </c>
      <c r="L19" s="182">
        <v>4355.8</v>
      </c>
      <c r="M19" s="184">
        <v>71265</v>
      </c>
      <c r="N19" s="184">
        <v>148751.5</v>
      </c>
      <c r="O19" s="184">
        <v>68399.100000000006</v>
      </c>
      <c r="P19" s="184">
        <v>69132.3</v>
      </c>
      <c r="Q19" s="185">
        <v>0</v>
      </c>
    </row>
    <row r="20" spans="1:74" x14ac:dyDescent="0.25">
      <c r="A20" s="141"/>
      <c r="B20" s="180">
        <v>11</v>
      </c>
      <c r="C20" s="181" t="s">
        <v>15</v>
      </c>
      <c r="D20" s="182">
        <v>195841.9</v>
      </c>
      <c r="E20" s="182">
        <v>172650.8</v>
      </c>
      <c r="F20" s="182">
        <v>45746.6</v>
      </c>
      <c r="G20" s="182">
        <v>0</v>
      </c>
      <c r="H20" s="182">
        <v>0</v>
      </c>
      <c r="I20" s="182">
        <v>0</v>
      </c>
      <c r="J20" s="183">
        <v>796.2</v>
      </c>
      <c r="K20" s="182">
        <v>22540.9</v>
      </c>
      <c r="L20" s="182">
        <v>13113.6</v>
      </c>
      <c r="M20" s="184">
        <v>88791</v>
      </c>
      <c r="N20" s="184">
        <v>183607.9</v>
      </c>
      <c r="O20" s="184">
        <v>84622.1</v>
      </c>
      <c r="P20" s="184">
        <v>78394.7</v>
      </c>
      <c r="Q20" s="185">
        <v>2.5</v>
      </c>
    </row>
    <row r="21" spans="1:74" s="8" customFormat="1" ht="14.4" x14ac:dyDescent="0.3">
      <c r="A21" s="142"/>
      <c r="B21" s="180">
        <v>12</v>
      </c>
      <c r="C21" s="186" t="s">
        <v>16</v>
      </c>
      <c r="D21" s="182">
        <v>37403.5</v>
      </c>
      <c r="E21" s="182">
        <v>36236.6</v>
      </c>
      <c r="F21" s="182">
        <v>10885</v>
      </c>
      <c r="G21" s="182">
        <v>0</v>
      </c>
      <c r="H21" s="182">
        <v>0</v>
      </c>
      <c r="I21" s="182">
        <v>462.5</v>
      </c>
      <c r="J21" s="182">
        <v>6160.7</v>
      </c>
      <c r="K21" s="182">
        <v>8350.5</v>
      </c>
      <c r="L21" s="182">
        <v>1871.2</v>
      </c>
      <c r="M21" s="184">
        <v>21285</v>
      </c>
      <c r="N21" s="184">
        <v>37727.199999999997</v>
      </c>
      <c r="O21" s="184">
        <v>20322.599999999999</v>
      </c>
      <c r="P21" s="184">
        <v>14399.2</v>
      </c>
      <c r="Q21" s="185">
        <v>127.5</v>
      </c>
      <c r="R21"/>
      <c r="S21"/>
      <c r="T21"/>
      <c r="U21"/>
    </row>
    <row r="22" spans="1:74" s="8" customFormat="1" ht="14.4" x14ac:dyDescent="0.3">
      <c r="A22" s="142"/>
      <c r="B22" s="180">
        <v>13</v>
      </c>
      <c r="C22" s="186" t="s">
        <v>17</v>
      </c>
      <c r="D22" s="182">
        <v>38223.699999999997</v>
      </c>
      <c r="E22" s="182">
        <v>37577.9</v>
      </c>
      <c r="F22" s="182">
        <v>9137.4</v>
      </c>
      <c r="G22" s="182">
        <v>0</v>
      </c>
      <c r="H22" s="182">
        <v>0</v>
      </c>
      <c r="I22" s="182">
        <v>0</v>
      </c>
      <c r="J22" s="182">
        <v>1424.4</v>
      </c>
      <c r="K22" s="182">
        <v>8667.6</v>
      </c>
      <c r="L22" s="182">
        <v>2466.6</v>
      </c>
      <c r="M22" s="184">
        <v>19321</v>
      </c>
      <c r="N22" s="184">
        <v>44224.7</v>
      </c>
      <c r="O22" s="184">
        <v>18949.099999999999</v>
      </c>
      <c r="P22" s="184">
        <v>21051</v>
      </c>
      <c r="Q22" s="185">
        <v>124.1</v>
      </c>
      <c r="R22"/>
      <c r="S22"/>
      <c r="T22"/>
      <c r="U22"/>
    </row>
    <row r="23" spans="1:74" s="8" customFormat="1" ht="14.4" x14ac:dyDescent="0.3">
      <c r="A23" s="142"/>
      <c r="B23" s="180">
        <v>14</v>
      </c>
      <c r="C23" s="186" t="s">
        <v>18</v>
      </c>
      <c r="D23" s="182">
        <v>33042.699999999997</v>
      </c>
      <c r="E23" s="182">
        <v>32176.3</v>
      </c>
      <c r="F23" s="182">
        <v>8768.4</v>
      </c>
      <c r="G23" s="182">
        <v>0</v>
      </c>
      <c r="H23" s="182">
        <v>0</v>
      </c>
      <c r="I23" s="182">
        <v>200</v>
      </c>
      <c r="J23" s="182">
        <v>0</v>
      </c>
      <c r="K23" s="182">
        <v>1467.7</v>
      </c>
      <c r="L23" s="182">
        <v>2110.8000000000002</v>
      </c>
      <c r="M23" s="184">
        <v>21511</v>
      </c>
      <c r="N23" s="184">
        <v>36244.800000000003</v>
      </c>
      <c r="O23" s="184">
        <v>20893.8</v>
      </c>
      <c r="P23" s="184">
        <v>12092.4</v>
      </c>
      <c r="Q23" s="185">
        <v>649</v>
      </c>
      <c r="R23"/>
      <c r="S23"/>
      <c r="T23"/>
      <c r="U23"/>
    </row>
    <row r="24" spans="1:74" s="8" customFormat="1" ht="14.4" x14ac:dyDescent="0.3">
      <c r="A24" s="142"/>
      <c r="B24" s="180">
        <v>15</v>
      </c>
      <c r="C24" s="186" t="s">
        <v>19</v>
      </c>
      <c r="D24" s="182">
        <v>39729.199999999997</v>
      </c>
      <c r="E24" s="182">
        <v>38435.9</v>
      </c>
      <c r="F24" s="182">
        <v>5975.8</v>
      </c>
      <c r="G24" s="182">
        <v>0</v>
      </c>
      <c r="H24" s="182">
        <v>410</v>
      </c>
      <c r="I24" s="182">
        <v>350</v>
      </c>
      <c r="J24" s="182">
        <v>398</v>
      </c>
      <c r="K24" s="182">
        <v>5471.2</v>
      </c>
      <c r="L24" s="182">
        <v>1654.8</v>
      </c>
      <c r="M24" s="184">
        <v>22898</v>
      </c>
      <c r="N24" s="184">
        <v>41771.4</v>
      </c>
      <c r="O24" s="184">
        <v>22248.799999999999</v>
      </c>
      <c r="P24" s="184">
        <v>16491.5</v>
      </c>
      <c r="Q24" s="185">
        <v>1935.4</v>
      </c>
      <c r="R24"/>
      <c r="S24"/>
      <c r="T24"/>
      <c r="U24"/>
    </row>
    <row r="25" spans="1:74" s="8" customFormat="1" ht="14.4" x14ac:dyDescent="0.3">
      <c r="A25" s="142"/>
      <c r="B25" s="180">
        <v>16</v>
      </c>
      <c r="C25" s="186" t="s">
        <v>20</v>
      </c>
      <c r="D25" s="182">
        <v>40740.5</v>
      </c>
      <c r="E25" s="182">
        <v>36716.300000000003</v>
      </c>
      <c r="F25" s="182">
        <v>6043.2</v>
      </c>
      <c r="G25" s="182">
        <v>0</v>
      </c>
      <c r="H25" s="182">
        <v>0</v>
      </c>
      <c r="I25" s="182">
        <v>0</v>
      </c>
      <c r="J25" s="182">
        <v>1655.9</v>
      </c>
      <c r="K25" s="182">
        <v>2019.1</v>
      </c>
      <c r="L25" s="182">
        <v>4987.7</v>
      </c>
      <c r="M25" s="184">
        <v>20730</v>
      </c>
      <c r="N25" s="184">
        <v>42997.9</v>
      </c>
      <c r="O25" s="184">
        <v>19871.900000000001</v>
      </c>
      <c r="P25" s="184">
        <v>19228.599999999999</v>
      </c>
      <c r="Q25" s="185">
        <v>1220</v>
      </c>
      <c r="R25"/>
      <c r="S25"/>
      <c r="T25"/>
      <c r="U25"/>
    </row>
    <row r="26" spans="1:74" s="8" customFormat="1" ht="14.4" x14ac:dyDescent="0.3">
      <c r="A26" s="142"/>
      <c r="B26" s="180">
        <v>17</v>
      </c>
      <c r="C26" s="186" t="s">
        <v>21</v>
      </c>
      <c r="D26" s="182">
        <v>25453.8</v>
      </c>
      <c r="E26" s="182">
        <v>25745.1</v>
      </c>
      <c r="F26" s="182">
        <v>1959.8</v>
      </c>
      <c r="G26" s="182">
        <v>0</v>
      </c>
      <c r="H26" s="182">
        <v>355</v>
      </c>
      <c r="I26" s="182">
        <v>50</v>
      </c>
      <c r="J26" s="182">
        <v>259</v>
      </c>
      <c r="K26" s="182">
        <v>0</v>
      </c>
      <c r="L26" s="182">
        <v>3583.5</v>
      </c>
      <c r="M26" s="184">
        <v>15125</v>
      </c>
      <c r="N26" s="184">
        <v>26491.200000000001</v>
      </c>
      <c r="O26" s="184">
        <v>14396.3</v>
      </c>
      <c r="P26" s="184">
        <v>10166.6</v>
      </c>
      <c r="Q26" s="185">
        <v>1122.5999999999999</v>
      </c>
      <c r="R26"/>
      <c r="S26"/>
      <c r="T26"/>
      <c r="U26"/>
    </row>
    <row r="27" spans="1:74" s="8" customFormat="1" ht="14.4" x14ac:dyDescent="0.3">
      <c r="A27" s="142"/>
      <c r="B27" s="180">
        <v>18</v>
      </c>
      <c r="C27" s="186" t="s">
        <v>22</v>
      </c>
      <c r="D27" s="182">
        <v>69078.899999999994</v>
      </c>
      <c r="E27" s="182">
        <v>68849.8</v>
      </c>
      <c r="F27" s="182">
        <v>6442.3</v>
      </c>
      <c r="G27" s="182">
        <v>0</v>
      </c>
      <c r="H27" s="182">
        <v>500</v>
      </c>
      <c r="I27" s="182">
        <v>0</v>
      </c>
      <c r="J27" s="182">
        <v>1220.7</v>
      </c>
      <c r="K27" s="182">
        <v>5119.7</v>
      </c>
      <c r="L27" s="182">
        <v>10674.1</v>
      </c>
      <c r="M27" s="184">
        <v>37643</v>
      </c>
      <c r="N27" s="184">
        <v>71587.7</v>
      </c>
      <c r="O27" s="184">
        <v>37121.300000000003</v>
      </c>
      <c r="P27" s="184">
        <v>28635.1</v>
      </c>
      <c r="Q27" s="185">
        <v>1186.5999999999999</v>
      </c>
      <c r="R27"/>
      <c r="S27"/>
      <c r="T27"/>
      <c r="U27"/>
    </row>
    <row r="28" spans="1:74" s="8" customFormat="1" ht="14.4" x14ac:dyDescent="0.3">
      <c r="A28" s="142"/>
      <c r="B28" s="180">
        <v>19</v>
      </c>
      <c r="C28" s="186" t="s">
        <v>23</v>
      </c>
      <c r="D28" s="182">
        <v>37268.699999999997</v>
      </c>
      <c r="E28" s="182">
        <v>35365.4</v>
      </c>
      <c r="F28" s="182">
        <v>2555.1</v>
      </c>
      <c r="G28" s="182">
        <v>0</v>
      </c>
      <c r="H28" s="182">
        <v>151.4</v>
      </c>
      <c r="I28" s="182">
        <v>0</v>
      </c>
      <c r="J28" s="182">
        <v>463.5</v>
      </c>
      <c r="K28" s="182">
        <v>467.7</v>
      </c>
      <c r="L28" s="182">
        <v>2836.2</v>
      </c>
      <c r="M28" s="184">
        <v>18888</v>
      </c>
      <c r="N28" s="184">
        <v>37797.199999999997</v>
      </c>
      <c r="O28" s="184">
        <v>18203.3</v>
      </c>
      <c r="P28" s="184">
        <v>16117.7</v>
      </c>
      <c r="Q28" s="185">
        <v>1004.8</v>
      </c>
      <c r="R28"/>
      <c r="S28"/>
      <c r="T28"/>
      <c r="U28"/>
    </row>
    <row r="29" spans="1:74" s="8" customFormat="1" ht="14.4" x14ac:dyDescent="0.3">
      <c r="A29" s="142"/>
      <c r="B29" s="180">
        <v>20</v>
      </c>
      <c r="C29" s="186" t="s">
        <v>24</v>
      </c>
      <c r="D29" s="182">
        <v>39467.9</v>
      </c>
      <c r="E29" s="182">
        <v>40044.6</v>
      </c>
      <c r="F29" s="182">
        <v>1612.5</v>
      </c>
      <c r="G29" s="182">
        <v>0</v>
      </c>
      <c r="H29" s="182">
        <v>0</v>
      </c>
      <c r="I29" s="182">
        <v>50</v>
      </c>
      <c r="J29" s="182">
        <v>0</v>
      </c>
      <c r="K29" s="182">
        <v>2170.6</v>
      </c>
      <c r="L29" s="182">
        <v>2673.4</v>
      </c>
      <c r="M29" s="184">
        <v>22665</v>
      </c>
      <c r="N29" s="184">
        <v>43007.5</v>
      </c>
      <c r="O29" s="184">
        <v>21982.400000000001</v>
      </c>
      <c r="P29" s="184">
        <v>17985.099999999999</v>
      </c>
      <c r="Q29" s="185">
        <v>0</v>
      </c>
      <c r="R29"/>
      <c r="S29"/>
      <c r="T29"/>
      <c r="U29"/>
    </row>
    <row r="30" spans="1:74" s="8" customFormat="1" ht="14.4" x14ac:dyDescent="0.3">
      <c r="A30" s="142"/>
      <c r="B30" s="180">
        <v>21</v>
      </c>
      <c r="C30" s="186" t="s">
        <v>25</v>
      </c>
      <c r="D30" s="182">
        <v>46427.7</v>
      </c>
      <c r="E30" s="182">
        <v>46320.4</v>
      </c>
      <c r="F30" s="182">
        <v>8480.7000000000007</v>
      </c>
      <c r="G30" s="182">
        <v>0</v>
      </c>
      <c r="H30" s="182">
        <v>0</v>
      </c>
      <c r="I30" s="182">
        <v>598.6</v>
      </c>
      <c r="J30" s="182">
        <v>2344.1</v>
      </c>
      <c r="K30" s="182">
        <v>5508.6</v>
      </c>
      <c r="L30" s="182">
        <v>3531.5</v>
      </c>
      <c r="M30" s="184">
        <v>24365</v>
      </c>
      <c r="N30" s="184">
        <v>45270.2</v>
      </c>
      <c r="O30" s="184">
        <v>23474.3</v>
      </c>
      <c r="P30" s="184">
        <v>17481</v>
      </c>
      <c r="Q30" s="185">
        <v>1726.1</v>
      </c>
      <c r="R30"/>
      <c r="S30"/>
      <c r="T30"/>
      <c r="U30"/>
    </row>
    <row r="31" spans="1:74" s="8" customFormat="1" ht="14.4" x14ac:dyDescent="0.3">
      <c r="A31" s="142"/>
      <c r="B31" s="180">
        <v>22</v>
      </c>
      <c r="C31" s="186" t="s">
        <v>26</v>
      </c>
      <c r="D31" s="182">
        <v>155452.5</v>
      </c>
      <c r="E31" s="182">
        <v>144891.70000000001</v>
      </c>
      <c r="F31" s="182">
        <v>17931.5</v>
      </c>
      <c r="G31" s="182">
        <v>0</v>
      </c>
      <c r="H31" s="182">
        <v>0</v>
      </c>
      <c r="I31" s="182">
        <v>400</v>
      </c>
      <c r="J31" s="182">
        <v>1500</v>
      </c>
      <c r="K31" s="182">
        <v>9987.7000000000007</v>
      </c>
      <c r="L31" s="182">
        <v>10425.299999999999</v>
      </c>
      <c r="M31" s="184">
        <v>91613</v>
      </c>
      <c r="N31" s="184">
        <v>160055.5</v>
      </c>
      <c r="O31" s="184">
        <v>85601.1</v>
      </c>
      <c r="P31" s="184">
        <v>57264</v>
      </c>
      <c r="Q31" s="185">
        <v>0</v>
      </c>
      <c r="R31"/>
      <c r="S31"/>
      <c r="T31"/>
      <c r="U31"/>
    </row>
    <row r="32" spans="1:74" s="38" customFormat="1" ht="14.4" x14ac:dyDescent="0.3">
      <c r="A32" s="142"/>
      <c r="B32" s="180">
        <v>23</v>
      </c>
      <c r="C32" s="186" t="s">
        <v>27</v>
      </c>
      <c r="D32" s="182">
        <v>74936.399999999994</v>
      </c>
      <c r="E32" s="182">
        <v>78501.5</v>
      </c>
      <c r="F32" s="182">
        <v>5794.7</v>
      </c>
      <c r="G32" s="182">
        <v>0</v>
      </c>
      <c r="H32" s="182">
        <v>0</v>
      </c>
      <c r="I32" s="182">
        <v>0</v>
      </c>
      <c r="J32" s="182">
        <v>1537.2</v>
      </c>
      <c r="K32" s="182">
        <v>7610.7</v>
      </c>
      <c r="L32" s="182">
        <v>5886.7</v>
      </c>
      <c r="M32" s="184">
        <v>39669</v>
      </c>
      <c r="N32" s="184">
        <v>79003.399999999994</v>
      </c>
      <c r="O32" s="184">
        <v>37884.199999999997</v>
      </c>
      <c r="P32" s="184">
        <v>32866.9</v>
      </c>
      <c r="Q32" s="185">
        <v>0</v>
      </c>
      <c r="R32"/>
      <c r="S32"/>
      <c r="T32"/>
      <c r="U32"/>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row>
    <row r="33" spans="1:21" s="8" customFormat="1" ht="14.4" x14ac:dyDescent="0.3">
      <c r="A33" s="142"/>
      <c r="B33" s="180">
        <v>24</v>
      </c>
      <c r="C33" s="186" t="s">
        <v>28</v>
      </c>
      <c r="D33" s="182">
        <v>42986.2</v>
      </c>
      <c r="E33" s="182">
        <v>43271.1</v>
      </c>
      <c r="F33" s="182">
        <v>2701.5</v>
      </c>
      <c r="G33" s="182">
        <v>0</v>
      </c>
      <c r="H33" s="182">
        <v>3756</v>
      </c>
      <c r="I33" s="182">
        <v>200</v>
      </c>
      <c r="J33" s="182">
        <v>733.6</v>
      </c>
      <c r="K33" s="182">
        <v>3660.9</v>
      </c>
      <c r="L33" s="182">
        <v>3773.9</v>
      </c>
      <c r="M33" s="184">
        <v>24340</v>
      </c>
      <c r="N33" s="184">
        <v>45381.599999999999</v>
      </c>
      <c r="O33" s="184">
        <v>23840.1</v>
      </c>
      <c r="P33" s="184">
        <v>17561.400000000001</v>
      </c>
      <c r="Q33" s="185">
        <v>673.5</v>
      </c>
      <c r="R33"/>
      <c r="S33"/>
      <c r="T33"/>
      <c r="U33"/>
    </row>
    <row r="34" spans="1:21" s="8" customFormat="1" ht="15.75" customHeight="1" x14ac:dyDescent="0.3">
      <c r="A34" s="142"/>
      <c r="B34" s="180">
        <v>25</v>
      </c>
      <c r="C34" s="186" t="s">
        <v>29</v>
      </c>
      <c r="D34" s="182">
        <v>108442.3</v>
      </c>
      <c r="E34" s="182">
        <v>89902.7</v>
      </c>
      <c r="F34" s="182">
        <v>32505.4</v>
      </c>
      <c r="G34" s="182">
        <v>0</v>
      </c>
      <c r="H34" s="182">
        <v>50</v>
      </c>
      <c r="I34" s="182">
        <v>300</v>
      </c>
      <c r="J34" s="182">
        <v>877.5</v>
      </c>
      <c r="K34" s="182">
        <v>12299.4</v>
      </c>
      <c r="L34" s="182">
        <v>8159.7</v>
      </c>
      <c r="M34" s="184">
        <v>61338</v>
      </c>
      <c r="N34" s="184">
        <v>98201.4</v>
      </c>
      <c r="O34" s="184">
        <v>55119.1</v>
      </c>
      <c r="P34" s="184">
        <v>31527.7</v>
      </c>
      <c r="Q34" s="185">
        <v>0</v>
      </c>
      <c r="R34"/>
      <c r="S34"/>
      <c r="T34"/>
      <c r="U34"/>
    </row>
    <row r="35" spans="1:21" s="8" customFormat="1" ht="14.4" x14ac:dyDescent="0.3">
      <c r="A35" s="142"/>
      <c r="B35" s="180">
        <v>26</v>
      </c>
      <c r="C35" s="186" t="s">
        <v>30</v>
      </c>
      <c r="D35" s="182">
        <v>61776.5</v>
      </c>
      <c r="E35" s="182">
        <v>54125.3</v>
      </c>
      <c r="F35" s="182">
        <v>13278.2</v>
      </c>
      <c r="G35" s="182">
        <v>0</v>
      </c>
      <c r="H35" s="182">
        <v>0</v>
      </c>
      <c r="I35" s="182">
        <v>0</v>
      </c>
      <c r="J35" s="182">
        <v>2060.4</v>
      </c>
      <c r="K35" s="182">
        <v>4705.6000000000004</v>
      </c>
      <c r="L35" s="182">
        <v>5010.2</v>
      </c>
      <c r="M35" s="184">
        <v>31042</v>
      </c>
      <c r="N35" s="184">
        <v>58501.3</v>
      </c>
      <c r="O35" s="184">
        <v>29521.1</v>
      </c>
      <c r="P35" s="184">
        <v>22902.400000000001</v>
      </c>
      <c r="Q35" s="185">
        <v>75.400000000000006</v>
      </c>
      <c r="R35"/>
      <c r="S35"/>
      <c r="T35"/>
      <c r="U35"/>
    </row>
    <row r="36" spans="1:21" s="8" customFormat="1" ht="14.4" x14ac:dyDescent="0.3">
      <c r="A36" s="142"/>
      <c r="B36" s="180">
        <v>27</v>
      </c>
      <c r="C36" s="186" t="s">
        <v>31</v>
      </c>
      <c r="D36" s="182">
        <v>27084.1</v>
      </c>
      <c r="E36" s="182">
        <v>26323</v>
      </c>
      <c r="F36" s="182">
        <v>2028.4</v>
      </c>
      <c r="G36" s="182">
        <v>0</v>
      </c>
      <c r="H36" s="182">
        <v>0</v>
      </c>
      <c r="I36" s="182">
        <v>120</v>
      </c>
      <c r="J36" s="182">
        <v>349.7</v>
      </c>
      <c r="K36" s="182">
        <v>1832.1</v>
      </c>
      <c r="L36" s="182">
        <v>4113.8</v>
      </c>
      <c r="M36" s="184">
        <v>15341</v>
      </c>
      <c r="N36" s="184">
        <v>30957.9</v>
      </c>
      <c r="O36" s="184">
        <v>14506.5</v>
      </c>
      <c r="P36" s="184">
        <v>13840.4</v>
      </c>
      <c r="Q36" s="185">
        <v>320.5</v>
      </c>
      <c r="R36"/>
      <c r="S36"/>
      <c r="T36"/>
      <c r="U36"/>
    </row>
    <row r="37" spans="1:21" s="8" customFormat="1" ht="14.4" x14ac:dyDescent="0.3">
      <c r="A37" s="142"/>
      <c r="B37" s="180">
        <v>28</v>
      </c>
      <c r="C37" s="186" t="s">
        <v>32</v>
      </c>
      <c r="D37" s="182">
        <v>32000.1</v>
      </c>
      <c r="E37" s="182">
        <v>30321.5</v>
      </c>
      <c r="F37" s="182">
        <v>5350.1</v>
      </c>
      <c r="G37" s="182">
        <v>0</v>
      </c>
      <c r="H37" s="182">
        <v>0</v>
      </c>
      <c r="I37" s="182">
        <v>0</v>
      </c>
      <c r="J37" s="182">
        <v>1163.0999999999999</v>
      </c>
      <c r="K37" s="182">
        <v>0</v>
      </c>
      <c r="L37" s="182">
        <v>3652.7</v>
      </c>
      <c r="M37" s="184">
        <v>16573</v>
      </c>
      <c r="N37" s="184">
        <v>33293.199999999997</v>
      </c>
      <c r="O37" s="184">
        <v>16210.3</v>
      </c>
      <c r="P37" s="184">
        <v>15222.5</v>
      </c>
      <c r="Q37" s="185">
        <v>673.1</v>
      </c>
      <c r="R37"/>
      <c r="S37"/>
      <c r="T37"/>
      <c r="U37"/>
    </row>
    <row r="38" spans="1:21" s="8" customFormat="1" ht="14.4" x14ac:dyDescent="0.3">
      <c r="A38" s="142"/>
      <c r="B38" s="180">
        <v>30</v>
      </c>
      <c r="C38" s="186" t="s">
        <v>33</v>
      </c>
      <c r="D38" s="182">
        <v>88056.3</v>
      </c>
      <c r="E38" s="182">
        <v>84820.4</v>
      </c>
      <c r="F38" s="182">
        <v>8541.9</v>
      </c>
      <c r="G38" s="182">
        <v>0</v>
      </c>
      <c r="H38" s="182">
        <v>9.8000000000000007</v>
      </c>
      <c r="I38" s="182">
        <v>50</v>
      </c>
      <c r="J38" s="182">
        <v>2091</v>
      </c>
      <c r="K38" s="182">
        <v>5326.1</v>
      </c>
      <c r="L38" s="182">
        <v>4013.8</v>
      </c>
      <c r="M38" s="184">
        <v>46180</v>
      </c>
      <c r="N38" s="184">
        <v>84791.1</v>
      </c>
      <c r="O38" s="184">
        <v>43578</v>
      </c>
      <c r="P38" s="184">
        <v>31780.6</v>
      </c>
      <c r="Q38" s="185">
        <v>2553.1</v>
      </c>
      <c r="R38"/>
      <c r="S38"/>
      <c r="T38"/>
      <c r="U38"/>
    </row>
    <row r="39" spans="1:21" s="8" customFormat="1" ht="14.4" x14ac:dyDescent="0.3">
      <c r="A39" s="142"/>
      <c r="B39" s="180">
        <v>31</v>
      </c>
      <c r="C39" s="186" t="s">
        <v>34</v>
      </c>
      <c r="D39" s="182">
        <v>28709.7</v>
      </c>
      <c r="E39" s="182">
        <v>27409.1</v>
      </c>
      <c r="F39" s="182">
        <v>2949.3</v>
      </c>
      <c r="G39" s="182">
        <v>0</v>
      </c>
      <c r="H39" s="182">
        <v>0</v>
      </c>
      <c r="I39" s="182">
        <v>319.39999999999998</v>
      </c>
      <c r="J39" s="182">
        <v>268.2</v>
      </c>
      <c r="K39" s="182">
        <v>1229.8</v>
      </c>
      <c r="L39" s="182">
        <v>4070.5</v>
      </c>
      <c r="M39" s="184">
        <v>15826</v>
      </c>
      <c r="N39" s="184">
        <v>29493.200000000001</v>
      </c>
      <c r="O39" s="184">
        <v>15294.6</v>
      </c>
      <c r="P39" s="184">
        <v>12503.2</v>
      </c>
      <c r="Q39" s="185">
        <v>840.4</v>
      </c>
      <c r="R39"/>
      <c r="S39"/>
      <c r="T39"/>
      <c r="U39"/>
    </row>
    <row r="40" spans="1:21" s="8" customFormat="1" ht="14.4" x14ac:dyDescent="0.3">
      <c r="A40" s="142"/>
      <c r="B40" s="180">
        <v>32</v>
      </c>
      <c r="C40" s="186" t="s">
        <v>35</v>
      </c>
      <c r="D40" s="182">
        <v>34150.1</v>
      </c>
      <c r="E40" s="182">
        <v>33084.6</v>
      </c>
      <c r="F40" s="182">
        <v>2255.1999999999998</v>
      </c>
      <c r="G40" s="182">
        <v>43.5</v>
      </c>
      <c r="H40" s="182">
        <v>0</v>
      </c>
      <c r="I40" s="182">
        <v>30</v>
      </c>
      <c r="J40" s="182">
        <v>204.8</v>
      </c>
      <c r="K40" s="182">
        <v>707.6</v>
      </c>
      <c r="L40" s="182">
        <v>2090.3000000000002</v>
      </c>
      <c r="M40" s="184">
        <v>17295</v>
      </c>
      <c r="N40" s="184">
        <v>35694.199999999997</v>
      </c>
      <c r="O40" s="184">
        <v>16608</v>
      </c>
      <c r="P40" s="184">
        <v>14180.1</v>
      </c>
      <c r="Q40" s="185">
        <v>637.5</v>
      </c>
      <c r="R40"/>
      <c r="S40"/>
      <c r="T40"/>
      <c r="U40"/>
    </row>
    <row r="41" spans="1:21" s="8" customFormat="1" ht="14.4" x14ac:dyDescent="0.3">
      <c r="A41" s="142"/>
      <c r="B41" s="180">
        <v>33</v>
      </c>
      <c r="C41" s="186" t="s">
        <v>36</v>
      </c>
      <c r="D41" s="182">
        <v>52375.8</v>
      </c>
      <c r="E41" s="182">
        <v>50026.400000000001</v>
      </c>
      <c r="F41" s="182">
        <v>5346.7</v>
      </c>
      <c r="G41" s="182">
        <v>0</v>
      </c>
      <c r="H41" s="182">
        <v>415</v>
      </c>
      <c r="I41" s="182">
        <v>330</v>
      </c>
      <c r="J41" s="182">
        <v>486.7</v>
      </c>
      <c r="K41" s="182">
        <v>7365.3</v>
      </c>
      <c r="L41" s="182">
        <v>952.7</v>
      </c>
      <c r="M41" s="184">
        <v>31325</v>
      </c>
      <c r="N41" s="184">
        <v>54946.3</v>
      </c>
      <c r="O41" s="184">
        <v>29937.5</v>
      </c>
      <c r="P41" s="184">
        <v>20979.9</v>
      </c>
      <c r="Q41" s="185">
        <v>1079.9000000000001</v>
      </c>
      <c r="R41"/>
      <c r="S41"/>
      <c r="T41"/>
      <c r="U41"/>
    </row>
    <row r="42" spans="1:21" s="8" customFormat="1" ht="14.4" x14ac:dyDescent="0.3">
      <c r="A42" s="142"/>
      <c r="B42" s="180">
        <v>34</v>
      </c>
      <c r="C42" s="186" t="s">
        <v>37</v>
      </c>
      <c r="D42" s="182">
        <v>39363</v>
      </c>
      <c r="E42" s="182">
        <v>38646.800000000003</v>
      </c>
      <c r="F42" s="182">
        <v>2388.1</v>
      </c>
      <c r="G42" s="182">
        <v>0</v>
      </c>
      <c r="H42" s="182">
        <v>0</v>
      </c>
      <c r="I42" s="182">
        <v>10</v>
      </c>
      <c r="J42" s="182">
        <v>0</v>
      </c>
      <c r="K42" s="182">
        <v>1671.9</v>
      </c>
      <c r="L42" s="182">
        <v>2484.1999999999998</v>
      </c>
      <c r="M42" s="184">
        <v>20836</v>
      </c>
      <c r="N42" s="184">
        <v>41272.800000000003</v>
      </c>
      <c r="O42" s="184">
        <v>19933</v>
      </c>
      <c r="P42" s="184">
        <v>16803</v>
      </c>
      <c r="Q42" s="185">
        <v>1125.3</v>
      </c>
      <c r="R42"/>
      <c r="S42"/>
      <c r="T42"/>
      <c r="U42"/>
    </row>
    <row r="43" spans="1:21" s="8" customFormat="1" ht="14.4" x14ac:dyDescent="0.3">
      <c r="A43" s="142"/>
      <c r="B43" s="180">
        <v>35</v>
      </c>
      <c r="C43" s="186" t="s">
        <v>38</v>
      </c>
      <c r="D43" s="182">
        <v>54105</v>
      </c>
      <c r="E43" s="182">
        <v>52908</v>
      </c>
      <c r="F43" s="182">
        <v>5558.4</v>
      </c>
      <c r="G43" s="182">
        <v>0</v>
      </c>
      <c r="H43" s="182">
        <v>0</v>
      </c>
      <c r="I43" s="182">
        <v>0</v>
      </c>
      <c r="J43" s="182">
        <v>673.2</v>
      </c>
      <c r="K43" s="182">
        <v>3636.7</v>
      </c>
      <c r="L43" s="182">
        <v>7490.8</v>
      </c>
      <c r="M43" s="184">
        <v>28527</v>
      </c>
      <c r="N43" s="184">
        <v>56125.3</v>
      </c>
      <c r="O43" s="184">
        <v>27253.8</v>
      </c>
      <c r="P43" s="184">
        <v>24548</v>
      </c>
      <c r="Q43" s="185">
        <v>1788.9</v>
      </c>
      <c r="R43"/>
      <c r="S43"/>
      <c r="T43"/>
      <c r="U43"/>
    </row>
    <row r="44" spans="1:21" s="8" customFormat="1" ht="14.4" x14ac:dyDescent="0.3">
      <c r="A44" s="142"/>
      <c r="B44" s="180">
        <v>36</v>
      </c>
      <c r="C44" s="186" t="s">
        <v>39</v>
      </c>
      <c r="D44" s="182">
        <v>40569.199999999997</v>
      </c>
      <c r="E44" s="182">
        <v>40248.1</v>
      </c>
      <c r="F44" s="182">
        <v>1357.8</v>
      </c>
      <c r="G44" s="182">
        <v>0</v>
      </c>
      <c r="H44" s="182">
        <v>60</v>
      </c>
      <c r="I44" s="182">
        <v>0</v>
      </c>
      <c r="J44" s="182">
        <v>0</v>
      </c>
      <c r="K44" s="182">
        <v>0</v>
      </c>
      <c r="L44" s="182">
        <v>2366</v>
      </c>
      <c r="M44" s="184">
        <v>22187</v>
      </c>
      <c r="N44" s="184">
        <v>44058.6</v>
      </c>
      <c r="O44" s="184">
        <v>20903.3</v>
      </c>
      <c r="P44" s="184">
        <v>17829.2</v>
      </c>
      <c r="Q44" s="185">
        <v>0</v>
      </c>
      <c r="R44"/>
      <c r="S44"/>
      <c r="T44"/>
      <c r="U44"/>
    </row>
    <row r="45" spans="1:21" s="8" customFormat="1" ht="14.4" x14ac:dyDescent="0.3">
      <c r="A45" s="142"/>
      <c r="B45" s="180">
        <v>37</v>
      </c>
      <c r="C45" s="186" t="s">
        <v>40</v>
      </c>
      <c r="D45" s="182">
        <v>57845.7</v>
      </c>
      <c r="E45" s="182">
        <v>60601.1</v>
      </c>
      <c r="F45" s="182">
        <v>2594.1</v>
      </c>
      <c r="G45" s="182">
        <v>0</v>
      </c>
      <c r="H45" s="182">
        <v>0</v>
      </c>
      <c r="I45" s="182">
        <v>0</v>
      </c>
      <c r="J45" s="182">
        <v>0</v>
      </c>
      <c r="K45" s="182">
        <v>5230.6000000000004</v>
      </c>
      <c r="L45" s="182">
        <v>2145.6999999999998</v>
      </c>
      <c r="M45" s="184">
        <v>31568</v>
      </c>
      <c r="N45" s="184">
        <v>59782.9</v>
      </c>
      <c r="O45" s="184">
        <v>30464.9</v>
      </c>
      <c r="P45" s="184">
        <v>22473.1</v>
      </c>
      <c r="Q45" s="185">
        <v>476.5</v>
      </c>
      <c r="R45"/>
      <c r="S45"/>
      <c r="T45"/>
      <c r="U45"/>
    </row>
    <row r="46" spans="1:21" s="8" customFormat="1" ht="14.4" x14ac:dyDescent="0.3">
      <c r="A46" s="142"/>
      <c r="B46" s="180">
        <v>38</v>
      </c>
      <c r="C46" s="186" t="s">
        <v>41</v>
      </c>
      <c r="D46" s="182">
        <v>49339.8</v>
      </c>
      <c r="E46" s="182">
        <v>48464.800000000003</v>
      </c>
      <c r="F46" s="182">
        <v>2699.4</v>
      </c>
      <c r="G46" s="182">
        <v>2</v>
      </c>
      <c r="H46" s="182">
        <v>1003</v>
      </c>
      <c r="I46" s="182">
        <v>100</v>
      </c>
      <c r="J46" s="182">
        <v>224.1</v>
      </c>
      <c r="K46" s="182">
        <v>2828.1</v>
      </c>
      <c r="L46" s="182">
        <v>7499.2</v>
      </c>
      <c r="M46" s="184">
        <v>25952</v>
      </c>
      <c r="N46" s="184">
        <v>52372.2</v>
      </c>
      <c r="O46" s="184">
        <v>24855.8</v>
      </c>
      <c r="P46" s="184">
        <v>22230</v>
      </c>
      <c r="Q46" s="185">
        <v>1136.8</v>
      </c>
      <c r="R46"/>
      <c r="S46"/>
      <c r="T46"/>
      <c r="U46"/>
    </row>
    <row r="47" spans="1:21" s="8" customFormat="1" ht="14.4" x14ac:dyDescent="0.3">
      <c r="A47" s="142"/>
      <c r="B47" s="180">
        <v>39</v>
      </c>
      <c r="C47" s="186" t="s">
        <v>42</v>
      </c>
      <c r="D47" s="182">
        <v>46998.400000000001</v>
      </c>
      <c r="E47" s="182">
        <v>47367.5</v>
      </c>
      <c r="F47" s="182">
        <v>3030.2</v>
      </c>
      <c r="G47" s="182">
        <v>0</v>
      </c>
      <c r="H47" s="182">
        <v>0</v>
      </c>
      <c r="I47" s="182">
        <v>350</v>
      </c>
      <c r="J47" s="182">
        <v>336.2</v>
      </c>
      <c r="K47" s="182">
        <v>0</v>
      </c>
      <c r="L47" s="182">
        <v>9320</v>
      </c>
      <c r="M47" s="184">
        <v>26232</v>
      </c>
      <c r="N47" s="184">
        <v>51200.6</v>
      </c>
      <c r="O47" s="184">
        <v>25007.5</v>
      </c>
      <c r="P47" s="184">
        <v>21177.200000000001</v>
      </c>
      <c r="Q47" s="185">
        <v>0</v>
      </c>
      <c r="R47"/>
      <c r="S47"/>
      <c r="T47"/>
      <c r="U47"/>
    </row>
    <row r="48" spans="1:21" s="8" customFormat="1" ht="14.4" x14ac:dyDescent="0.3">
      <c r="A48" s="142"/>
      <c r="B48" s="180">
        <v>40</v>
      </c>
      <c r="C48" s="186" t="s">
        <v>43</v>
      </c>
      <c r="D48" s="182">
        <v>24914.1</v>
      </c>
      <c r="E48" s="182">
        <v>25665.4</v>
      </c>
      <c r="F48" s="182">
        <v>1178</v>
      </c>
      <c r="G48" s="182">
        <v>0</v>
      </c>
      <c r="H48" s="182">
        <v>136.19999999999999</v>
      </c>
      <c r="I48" s="182">
        <v>0</v>
      </c>
      <c r="J48" s="182">
        <v>87.3</v>
      </c>
      <c r="K48" s="182">
        <v>2064.4</v>
      </c>
      <c r="L48" s="182">
        <v>2461.3000000000002</v>
      </c>
      <c r="M48" s="184">
        <v>14839</v>
      </c>
      <c r="N48" s="184">
        <v>26371.5</v>
      </c>
      <c r="O48" s="184">
        <v>14394.1</v>
      </c>
      <c r="P48" s="184">
        <v>10334</v>
      </c>
      <c r="Q48" s="185">
        <v>0</v>
      </c>
      <c r="R48"/>
      <c r="S48"/>
      <c r="T48"/>
      <c r="U48"/>
    </row>
    <row r="49" spans="1:21" s="8" customFormat="1" ht="14.4" x14ac:dyDescent="0.3">
      <c r="A49" s="142"/>
      <c r="B49" s="180">
        <v>41</v>
      </c>
      <c r="C49" s="186" t="s">
        <v>44</v>
      </c>
      <c r="D49" s="182">
        <v>42333.1</v>
      </c>
      <c r="E49" s="182">
        <v>43698.3</v>
      </c>
      <c r="F49" s="182">
        <v>4569.5</v>
      </c>
      <c r="G49" s="182">
        <v>0</v>
      </c>
      <c r="H49" s="182">
        <v>0</v>
      </c>
      <c r="I49" s="182">
        <v>400</v>
      </c>
      <c r="J49" s="182">
        <v>1308.5</v>
      </c>
      <c r="K49" s="182">
        <v>4886.8</v>
      </c>
      <c r="L49" s="182">
        <v>2706.2</v>
      </c>
      <c r="M49" s="184">
        <v>23320</v>
      </c>
      <c r="N49" s="184">
        <v>47785</v>
      </c>
      <c r="O49" s="184">
        <v>22458.9</v>
      </c>
      <c r="P49" s="184">
        <v>21287.1</v>
      </c>
      <c r="Q49" s="185">
        <v>1950.4</v>
      </c>
      <c r="R49"/>
      <c r="S49"/>
      <c r="T49"/>
      <c r="U49"/>
    </row>
    <row r="50" spans="1:21" s="8" customFormat="1" ht="14.4" x14ac:dyDescent="0.3">
      <c r="A50" s="142"/>
      <c r="B50" s="180">
        <v>42</v>
      </c>
      <c r="C50" s="186" t="s">
        <v>45</v>
      </c>
      <c r="D50" s="182">
        <v>49514.3</v>
      </c>
      <c r="E50" s="182">
        <v>50487.5</v>
      </c>
      <c r="F50" s="182">
        <v>1309</v>
      </c>
      <c r="G50" s="182">
        <v>0</v>
      </c>
      <c r="H50" s="182">
        <v>361</v>
      </c>
      <c r="I50" s="182">
        <v>1500</v>
      </c>
      <c r="J50" s="182">
        <v>911.1</v>
      </c>
      <c r="K50" s="182">
        <v>2978.1</v>
      </c>
      <c r="L50" s="182">
        <v>1210.9000000000001</v>
      </c>
      <c r="M50" s="184">
        <v>27880</v>
      </c>
      <c r="N50" s="184">
        <v>55445.9</v>
      </c>
      <c r="O50" s="184">
        <v>26904.1</v>
      </c>
      <c r="P50" s="184">
        <v>25690.6</v>
      </c>
      <c r="Q50" s="185">
        <v>0</v>
      </c>
      <c r="R50"/>
      <c r="S50"/>
      <c r="T50"/>
      <c r="U50"/>
    </row>
    <row r="51" spans="1:21" s="8" customFormat="1" ht="14.4" x14ac:dyDescent="0.3">
      <c r="A51" s="142"/>
      <c r="B51" s="180">
        <v>43</v>
      </c>
      <c r="C51" s="186" t="s">
        <v>46</v>
      </c>
      <c r="D51" s="182">
        <v>61098.1</v>
      </c>
      <c r="E51" s="182">
        <v>57070.9</v>
      </c>
      <c r="F51" s="182">
        <v>5517.1</v>
      </c>
      <c r="G51" s="182">
        <v>0</v>
      </c>
      <c r="H51" s="182">
        <v>1431</v>
      </c>
      <c r="I51" s="182">
        <v>0</v>
      </c>
      <c r="J51" s="182">
        <v>412.8</v>
      </c>
      <c r="K51" s="182">
        <v>0</v>
      </c>
      <c r="L51" s="182">
        <v>2543.1</v>
      </c>
      <c r="M51" s="184">
        <v>34944</v>
      </c>
      <c r="N51" s="184">
        <v>62498.400000000001</v>
      </c>
      <c r="O51" s="184">
        <v>33268.6</v>
      </c>
      <c r="P51" s="184">
        <v>22788.5</v>
      </c>
      <c r="Q51" s="185">
        <v>2264.5</v>
      </c>
      <c r="R51"/>
      <c r="S51"/>
      <c r="T51"/>
      <c r="U51"/>
    </row>
    <row r="52" spans="1:21" s="8" customFormat="1" ht="14.4" x14ac:dyDescent="0.3">
      <c r="A52" s="142"/>
      <c r="B52" s="180">
        <v>44</v>
      </c>
      <c r="C52" s="186" t="s">
        <v>47</v>
      </c>
      <c r="D52" s="182">
        <v>36111.800000000003</v>
      </c>
      <c r="E52" s="182">
        <v>34360.400000000001</v>
      </c>
      <c r="F52" s="182">
        <v>4050.9</v>
      </c>
      <c r="G52" s="182">
        <v>8.6</v>
      </c>
      <c r="H52" s="182">
        <v>0</v>
      </c>
      <c r="I52" s="182">
        <v>1216.8</v>
      </c>
      <c r="J52" s="182">
        <v>0</v>
      </c>
      <c r="K52" s="182">
        <v>2951.2</v>
      </c>
      <c r="L52" s="182">
        <v>2471.6999999999998</v>
      </c>
      <c r="M52" s="184">
        <v>20214</v>
      </c>
      <c r="N52" s="184">
        <v>39168.1</v>
      </c>
      <c r="O52" s="184">
        <v>19442.3</v>
      </c>
      <c r="P52" s="184">
        <v>17183.900000000001</v>
      </c>
      <c r="Q52" s="185">
        <v>0</v>
      </c>
      <c r="R52"/>
      <c r="S52"/>
      <c r="T52"/>
      <c r="U52"/>
    </row>
    <row r="53" spans="1:21" s="8" customFormat="1" ht="14.4" x14ac:dyDescent="0.3">
      <c r="A53" s="142"/>
      <c r="B53" s="180">
        <v>45</v>
      </c>
      <c r="C53" s="186" t="s">
        <v>48</v>
      </c>
      <c r="D53" s="182">
        <v>65940.899999999994</v>
      </c>
      <c r="E53" s="182">
        <v>61155.5</v>
      </c>
      <c r="F53" s="182">
        <v>9739.7000000000007</v>
      </c>
      <c r="G53" s="182">
        <v>0</v>
      </c>
      <c r="H53" s="182">
        <v>0</v>
      </c>
      <c r="I53" s="182">
        <v>0</v>
      </c>
      <c r="J53" s="182">
        <v>3.2</v>
      </c>
      <c r="K53" s="182">
        <v>5229.2</v>
      </c>
      <c r="L53" s="182">
        <v>11364.8</v>
      </c>
      <c r="M53" s="184">
        <v>33289</v>
      </c>
      <c r="N53" s="184">
        <v>68930.100000000006</v>
      </c>
      <c r="O53" s="184">
        <v>32116</v>
      </c>
      <c r="P53" s="184">
        <v>29754.6</v>
      </c>
      <c r="Q53" s="185">
        <v>0</v>
      </c>
      <c r="R53"/>
      <c r="S53"/>
      <c r="T53"/>
      <c r="U53"/>
    </row>
    <row r="54" spans="1:21" s="8" customFormat="1" ht="14.4" x14ac:dyDescent="0.3">
      <c r="A54" s="142"/>
      <c r="B54" s="180">
        <v>46</v>
      </c>
      <c r="C54" s="186" t="s">
        <v>49</v>
      </c>
      <c r="D54" s="182">
        <v>23744.1</v>
      </c>
      <c r="E54" s="182">
        <v>23223.8</v>
      </c>
      <c r="F54" s="182">
        <v>2962.4</v>
      </c>
      <c r="G54" s="182">
        <v>0</v>
      </c>
      <c r="H54" s="182">
        <v>490.7</v>
      </c>
      <c r="I54" s="182">
        <v>100</v>
      </c>
      <c r="J54" s="182">
        <v>1146</v>
      </c>
      <c r="K54" s="182">
        <v>3533.7</v>
      </c>
      <c r="L54" s="182">
        <v>3373.9</v>
      </c>
      <c r="M54" s="184">
        <v>13591</v>
      </c>
      <c r="N54" s="184">
        <v>26077.3</v>
      </c>
      <c r="O54" s="184">
        <v>12866.9</v>
      </c>
      <c r="P54" s="184">
        <v>9904.7999999999993</v>
      </c>
      <c r="Q54" s="185">
        <v>0</v>
      </c>
      <c r="R54"/>
      <c r="S54"/>
      <c r="T54"/>
      <c r="U54"/>
    </row>
    <row r="55" spans="1:21" s="8" customFormat="1" ht="14.4" x14ac:dyDescent="0.3">
      <c r="A55" s="142"/>
      <c r="B55" s="180">
        <v>47</v>
      </c>
      <c r="C55" s="186" t="s">
        <v>50</v>
      </c>
      <c r="D55" s="182">
        <v>43483.199999999997</v>
      </c>
      <c r="E55" s="182">
        <v>32166</v>
      </c>
      <c r="F55" s="182">
        <v>11050.4</v>
      </c>
      <c r="G55" s="182">
        <v>160</v>
      </c>
      <c r="H55" s="182">
        <v>1748.2</v>
      </c>
      <c r="I55" s="182">
        <v>0</v>
      </c>
      <c r="J55" s="182">
        <v>114.9</v>
      </c>
      <c r="K55" s="182">
        <v>287.8</v>
      </c>
      <c r="L55" s="182">
        <v>6574.8</v>
      </c>
      <c r="M55" s="184">
        <v>20936</v>
      </c>
      <c r="N55" s="184">
        <v>39364.6</v>
      </c>
      <c r="O55" s="184">
        <v>19709.400000000001</v>
      </c>
      <c r="P55" s="184">
        <v>15568.3</v>
      </c>
      <c r="Q55" s="185">
        <v>223.2</v>
      </c>
      <c r="R55"/>
      <c r="S55"/>
      <c r="T55"/>
      <c r="U55"/>
    </row>
    <row r="56" spans="1:21" s="8" customFormat="1" ht="14.4" x14ac:dyDescent="0.3">
      <c r="A56" s="142"/>
      <c r="B56" s="180">
        <v>48</v>
      </c>
      <c r="C56" s="186" t="s">
        <v>51</v>
      </c>
      <c r="D56" s="182">
        <v>71854.7</v>
      </c>
      <c r="E56" s="182">
        <v>58138.9</v>
      </c>
      <c r="F56" s="182">
        <v>20832.2</v>
      </c>
      <c r="G56" s="182">
        <v>0</v>
      </c>
      <c r="H56" s="182">
        <v>0</v>
      </c>
      <c r="I56" s="182">
        <v>0</v>
      </c>
      <c r="J56" s="182">
        <v>1398.1</v>
      </c>
      <c r="K56" s="182">
        <v>0</v>
      </c>
      <c r="L56" s="182">
        <v>6365.7</v>
      </c>
      <c r="M56" s="184">
        <v>31650</v>
      </c>
      <c r="N56" s="184">
        <v>64552.4</v>
      </c>
      <c r="O56" s="184">
        <v>30506.400000000001</v>
      </c>
      <c r="P56" s="184">
        <v>28257.1</v>
      </c>
      <c r="Q56" s="185">
        <v>0</v>
      </c>
      <c r="R56"/>
      <c r="S56"/>
      <c r="T56"/>
      <c r="U56"/>
    </row>
    <row r="57" spans="1:21" s="8" customFormat="1" ht="14.4" x14ac:dyDescent="0.3">
      <c r="A57" s="142"/>
      <c r="B57" s="180">
        <v>49</v>
      </c>
      <c r="C57" s="186" t="s">
        <v>52</v>
      </c>
      <c r="D57" s="182">
        <v>62912.3</v>
      </c>
      <c r="E57" s="182">
        <v>61234.7</v>
      </c>
      <c r="F57" s="182">
        <v>8797.5</v>
      </c>
      <c r="G57" s="182">
        <v>0</v>
      </c>
      <c r="H57" s="182">
        <v>8.4</v>
      </c>
      <c r="I57" s="182">
        <v>200</v>
      </c>
      <c r="J57" s="182">
        <v>1817.3</v>
      </c>
      <c r="K57" s="182">
        <v>1932.7</v>
      </c>
      <c r="L57" s="182">
        <v>9393.2000000000007</v>
      </c>
      <c r="M57" s="184">
        <v>34909</v>
      </c>
      <c r="N57" s="184">
        <v>66526.2</v>
      </c>
      <c r="O57" s="184">
        <v>33206</v>
      </c>
      <c r="P57" s="184">
        <v>28168.2</v>
      </c>
      <c r="Q57" s="185">
        <v>1966.5</v>
      </c>
      <c r="R57"/>
      <c r="S57"/>
      <c r="T57"/>
      <c r="U57"/>
    </row>
    <row r="58" spans="1:21" s="8" customFormat="1" ht="14.4" x14ac:dyDescent="0.3">
      <c r="A58" s="142"/>
      <c r="B58" s="180">
        <v>50</v>
      </c>
      <c r="C58" s="186" t="s">
        <v>53</v>
      </c>
      <c r="D58" s="182">
        <v>64946.7</v>
      </c>
      <c r="E58" s="182">
        <v>62261.2</v>
      </c>
      <c r="F58" s="182">
        <v>7318.9</v>
      </c>
      <c r="G58" s="182">
        <v>0</v>
      </c>
      <c r="H58" s="182">
        <v>48.4</v>
      </c>
      <c r="I58" s="182">
        <v>0</v>
      </c>
      <c r="J58" s="182">
        <v>2142.9</v>
      </c>
      <c r="K58" s="182">
        <v>5007.8</v>
      </c>
      <c r="L58" s="182">
        <v>5280.6</v>
      </c>
      <c r="M58" s="184">
        <v>32988</v>
      </c>
      <c r="N58" s="184">
        <v>61425.2</v>
      </c>
      <c r="O58" s="184">
        <v>30870.2</v>
      </c>
      <c r="P58" s="184">
        <v>24877.9</v>
      </c>
      <c r="Q58" s="185">
        <v>1234.4000000000001</v>
      </c>
      <c r="R58"/>
      <c r="S58"/>
      <c r="T58"/>
      <c r="U58"/>
    </row>
    <row r="59" spans="1:21" s="8" customFormat="1" ht="14.4" x14ac:dyDescent="0.3">
      <c r="A59" s="142"/>
      <c r="B59" s="180">
        <v>51</v>
      </c>
      <c r="C59" s="186" t="s">
        <v>54</v>
      </c>
      <c r="D59" s="182">
        <v>59819.5</v>
      </c>
      <c r="E59" s="182">
        <v>56286.1</v>
      </c>
      <c r="F59" s="182">
        <v>8439.4</v>
      </c>
      <c r="G59" s="182">
        <v>100</v>
      </c>
      <c r="H59" s="182">
        <v>0</v>
      </c>
      <c r="I59" s="182">
        <v>200</v>
      </c>
      <c r="J59" s="182">
        <v>522.29999999999995</v>
      </c>
      <c r="K59" s="182">
        <v>4733.3999999999996</v>
      </c>
      <c r="L59" s="182">
        <v>9432.7000000000007</v>
      </c>
      <c r="M59" s="184">
        <v>29860</v>
      </c>
      <c r="N59" s="184">
        <v>60815.8</v>
      </c>
      <c r="O59" s="184">
        <v>28256.7</v>
      </c>
      <c r="P59" s="184">
        <v>26757.7</v>
      </c>
      <c r="Q59" s="185">
        <v>676.3</v>
      </c>
      <c r="R59"/>
      <c r="S59"/>
      <c r="T59"/>
      <c r="U59"/>
    </row>
    <row r="60" spans="1:21" s="8" customFormat="1" ht="14.4" x14ac:dyDescent="0.3">
      <c r="A60" s="142"/>
      <c r="B60" s="180">
        <v>52</v>
      </c>
      <c r="C60" s="186" t="s">
        <v>55</v>
      </c>
      <c r="D60" s="182">
        <v>57891.8</v>
      </c>
      <c r="E60" s="182">
        <v>54286.7</v>
      </c>
      <c r="F60" s="182">
        <v>6624.9</v>
      </c>
      <c r="G60" s="182">
        <v>58.6</v>
      </c>
      <c r="H60" s="182">
        <v>0</v>
      </c>
      <c r="I60" s="182">
        <v>0</v>
      </c>
      <c r="J60" s="182">
        <v>461.2</v>
      </c>
      <c r="K60" s="182">
        <v>3623.6</v>
      </c>
      <c r="L60" s="182">
        <v>11579.1</v>
      </c>
      <c r="M60" s="184">
        <v>31998</v>
      </c>
      <c r="N60" s="184">
        <v>57719.9</v>
      </c>
      <c r="O60" s="184">
        <v>30624.1</v>
      </c>
      <c r="P60" s="184">
        <v>22001.7</v>
      </c>
      <c r="Q60" s="185">
        <v>831.8</v>
      </c>
      <c r="R60"/>
      <c r="S60"/>
      <c r="T60"/>
      <c r="U60"/>
    </row>
    <row r="61" spans="1:21" s="8" customFormat="1" ht="14.4" x14ac:dyDescent="0.3">
      <c r="A61" s="142"/>
      <c r="B61" s="180">
        <v>53</v>
      </c>
      <c r="C61" s="186" t="s">
        <v>56</v>
      </c>
      <c r="D61" s="182">
        <v>33310.699999999997</v>
      </c>
      <c r="E61" s="182">
        <v>34120.199999999997</v>
      </c>
      <c r="F61" s="182">
        <v>4848.1000000000004</v>
      </c>
      <c r="G61" s="182">
        <v>0</v>
      </c>
      <c r="H61" s="182">
        <v>0</v>
      </c>
      <c r="I61" s="182">
        <v>0</v>
      </c>
      <c r="J61" s="182">
        <v>0</v>
      </c>
      <c r="K61" s="182">
        <v>4435.3999999999996</v>
      </c>
      <c r="L61" s="182">
        <v>4241.2</v>
      </c>
      <c r="M61" s="184">
        <v>20282</v>
      </c>
      <c r="N61" s="184">
        <v>38563.300000000003</v>
      </c>
      <c r="O61" s="184">
        <v>19407</v>
      </c>
      <c r="P61" s="184">
        <v>15606.2</v>
      </c>
      <c r="Q61" s="185">
        <v>0</v>
      </c>
      <c r="R61"/>
      <c r="S61"/>
      <c r="T61"/>
      <c r="U61"/>
    </row>
    <row r="62" spans="1:21" s="8" customFormat="1" ht="14.4" x14ac:dyDescent="0.3">
      <c r="A62" s="142"/>
      <c r="B62" s="180">
        <v>54</v>
      </c>
      <c r="C62" s="186" t="s">
        <v>57</v>
      </c>
      <c r="D62" s="182">
        <v>57209.4</v>
      </c>
      <c r="E62" s="182">
        <v>55116.9</v>
      </c>
      <c r="F62" s="182">
        <v>3750.3</v>
      </c>
      <c r="G62" s="182">
        <v>0</v>
      </c>
      <c r="H62" s="182">
        <v>0</v>
      </c>
      <c r="I62" s="182">
        <v>2000</v>
      </c>
      <c r="J62" s="182">
        <v>0</v>
      </c>
      <c r="K62" s="182">
        <v>1493.5</v>
      </c>
      <c r="L62" s="182">
        <v>4059.8</v>
      </c>
      <c r="M62" s="184">
        <v>31351</v>
      </c>
      <c r="N62" s="184">
        <v>57587.199999999997</v>
      </c>
      <c r="O62" s="184">
        <v>29395.3</v>
      </c>
      <c r="P62" s="184">
        <v>24575.7</v>
      </c>
      <c r="Q62" s="185">
        <v>0</v>
      </c>
      <c r="R62"/>
      <c r="S62"/>
      <c r="T62"/>
      <c r="U62"/>
    </row>
    <row r="63" spans="1:21" s="8" customFormat="1" ht="14.4" x14ac:dyDescent="0.3">
      <c r="A63" s="142"/>
      <c r="B63" s="180">
        <v>55</v>
      </c>
      <c r="C63" s="186" t="s">
        <v>58</v>
      </c>
      <c r="D63" s="182">
        <v>157349.70000000001</v>
      </c>
      <c r="E63" s="182">
        <v>146789.79999999999</v>
      </c>
      <c r="F63" s="182">
        <v>25895.5</v>
      </c>
      <c r="G63" s="182">
        <v>0</v>
      </c>
      <c r="H63" s="182">
        <v>0</v>
      </c>
      <c r="I63" s="182">
        <v>150</v>
      </c>
      <c r="J63" s="182">
        <v>0</v>
      </c>
      <c r="K63" s="182">
        <v>15623.8</v>
      </c>
      <c r="L63" s="182">
        <v>915.5</v>
      </c>
      <c r="M63" s="184">
        <v>96469</v>
      </c>
      <c r="N63" s="184">
        <v>165541</v>
      </c>
      <c r="O63" s="184">
        <v>91162.2</v>
      </c>
      <c r="P63" s="184">
        <v>56159.4</v>
      </c>
      <c r="Q63" s="185">
        <v>349.1</v>
      </c>
      <c r="R63"/>
      <c r="S63"/>
      <c r="T63"/>
      <c r="U63"/>
    </row>
    <row r="64" spans="1:21" s="8" customFormat="1" ht="14.4" x14ac:dyDescent="0.3">
      <c r="A64" s="142"/>
      <c r="B64" s="180">
        <v>56</v>
      </c>
      <c r="C64" s="186" t="s">
        <v>59</v>
      </c>
      <c r="D64" s="182">
        <v>27040.5</v>
      </c>
      <c r="E64" s="182">
        <v>27407.1</v>
      </c>
      <c r="F64" s="182">
        <v>2517.4</v>
      </c>
      <c r="G64" s="182">
        <v>0</v>
      </c>
      <c r="H64" s="182">
        <v>0</v>
      </c>
      <c r="I64" s="182">
        <v>0</v>
      </c>
      <c r="J64" s="182">
        <v>590.4</v>
      </c>
      <c r="K64" s="182">
        <v>3442</v>
      </c>
      <c r="L64" s="182">
        <v>3835.6</v>
      </c>
      <c r="M64" s="184">
        <v>15564</v>
      </c>
      <c r="N64" s="184">
        <v>27638.6</v>
      </c>
      <c r="O64" s="184">
        <v>15047.7</v>
      </c>
      <c r="P64" s="184">
        <v>10875.7</v>
      </c>
      <c r="Q64" s="185">
        <v>825.3</v>
      </c>
      <c r="R64"/>
      <c r="S64"/>
      <c r="T64"/>
      <c r="U64"/>
    </row>
    <row r="65" spans="1:21" s="8" customFormat="1" ht="14.4" x14ac:dyDescent="0.3">
      <c r="A65" s="142"/>
      <c r="B65" s="180">
        <v>57</v>
      </c>
      <c r="C65" s="186" t="s">
        <v>60</v>
      </c>
      <c r="D65" s="182">
        <v>43465.8</v>
      </c>
      <c r="E65" s="182">
        <v>40612.1</v>
      </c>
      <c r="F65" s="182">
        <v>4772</v>
      </c>
      <c r="G65" s="182">
        <v>12.5</v>
      </c>
      <c r="H65" s="182">
        <v>19.3</v>
      </c>
      <c r="I65" s="182">
        <v>40</v>
      </c>
      <c r="J65" s="182">
        <v>51.8</v>
      </c>
      <c r="K65" s="182">
        <v>0</v>
      </c>
      <c r="L65" s="182">
        <v>4902.3999999999996</v>
      </c>
      <c r="M65" s="184">
        <v>23871</v>
      </c>
      <c r="N65" s="184">
        <v>43869</v>
      </c>
      <c r="O65" s="184">
        <v>22685.200000000001</v>
      </c>
      <c r="P65" s="184">
        <v>16556.5</v>
      </c>
      <c r="Q65" s="185">
        <v>0</v>
      </c>
      <c r="R65"/>
      <c r="S65"/>
      <c r="T65"/>
      <c r="U65"/>
    </row>
    <row r="66" spans="1:21" s="8" customFormat="1" ht="14.4" x14ac:dyDescent="0.3">
      <c r="A66" s="142"/>
      <c r="B66" s="180">
        <v>58</v>
      </c>
      <c r="C66" s="186" t="s">
        <v>61</v>
      </c>
      <c r="D66" s="182">
        <v>17363.8</v>
      </c>
      <c r="E66" s="182">
        <v>17318.099999999999</v>
      </c>
      <c r="F66" s="182">
        <v>1163.2</v>
      </c>
      <c r="G66" s="182">
        <v>0</v>
      </c>
      <c r="H66" s="182">
        <v>0</v>
      </c>
      <c r="I66" s="182">
        <v>0</v>
      </c>
      <c r="J66" s="182">
        <v>0</v>
      </c>
      <c r="K66" s="182">
        <v>0</v>
      </c>
      <c r="L66" s="182">
        <v>1859.4</v>
      </c>
      <c r="M66" s="184">
        <v>9021</v>
      </c>
      <c r="N66" s="184">
        <v>17688</v>
      </c>
      <c r="O66" s="184">
        <v>8656.1</v>
      </c>
      <c r="P66" s="184">
        <v>8142.4</v>
      </c>
      <c r="Q66" s="185">
        <v>0</v>
      </c>
      <c r="R66"/>
      <c r="S66"/>
      <c r="T66"/>
      <c r="U66"/>
    </row>
    <row r="67" spans="1:21" s="8" customFormat="1" ht="14.4" x14ac:dyDescent="0.3">
      <c r="A67" s="142"/>
      <c r="B67" s="180">
        <v>59</v>
      </c>
      <c r="C67" s="186" t="s">
        <v>62</v>
      </c>
      <c r="D67" s="182">
        <v>19124.900000000001</v>
      </c>
      <c r="E67" s="182">
        <v>18055.400000000001</v>
      </c>
      <c r="F67" s="182">
        <v>1878</v>
      </c>
      <c r="G67" s="182">
        <v>0</v>
      </c>
      <c r="H67" s="182">
        <v>0</v>
      </c>
      <c r="I67" s="182">
        <v>0</v>
      </c>
      <c r="J67" s="182">
        <v>200</v>
      </c>
      <c r="K67" s="182">
        <v>0</v>
      </c>
      <c r="L67" s="182">
        <v>1826.8</v>
      </c>
      <c r="M67" s="184">
        <v>9351</v>
      </c>
      <c r="N67" s="184">
        <v>19887.900000000001</v>
      </c>
      <c r="O67" s="184">
        <v>8844.7000000000007</v>
      </c>
      <c r="P67" s="184">
        <v>9805.2000000000007</v>
      </c>
      <c r="Q67" s="185">
        <v>451</v>
      </c>
      <c r="R67"/>
      <c r="S67"/>
      <c r="T67"/>
      <c r="U67"/>
    </row>
    <row r="68" spans="1:21" s="8" customFormat="1" ht="14.4" x14ac:dyDescent="0.3">
      <c r="A68" s="142"/>
      <c r="B68" s="180">
        <v>60</v>
      </c>
      <c r="C68" s="186" t="s">
        <v>63</v>
      </c>
      <c r="D68" s="182">
        <v>13894.1</v>
      </c>
      <c r="E68" s="182">
        <v>14086.9</v>
      </c>
      <c r="F68" s="182">
        <v>1166.5999999999999</v>
      </c>
      <c r="G68" s="182">
        <v>0</v>
      </c>
      <c r="H68" s="182">
        <v>0</v>
      </c>
      <c r="I68" s="182">
        <v>200</v>
      </c>
      <c r="J68" s="182">
        <v>1095.0999999999999</v>
      </c>
      <c r="K68" s="182">
        <v>600.4</v>
      </c>
      <c r="L68" s="182">
        <v>2560.6</v>
      </c>
      <c r="M68" s="184">
        <v>7187</v>
      </c>
      <c r="N68" s="184">
        <v>15754</v>
      </c>
      <c r="O68" s="184">
        <v>6964.9</v>
      </c>
      <c r="P68" s="184">
        <v>6945.4</v>
      </c>
      <c r="Q68" s="185">
        <v>0</v>
      </c>
      <c r="R68"/>
      <c r="S68"/>
      <c r="T68"/>
      <c r="U68"/>
    </row>
    <row r="69" spans="1:21" s="8" customFormat="1" ht="14.4" x14ac:dyDescent="0.3">
      <c r="A69" s="142"/>
      <c r="B69" s="187">
        <v>61</v>
      </c>
      <c r="C69" s="188" t="s">
        <v>64</v>
      </c>
      <c r="D69" s="189">
        <v>13074.4</v>
      </c>
      <c r="E69" s="189">
        <v>12157.8</v>
      </c>
      <c r="F69" s="189">
        <v>1527.6</v>
      </c>
      <c r="G69" s="189">
        <v>0</v>
      </c>
      <c r="H69" s="189">
        <v>0</v>
      </c>
      <c r="I69" s="189">
        <v>0</v>
      </c>
      <c r="J69" s="189">
        <v>13.9</v>
      </c>
      <c r="K69" s="189">
        <v>977.8</v>
      </c>
      <c r="L69" s="189">
        <v>1411.4</v>
      </c>
      <c r="M69" s="190">
        <v>6808</v>
      </c>
      <c r="N69" s="190">
        <v>13327.9</v>
      </c>
      <c r="O69" s="190">
        <v>6471.3</v>
      </c>
      <c r="P69" s="190">
        <v>5664.9</v>
      </c>
      <c r="Q69" s="191">
        <v>0</v>
      </c>
      <c r="R69"/>
      <c r="S69"/>
      <c r="T69"/>
      <c r="U69"/>
    </row>
    <row r="70" spans="1:21" ht="22.5" customHeight="1" x14ac:dyDescent="0.25">
      <c r="A70" s="141"/>
      <c r="B70" s="161"/>
      <c r="C70" s="141"/>
      <c r="D70" s="176"/>
      <c r="E70" s="176"/>
      <c r="F70" s="176"/>
      <c r="G70" s="176"/>
      <c r="H70" s="176"/>
      <c r="I70" s="176"/>
      <c r="J70" s="176"/>
      <c r="K70" s="176"/>
      <c r="L70" s="141"/>
      <c r="M70" s="141"/>
      <c r="N70" s="141"/>
      <c r="O70" s="141"/>
      <c r="P70" s="163"/>
      <c r="Q70" s="141"/>
    </row>
    <row r="71" spans="1:21" ht="15.6" customHeight="1" x14ac:dyDescent="0.25">
      <c r="A71" s="141"/>
      <c r="B71" s="141" t="s">
        <v>112</v>
      </c>
      <c r="C71" s="141"/>
      <c r="D71" s="141"/>
      <c r="E71" s="141"/>
      <c r="F71" s="141"/>
      <c r="G71" s="164"/>
      <c r="H71" s="141"/>
      <c r="I71" s="141"/>
      <c r="J71" s="62"/>
      <c r="K71" s="141"/>
      <c r="L71" s="165"/>
      <c r="M71" s="165"/>
      <c r="N71" s="165"/>
      <c r="O71" s="165"/>
      <c r="P71" s="163"/>
      <c r="Q71" s="165"/>
    </row>
    <row r="72" spans="1:21" x14ac:dyDescent="0.25">
      <c r="A72" s="141"/>
      <c r="B72" s="143" t="s">
        <v>132</v>
      </c>
      <c r="C72" s="143"/>
      <c r="D72" s="141"/>
      <c r="E72" s="141"/>
      <c r="F72" s="141"/>
      <c r="G72" s="141"/>
      <c r="H72" s="162"/>
      <c r="I72" s="162"/>
      <c r="J72" s="141"/>
      <c r="K72" s="141"/>
      <c r="L72" s="165"/>
      <c r="M72" s="165"/>
      <c r="N72" s="165"/>
      <c r="O72" s="165"/>
      <c r="P72" s="165"/>
      <c r="Q72" s="165"/>
    </row>
    <row r="73" spans="1:21" x14ac:dyDescent="0.25">
      <c r="A73" s="141"/>
      <c r="B73" s="141"/>
      <c r="C73" s="141"/>
      <c r="D73" s="141"/>
      <c r="E73" s="141"/>
      <c r="F73" s="141"/>
      <c r="G73" s="141"/>
      <c r="H73" s="141"/>
      <c r="I73" s="141"/>
      <c r="J73" s="141"/>
      <c r="K73" s="141"/>
      <c r="L73" s="165"/>
      <c r="M73" s="165"/>
      <c r="N73" s="165"/>
      <c r="O73" s="165"/>
      <c r="P73" s="165"/>
      <c r="Q73" s="165"/>
    </row>
    <row r="74" spans="1:21" x14ac:dyDescent="0.25">
      <c r="A74" s="166"/>
      <c r="B74" s="282" t="s">
        <v>100</v>
      </c>
      <c r="C74" s="282"/>
      <c r="D74" s="282"/>
      <c r="E74" s="282"/>
      <c r="F74" s="282"/>
      <c r="G74" s="282"/>
      <c r="H74" s="222">
        <v>74293.2</v>
      </c>
      <c r="I74" s="147" t="s">
        <v>97</v>
      </c>
      <c r="J74" s="165"/>
      <c r="K74" s="141"/>
      <c r="L74" s="141"/>
      <c r="M74" s="141"/>
      <c r="N74" s="141"/>
      <c r="O74" s="141"/>
      <c r="P74" s="141"/>
      <c r="Q74" s="141"/>
    </row>
    <row r="75" spans="1:21" x14ac:dyDescent="0.25">
      <c r="A75" s="166"/>
      <c r="B75" s="282" t="s">
        <v>101</v>
      </c>
      <c r="C75" s="282"/>
      <c r="D75" s="282"/>
      <c r="E75" s="282"/>
      <c r="F75" s="282"/>
      <c r="G75" s="282"/>
      <c r="H75" s="223">
        <v>67399.5</v>
      </c>
      <c r="I75" s="147" t="s">
        <v>98</v>
      </c>
      <c r="J75" s="165"/>
      <c r="K75" s="141"/>
      <c r="L75" s="167"/>
      <c r="M75" s="141"/>
      <c r="N75" s="141"/>
      <c r="O75" s="141"/>
      <c r="P75" s="141"/>
      <c r="Q75" s="141"/>
      <c r="R75" s="23"/>
    </row>
    <row r="76" spans="1:21" ht="15.75" customHeight="1" x14ac:dyDescent="0.25">
      <c r="A76" s="282" t="s">
        <v>96</v>
      </c>
      <c r="B76" s="282"/>
      <c r="C76" s="282"/>
      <c r="D76" s="282"/>
      <c r="E76" s="282"/>
      <c r="F76" s="282"/>
      <c r="G76" s="282"/>
      <c r="H76" s="222">
        <v>-2.5</v>
      </c>
      <c r="I76" s="149" t="s">
        <v>99</v>
      </c>
      <c r="J76" s="147"/>
      <c r="K76" s="141"/>
      <c r="L76" s="141"/>
      <c r="M76" s="141"/>
      <c r="N76" s="141"/>
      <c r="O76" s="141"/>
      <c r="P76" s="141"/>
      <c r="Q76" s="141"/>
    </row>
    <row r="77" spans="1:21" ht="15.75" customHeight="1" x14ac:dyDescent="0.25">
      <c r="A77" s="150"/>
      <c r="B77" s="150"/>
      <c r="C77" s="150"/>
      <c r="D77" s="150"/>
      <c r="E77" s="150"/>
      <c r="F77" s="150"/>
      <c r="G77" s="150"/>
      <c r="H77" s="168"/>
      <c r="I77" s="149"/>
      <c r="J77" s="147"/>
      <c r="K77" s="141"/>
      <c r="L77" s="141"/>
      <c r="M77" s="141"/>
      <c r="N77" s="141"/>
      <c r="O77" s="141"/>
      <c r="P77" s="141"/>
      <c r="Q77" s="141"/>
    </row>
    <row r="78" spans="1:21" ht="21.75" customHeight="1" x14ac:dyDescent="0.25">
      <c r="A78" s="150"/>
      <c r="B78" s="150"/>
      <c r="C78" s="150"/>
      <c r="D78" s="150"/>
      <c r="E78" s="150"/>
      <c r="F78" s="150"/>
      <c r="I78" s="149"/>
      <c r="J78" s="147"/>
      <c r="K78" s="141"/>
      <c r="L78" s="141"/>
      <c r="M78" s="141"/>
      <c r="N78" s="141"/>
      <c r="O78" s="141"/>
      <c r="P78" s="141"/>
      <c r="Q78" s="141"/>
    </row>
    <row r="79" spans="1:21" ht="15.75" customHeight="1" x14ac:dyDescent="0.25">
      <c r="A79" s="150"/>
      <c r="B79" s="150"/>
      <c r="C79" s="150"/>
      <c r="D79" s="150"/>
      <c r="E79" s="150"/>
      <c r="F79" s="150" t="s">
        <v>208</v>
      </c>
      <c r="G79" s="150" t="s">
        <v>5</v>
      </c>
      <c r="H79" s="222">
        <v>-29.0486</v>
      </c>
      <c r="I79" s="149" t="s">
        <v>209</v>
      </c>
      <c r="J79" s="147"/>
      <c r="K79" s="141"/>
      <c r="L79" s="141"/>
      <c r="M79" s="141"/>
      <c r="N79" s="141"/>
      <c r="O79" s="141"/>
      <c r="P79" s="141"/>
      <c r="Q79" s="141"/>
    </row>
    <row r="80" spans="1:21" ht="15.75" customHeight="1" x14ac:dyDescent="0.25">
      <c r="A80" s="150"/>
      <c r="B80" s="150"/>
      <c r="C80" s="150"/>
      <c r="D80" s="150"/>
      <c r="E80" s="150"/>
      <c r="F80" s="150"/>
      <c r="G80" s="150" t="s">
        <v>9</v>
      </c>
      <c r="H80" s="222">
        <v>-14.502800000000001</v>
      </c>
      <c r="J80" s="147"/>
      <c r="K80" s="141"/>
      <c r="L80" s="141"/>
      <c r="M80" s="141"/>
      <c r="N80" s="141"/>
      <c r="O80" s="141"/>
      <c r="P80" s="141"/>
      <c r="Q80" s="141"/>
    </row>
    <row r="81" spans="1:17" ht="15.75" customHeight="1" x14ac:dyDescent="0.25">
      <c r="A81" s="150"/>
      <c r="B81" s="150"/>
      <c r="C81" s="150"/>
      <c r="D81" s="150"/>
      <c r="E81" s="150"/>
      <c r="F81" s="150"/>
      <c r="G81" s="150" t="s">
        <v>10</v>
      </c>
      <c r="H81" s="222">
        <v>-8.4215999999999998</v>
      </c>
      <c r="I81" s="149"/>
      <c r="J81" s="147"/>
      <c r="K81" s="141"/>
      <c r="L81" s="141"/>
      <c r="M81" s="141"/>
      <c r="N81" s="141"/>
      <c r="O81" s="141"/>
      <c r="P81" s="141"/>
      <c r="Q81" s="141"/>
    </row>
    <row r="82" spans="1:17" ht="15.75" customHeight="1" x14ac:dyDescent="0.25">
      <c r="A82" s="150"/>
      <c r="B82" s="150"/>
      <c r="C82" s="150"/>
      <c r="D82" s="150"/>
      <c r="E82" s="150"/>
      <c r="F82" s="150"/>
      <c r="G82" s="150" t="s">
        <v>15</v>
      </c>
      <c r="H82" s="222">
        <v>-7.0740999999999996</v>
      </c>
      <c r="I82" s="149"/>
      <c r="J82" s="147"/>
      <c r="K82" s="141"/>
      <c r="L82" s="141"/>
      <c r="M82" s="141"/>
      <c r="N82" s="141"/>
      <c r="O82" s="141"/>
      <c r="P82" s="141"/>
      <c r="Q82" s="141"/>
    </row>
    <row r="83" spans="1:17" ht="15.75" customHeight="1" x14ac:dyDescent="0.25">
      <c r="A83" s="150"/>
      <c r="B83" s="150"/>
      <c r="C83" s="150"/>
      <c r="D83" s="150"/>
      <c r="E83" s="150"/>
      <c r="F83" s="150"/>
      <c r="G83" s="150"/>
      <c r="H83" s="168"/>
      <c r="I83" s="149"/>
      <c r="J83" s="147"/>
      <c r="K83" s="141"/>
      <c r="L83" s="141"/>
      <c r="M83" s="141"/>
      <c r="N83" s="141"/>
      <c r="O83" s="141"/>
      <c r="P83" s="141"/>
      <c r="Q83" s="141"/>
    </row>
    <row r="84" spans="1:17" ht="29.25" customHeight="1" x14ac:dyDescent="0.25">
      <c r="A84" s="150"/>
      <c r="B84" s="273" t="s">
        <v>180</v>
      </c>
      <c r="C84" s="273"/>
      <c r="D84" s="273"/>
      <c r="E84" s="273"/>
      <c r="F84" s="273"/>
      <c r="G84" s="273"/>
      <c r="H84" s="273"/>
      <c r="I84" s="273"/>
      <c r="J84" s="273"/>
      <c r="K84" s="141"/>
      <c r="L84" s="141"/>
      <c r="M84" s="141"/>
      <c r="N84" s="141"/>
      <c r="O84" s="141"/>
      <c r="P84" s="141"/>
      <c r="Q84" s="141"/>
    </row>
    <row r="85" spans="1:17" ht="15.75" customHeight="1" x14ac:dyDescent="0.25">
      <c r="A85" s="148"/>
      <c r="B85" s="148"/>
      <c r="C85" s="148"/>
      <c r="D85" s="148"/>
      <c r="E85" s="148"/>
      <c r="F85" s="148"/>
      <c r="G85" s="148"/>
      <c r="H85" s="149"/>
      <c r="I85" s="141"/>
      <c r="J85" s="149"/>
      <c r="K85" s="141"/>
      <c r="L85" s="141"/>
      <c r="M85" s="141"/>
      <c r="N85" s="141"/>
      <c r="O85" s="141"/>
      <c r="P85" s="141"/>
      <c r="Q85" s="141"/>
    </row>
    <row r="86" spans="1:17" x14ac:dyDescent="0.25">
      <c r="A86" s="141"/>
      <c r="B86" s="169"/>
      <c r="C86" s="169"/>
      <c r="D86" s="141"/>
      <c r="E86" s="276" t="s">
        <v>65</v>
      </c>
      <c r="F86" s="276"/>
      <c r="G86" s="276"/>
      <c r="H86" s="142"/>
      <c r="I86" s="147" t="s">
        <v>80</v>
      </c>
      <c r="J86" s="141"/>
      <c r="K86" s="141"/>
      <c r="L86" s="141"/>
      <c r="M86" s="141"/>
      <c r="N86" s="141"/>
      <c r="O86" s="141"/>
      <c r="P86" s="141"/>
      <c r="Q86" s="141"/>
    </row>
    <row r="87" spans="1:17" x14ac:dyDescent="0.25">
      <c r="A87" s="141"/>
      <c r="B87" s="141"/>
      <c r="C87" s="141"/>
      <c r="D87" s="141"/>
      <c r="E87" s="277" t="s">
        <v>81</v>
      </c>
      <c r="F87" s="277"/>
      <c r="G87" s="277"/>
      <c r="H87" s="222"/>
      <c r="I87" s="147" t="s">
        <v>82</v>
      </c>
      <c r="J87" s="141"/>
      <c r="K87" s="141"/>
      <c r="L87" s="141"/>
      <c r="M87" s="141"/>
      <c r="N87" s="141"/>
      <c r="O87" s="141"/>
      <c r="P87" s="141"/>
      <c r="Q87" s="141"/>
    </row>
    <row r="88" spans="1:17" ht="15.75" customHeight="1" x14ac:dyDescent="0.25">
      <c r="A88" s="141"/>
      <c r="B88" s="277" t="s">
        <v>66</v>
      </c>
      <c r="C88" s="277"/>
      <c r="D88" s="277"/>
      <c r="E88" s="277"/>
      <c r="F88" s="277"/>
      <c r="G88" s="277"/>
      <c r="H88" s="223"/>
      <c r="I88" s="149" t="s">
        <v>83</v>
      </c>
      <c r="J88" s="141"/>
      <c r="K88" s="141"/>
      <c r="L88" s="141"/>
      <c r="M88" s="141"/>
      <c r="N88" s="141"/>
      <c r="O88" s="141"/>
      <c r="P88" s="141"/>
      <c r="Q88" s="141"/>
    </row>
    <row r="89" spans="1:17" ht="14.4" thickBot="1" x14ac:dyDescent="0.3">
      <c r="B89" s="99"/>
      <c r="C89" s="99"/>
      <c r="D89" s="99"/>
      <c r="E89" s="99"/>
      <c r="F89" s="99"/>
      <c r="G89" s="99"/>
      <c r="H89" s="99"/>
      <c r="I89" s="99"/>
      <c r="J89" s="156"/>
      <c r="K89" s="156"/>
      <c r="L89" s="156"/>
      <c r="M89" s="141"/>
      <c r="N89" s="156"/>
      <c r="O89" s="141"/>
      <c r="P89" s="156"/>
    </row>
    <row r="90" spans="1:17" ht="14.4" thickBot="1" x14ac:dyDescent="0.3">
      <c r="M90" s="156"/>
      <c r="O90" s="156"/>
    </row>
    <row r="91" spans="1:17" ht="19.2" x14ac:dyDescent="0.45">
      <c r="J91" s="41"/>
    </row>
  </sheetData>
  <mergeCells count="23">
    <mergeCell ref="B84:J84"/>
    <mergeCell ref="Q7:Q8"/>
    <mergeCell ref="E86:G86"/>
    <mergeCell ref="E87:G87"/>
    <mergeCell ref="B88:G88"/>
    <mergeCell ref="B7:B8"/>
    <mergeCell ref="C7:C8"/>
    <mergeCell ref="D7:D8"/>
    <mergeCell ref="E7:E8"/>
    <mergeCell ref="G7:G8"/>
    <mergeCell ref="I7:I8"/>
    <mergeCell ref="H7:H8"/>
    <mergeCell ref="F7:F8"/>
    <mergeCell ref="B74:G74"/>
    <mergeCell ref="B75:G75"/>
    <mergeCell ref="A76:G76"/>
    <mergeCell ref="P7:P8"/>
    <mergeCell ref="J7:J8"/>
    <mergeCell ref="K7:K8"/>
    <mergeCell ref="L7:L8"/>
    <mergeCell ref="N7:N8"/>
    <mergeCell ref="M7:M8"/>
    <mergeCell ref="O7:O8"/>
  </mergeCells>
  <hyperlinks>
    <hyperlink ref="B1" location="'Turinys | Content'!A1" display="↖ atgal į turinį / back to content" xr:uid="{4032614F-F703-48DF-A483-DAA53DCA4112}"/>
    <hyperlink ref="F79" r:id="rId1" display="Ciklinė komponentė mln. Eur, jei taikoma 4 str. 2 d." xr:uid="{F7D5C471-58A8-40F6-BF94-378F2955F0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theme="7"/>
  </sheetPr>
  <dimension ref="A1:AD32"/>
  <sheetViews>
    <sheetView showGridLines="0" showRowColHeaders="0" zoomScaleNormal="100" workbookViewId="0"/>
  </sheetViews>
  <sheetFormatPr defaultColWidth="9.109375" defaultRowHeight="13.8" x14ac:dyDescent="0.25"/>
  <cols>
    <col min="1" max="1" width="9.109375" style="18" customWidth="1"/>
    <col min="2" max="2" width="7.6640625" style="18" customWidth="1"/>
    <col min="3" max="3" width="16.44140625" style="18" customWidth="1"/>
    <col min="4" max="4" width="15.33203125" style="18" customWidth="1"/>
    <col min="5" max="5" width="15.44140625" style="18" customWidth="1"/>
    <col min="6" max="6" width="17.44140625" style="18" customWidth="1"/>
    <col min="7" max="10" width="15.33203125" style="18" customWidth="1"/>
    <col min="11" max="11" width="18.109375" style="18" customWidth="1"/>
    <col min="12" max="12" width="38" style="18" customWidth="1"/>
    <col min="13" max="13" width="17.88671875" style="18" customWidth="1"/>
    <col min="14" max="14" width="23.5546875" style="18" customWidth="1"/>
    <col min="15" max="15" width="21" style="18" customWidth="1"/>
    <col min="16" max="16" width="22.44140625" style="18" customWidth="1"/>
    <col min="17" max="17" width="20" style="18" customWidth="1"/>
    <col min="18" max="18" width="15.88671875" style="18" customWidth="1"/>
    <col min="19" max="19" width="15" style="18" customWidth="1"/>
    <col min="20" max="20" width="17.6640625" style="18" customWidth="1"/>
    <col min="21" max="21" width="16.33203125" style="18" customWidth="1"/>
    <col min="22" max="23" width="14.5546875" style="18" customWidth="1"/>
    <col min="24" max="24" width="5.6640625" style="18" customWidth="1"/>
    <col min="25" max="16384" width="9.109375" style="18"/>
  </cols>
  <sheetData>
    <row r="1" spans="1:30" ht="13.95" customHeight="1" x14ac:dyDescent="0.25">
      <c r="B1" s="83" t="s">
        <v>67</v>
      </c>
      <c r="C1" s="29"/>
    </row>
    <row r="2" spans="1:30" x14ac:dyDescent="0.25">
      <c r="B2" s="19"/>
      <c r="C2" s="19"/>
    </row>
    <row r="3" spans="1:30" s="21" customFormat="1" ht="14.4" thickBot="1" x14ac:dyDescent="0.3"/>
    <row r="4" spans="1:30" ht="14.25" customHeight="1" x14ac:dyDescent="0.25">
      <c r="A4" s="22"/>
      <c r="B4" s="152" t="s">
        <v>108</v>
      </c>
      <c r="C4" s="152"/>
      <c r="D4" s="152"/>
      <c r="E4" s="152"/>
      <c r="F4" s="152"/>
      <c r="G4" s="152"/>
      <c r="H4" s="152"/>
      <c r="I4" s="152"/>
      <c r="J4" s="152"/>
      <c r="K4" s="152"/>
      <c r="L4" s="153"/>
      <c r="M4" s="153"/>
      <c r="N4" s="154"/>
      <c r="O4" s="153"/>
      <c r="P4" s="155"/>
      <c r="Q4" s="155"/>
      <c r="R4" s="155"/>
      <c r="S4" s="155"/>
      <c r="T4" s="153"/>
      <c r="U4" s="153"/>
    </row>
    <row r="5" spans="1:30" ht="14.25" customHeight="1" x14ac:dyDescent="0.25">
      <c r="A5" s="22"/>
      <c r="B5" s="32" t="s">
        <v>109</v>
      </c>
      <c r="C5" s="32"/>
      <c r="D5" s="30"/>
      <c r="E5" s="30"/>
      <c r="F5" s="30"/>
      <c r="G5" s="30"/>
      <c r="H5" s="30"/>
      <c r="I5" s="30"/>
      <c r="J5" s="30"/>
      <c r="K5" s="30"/>
      <c r="N5" s="31"/>
      <c r="P5" s="17"/>
      <c r="Q5" s="17"/>
      <c r="R5" s="17"/>
      <c r="S5" s="17"/>
    </row>
    <row r="6" spans="1:30" ht="38.4" customHeight="1" x14ac:dyDescent="0.25">
      <c r="B6" s="291" t="s">
        <v>93</v>
      </c>
      <c r="C6" s="291"/>
      <c r="D6" s="291"/>
      <c r="E6" s="291"/>
      <c r="F6" s="291"/>
      <c r="G6" s="291"/>
      <c r="H6" s="291"/>
      <c r="I6" s="291"/>
      <c r="J6" s="291"/>
      <c r="K6" s="291"/>
      <c r="L6" s="291"/>
      <c r="M6" s="291"/>
      <c r="N6" s="291"/>
      <c r="O6" s="291"/>
      <c r="P6" s="17"/>
      <c r="Q6" s="17"/>
      <c r="R6" s="17"/>
      <c r="S6" s="17"/>
      <c r="T6" s="17"/>
      <c r="U6" s="17"/>
      <c r="V6" s="17"/>
      <c r="W6" s="17"/>
      <c r="X6" s="17"/>
      <c r="Y6" s="17"/>
      <c r="Z6" s="17"/>
      <c r="AA6" s="17"/>
      <c r="AB6" s="17"/>
      <c r="AC6" s="17"/>
      <c r="AD6" s="17"/>
    </row>
    <row r="7" spans="1:30" ht="17.25" customHeight="1" x14ac:dyDescent="0.25">
      <c r="B7" s="295" t="s">
        <v>77</v>
      </c>
      <c r="C7" s="295"/>
      <c r="D7" s="295"/>
      <c r="E7" s="295"/>
      <c r="F7" s="295"/>
      <c r="G7" s="295"/>
      <c r="H7" s="295"/>
      <c r="I7" s="295"/>
      <c r="J7" s="295"/>
      <c r="K7" s="295"/>
      <c r="L7" s="295"/>
      <c r="M7" s="295"/>
      <c r="N7" s="295"/>
      <c r="O7" s="295"/>
      <c r="P7" s="17"/>
      <c r="Q7" s="17"/>
      <c r="R7" s="17"/>
      <c r="S7" s="17"/>
      <c r="T7" s="17"/>
      <c r="U7" s="17"/>
    </row>
    <row r="8" spans="1:30" x14ac:dyDescent="0.25">
      <c r="A8" s="22"/>
      <c r="B8" s="295"/>
      <c r="C8" s="295"/>
      <c r="D8" s="295"/>
      <c r="E8" s="295"/>
      <c r="F8" s="295"/>
      <c r="G8" s="295"/>
      <c r="H8" s="295"/>
      <c r="I8" s="295"/>
      <c r="J8" s="295"/>
      <c r="K8" s="295"/>
      <c r="L8" s="295"/>
      <c r="M8" s="295"/>
      <c r="N8" s="295"/>
      <c r="O8" s="295"/>
    </row>
    <row r="9" spans="1:30" ht="14.4" x14ac:dyDescent="0.3">
      <c r="A9" s="22"/>
      <c r="B9" s="37"/>
      <c r="C9" s="37"/>
      <c r="D9" s="37"/>
      <c r="E9" s="37"/>
      <c r="F9" s="37"/>
      <c r="G9" s="37"/>
      <c r="H9" s="37"/>
      <c r="I9" s="37"/>
      <c r="J9" s="37"/>
      <c r="K9" s="37"/>
      <c r="L9" s="37"/>
      <c r="M9"/>
      <c r="N9" s="37"/>
    </row>
    <row r="10" spans="1:30" ht="40.5" customHeight="1" x14ac:dyDescent="0.25">
      <c r="B10" s="278" t="s">
        <v>150</v>
      </c>
      <c r="C10" s="271" t="s">
        <v>160</v>
      </c>
      <c r="D10" s="271" t="s">
        <v>181</v>
      </c>
      <c r="E10" s="271" t="s">
        <v>162</v>
      </c>
      <c r="F10" s="293" t="s">
        <v>246</v>
      </c>
      <c r="G10" s="280" t="s">
        <v>247</v>
      </c>
      <c r="H10" s="271" t="s">
        <v>243</v>
      </c>
      <c r="I10" s="271" t="s">
        <v>244</v>
      </c>
      <c r="J10" s="271" t="s">
        <v>245</v>
      </c>
      <c r="K10" s="271" t="s">
        <v>163</v>
      </c>
      <c r="L10" s="269" t="s">
        <v>164</v>
      </c>
      <c r="M10" s="269" t="s">
        <v>182</v>
      </c>
      <c r="N10" s="269" t="s">
        <v>183</v>
      </c>
      <c r="O10" s="269" t="s">
        <v>228</v>
      </c>
      <c r="P10" s="269" t="s">
        <v>184</v>
      </c>
      <c r="Q10" s="271" t="s">
        <v>233</v>
      </c>
      <c r="R10" s="269" t="s">
        <v>234</v>
      </c>
      <c r="S10" s="285" t="s">
        <v>197</v>
      </c>
      <c r="T10" s="285" t="s">
        <v>169</v>
      </c>
      <c r="U10" s="286" t="s">
        <v>185</v>
      </c>
    </row>
    <row r="11" spans="1:30" ht="147" customHeight="1" x14ac:dyDescent="0.25">
      <c r="B11" s="292"/>
      <c r="C11" s="296"/>
      <c r="D11" s="272"/>
      <c r="E11" s="272"/>
      <c r="F11" s="294"/>
      <c r="G11" s="281"/>
      <c r="H11" s="272"/>
      <c r="I11" s="272"/>
      <c r="J11" s="272"/>
      <c r="K11" s="272"/>
      <c r="L11" s="270"/>
      <c r="M11" s="270"/>
      <c r="N11" s="270"/>
      <c r="O11" s="270"/>
      <c r="P11" s="270"/>
      <c r="Q11" s="272"/>
      <c r="R11" s="270"/>
      <c r="S11" s="272"/>
      <c r="T11" s="290"/>
      <c r="U11" s="287"/>
    </row>
    <row r="12" spans="1:30" ht="29.25" customHeight="1" x14ac:dyDescent="0.25">
      <c r="B12" s="159"/>
      <c r="C12" s="160"/>
      <c r="D12" s="151"/>
      <c r="E12" s="151">
        <v>1</v>
      </c>
      <c r="F12" s="107" t="s">
        <v>191</v>
      </c>
      <c r="G12" s="107" t="s">
        <v>187</v>
      </c>
      <c r="H12" s="107" t="s">
        <v>188</v>
      </c>
      <c r="I12" s="107" t="s">
        <v>189</v>
      </c>
      <c r="J12" s="107" t="s">
        <v>190</v>
      </c>
      <c r="K12" s="151" t="s">
        <v>78</v>
      </c>
      <c r="L12" s="151">
        <v>4</v>
      </c>
      <c r="M12" s="157" t="s">
        <v>84</v>
      </c>
      <c r="N12" s="157"/>
      <c r="O12" s="151">
        <v>6</v>
      </c>
      <c r="P12" s="158">
        <v>7</v>
      </c>
      <c r="Q12" s="158">
        <v>8</v>
      </c>
      <c r="R12" s="157">
        <v>9</v>
      </c>
      <c r="S12" s="157" t="s">
        <v>198</v>
      </c>
      <c r="T12" s="157"/>
      <c r="U12" s="172"/>
    </row>
    <row r="13" spans="1:30" ht="154.5" customHeight="1" x14ac:dyDescent="0.25">
      <c r="B13" s="159"/>
      <c r="C13" s="160"/>
      <c r="D13" s="151" t="s">
        <v>79</v>
      </c>
      <c r="E13" s="157" t="s">
        <v>176</v>
      </c>
      <c r="F13" s="157" t="s">
        <v>186</v>
      </c>
      <c r="G13" s="157" t="s">
        <v>171</v>
      </c>
      <c r="H13" s="157" t="s">
        <v>172</v>
      </c>
      <c r="I13" s="157" t="s">
        <v>173</v>
      </c>
      <c r="J13" s="157" t="s">
        <v>174</v>
      </c>
      <c r="K13" s="157" t="s">
        <v>79</v>
      </c>
      <c r="L13" s="157" t="s">
        <v>177</v>
      </c>
      <c r="M13" s="157" t="s">
        <v>79</v>
      </c>
      <c r="N13" s="157" t="s">
        <v>79</v>
      </c>
      <c r="O13" s="158" t="s">
        <v>178</v>
      </c>
      <c r="P13" s="158" t="s">
        <v>179</v>
      </c>
      <c r="Q13" s="157" t="s">
        <v>79</v>
      </c>
      <c r="R13" s="157" t="s">
        <v>79</v>
      </c>
      <c r="S13" s="151" t="s">
        <v>79</v>
      </c>
      <c r="T13" s="157"/>
      <c r="U13" s="173" t="s">
        <v>79</v>
      </c>
    </row>
    <row r="14" spans="1:30" ht="15" customHeight="1" x14ac:dyDescent="0.25">
      <c r="B14" s="180">
        <v>1</v>
      </c>
      <c r="C14" s="181" t="s">
        <v>5</v>
      </c>
      <c r="D14" s="192">
        <f>G14/$G$23/10</f>
        <v>1.5764157004132078</v>
      </c>
      <c r="E14" s="193">
        <f>_xlfn.XLOOKUP($B14,'Duomenys | Data'!$B$10:$B$69,'Duomenys | Data'!D$10:D$69)</f>
        <v>1056680.2</v>
      </c>
      <c r="F14" s="194">
        <f>G14+H14-I14+J14</f>
        <v>1176371.8</v>
      </c>
      <c r="G14" s="193">
        <f>_xlfn.XLOOKUP($B14,'Duomenys | Data'!$B$10:$B$69,'Duomenys | Data'!E$10:E$69)</f>
        <v>1062496.3</v>
      </c>
      <c r="H14" s="193">
        <f>_xlfn.XLOOKUP($B14,'Duomenys | Data'!$B$10:$B$69,'Duomenys | Data'!F$10:F$69)</f>
        <v>112787.2</v>
      </c>
      <c r="I14" s="193">
        <f>_xlfn.XLOOKUP($B14,'Duomenys | Data'!$B$10:$B$69,'Duomenys | Data'!G$10:G$69)</f>
        <v>0</v>
      </c>
      <c r="J14" s="193">
        <f>_xlfn.XLOOKUP($B14,'Duomenys | Data'!$B$10:$B$69,'Duomenys | Data'!H$10:H$69)</f>
        <v>1088.3</v>
      </c>
      <c r="K14" s="195">
        <f>E14-F14</f>
        <v>-119691.60000000009</v>
      </c>
      <c r="L14" s="193">
        <f>_xlfn.XLOOKUP($B14,'Duomenys | Data'!$B$10:$B$69,'Duomenys | Data'!I$10:I$69)</f>
        <v>0</v>
      </c>
      <c r="M14" s="195">
        <f>K14+L14</f>
        <v>-119691.60000000009</v>
      </c>
      <c r="N14" s="196" t="str">
        <f>'Lankstumas | Flexibility'!N13</f>
        <v>Taip / Yes</v>
      </c>
      <c r="O14" s="197">
        <f>_xlfn.XLOOKUP($B14,'Duomenys | Data'!$B$10:$B$69,'Duomenys | Data'!J$10:J$69)</f>
        <v>11178.4</v>
      </c>
      <c r="P14" s="197">
        <f>_xlfn.XLOOKUP($B14,'Duomenys | Data'!$B$10:$B$69,'Duomenys | Data'!K$10:K$69)</f>
        <v>103392.1</v>
      </c>
      <c r="Q14" s="184">
        <f>M14+IF(N14="Taip / Yes",O14+P14,0)</f>
        <v>-5121.1000000000931</v>
      </c>
      <c r="R14" s="208">
        <f>'Duomenys | Data'!H79*1000</f>
        <v>-29048.600000000002</v>
      </c>
      <c r="S14" s="210">
        <f>Q14-R14</f>
        <v>23927.499999999909</v>
      </c>
      <c r="T14" s="215" t="str">
        <f>IF(U14="Taip / Yes","-",(Q14-R14)*-1)</f>
        <v>-</v>
      </c>
      <c r="U14" s="198" t="str">
        <f>IF(S14&lt;0,"Ne / No","Taip / Yes")</f>
        <v>Taip / Yes</v>
      </c>
    </row>
    <row r="15" spans="1:30" x14ac:dyDescent="0.25">
      <c r="B15" s="180">
        <v>5</v>
      </c>
      <c r="C15" s="181" t="s">
        <v>9</v>
      </c>
      <c r="D15" s="192">
        <f>F15/$G$23/10</f>
        <v>0.8352768195609761</v>
      </c>
      <c r="E15" s="193">
        <f>_xlfn.XLOOKUP(B15,'Duomenys | Data'!$B$10:$B$69,'Duomenys | Data'!D$10:D$69)</f>
        <v>499339</v>
      </c>
      <c r="F15" s="194">
        <f t="shared" ref="F15:F17" si="0">G15+H15-I15+J15</f>
        <v>562972.4</v>
      </c>
      <c r="G15" s="193">
        <f>_xlfn.XLOOKUP($B15,'Duomenys | Data'!$B$10:$B$69,'Duomenys | Data'!E$10:E$69)</f>
        <v>447762.1</v>
      </c>
      <c r="H15" s="193">
        <f>_xlfn.XLOOKUP($B15,'Duomenys | Data'!$B$10:$B$69,'Duomenys | Data'!F$10:F$69)</f>
        <v>115210.3</v>
      </c>
      <c r="I15" s="193">
        <f>_xlfn.XLOOKUP($B15,'Duomenys | Data'!$B$10:$B$69,'Duomenys | Data'!G$10:G$69)</f>
        <v>0</v>
      </c>
      <c r="J15" s="193">
        <f>_xlfn.XLOOKUP($B15,'Duomenys | Data'!$B$10:$B$69,'Duomenys | Data'!H$10:H$69)</f>
        <v>0</v>
      </c>
      <c r="K15" s="195">
        <f t="shared" ref="K15:K17" si="1">E15-F15</f>
        <v>-63633.400000000023</v>
      </c>
      <c r="L15" s="193">
        <f>_xlfn.XLOOKUP($B15,'Duomenys | Data'!$B$10:$B$69,'Duomenys | Data'!I$10:I$69)</f>
        <v>0</v>
      </c>
      <c r="M15" s="195">
        <f>K15+L15</f>
        <v>-63633.400000000023</v>
      </c>
      <c r="N15" s="196" t="str">
        <f>'Lankstumas | Flexibility'!N17</f>
        <v>Taip / Yes</v>
      </c>
      <c r="O15" s="197">
        <f>_xlfn.XLOOKUP($B15,'Duomenys | Data'!$B$10:$B$69,'Duomenys | Data'!J$10:J$69)</f>
        <v>0</v>
      </c>
      <c r="P15" s="197">
        <f>_xlfn.XLOOKUP($B15,'Duomenys | Data'!$B$10:$B$69,'Duomenys | Data'!K$10:K$69)</f>
        <v>64487.4</v>
      </c>
      <c r="Q15" s="184">
        <f t="shared" ref="Q15:Q17" si="2">M15+IF(N15="Taip / Yes",O15+P15,0)</f>
        <v>853.99999999997817</v>
      </c>
      <c r="R15" s="208">
        <f>'Duomenys | Data'!H80*1000</f>
        <v>-14502.800000000001</v>
      </c>
      <c r="S15" s="210">
        <f t="shared" ref="S15:S17" si="3">Q15-R15</f>
        <v>15356.799999999979</v>
      </c>
      <c r="T15" s="215" t="str">
        <f>IF(U15="Taip / Yes","-",(Q15-R15)*-1)</f>
        <v>-</v>
      </c>
      <c r="U15" s="198" t="str">
        <f>IF(S15&lt;0,"Ne / No","Taip / Yes")</f>
        <v>Taip / Yes</v>
      </c>
    </row>
    <row r="16" spans="1:30" x14ac:dyDescent="0.25">
      <c r="B16" s="180">
        <v>6</v>
      </c>
      <c r="C16" s="181" t="s">
        <v>10</v>
      </c>
      <c r="D16" s="192">
        <f>F16/$G$23/10</f>
        <v>0.47413645501821228</v>
      </c>
      <c r="E16" s="193">
        <f>_xlfn.XLOOKUP(B16,'Duomenys | Data'!$B$10:$B$69,'Duomenys | Data'!D$10:D$69)</f>
        <v>292202.40000000002</v>
      </c>
      <c r="F16" s="194">
        <f t="shared" si="0"/>
        <v>319565.59999999998</v>
      </c>
      <c r="G16" s="193">
        <f>_xlfn.XLOOKUP($B16,'Duomenys | Data'!$B$10:$B$69,'Duomenys | Data'!E$10:E$69)</f>
        <v>278634.3</v>
      </c>
      <c r="H16" s="193">
        <f>_xlfn.XLOOKUP($B16,'Duomenys | Data'!$B$10:$B$69,'Duomenys | Data'!F$10:F$69)</f>
        <v>39735.300000000003</v>
      </c>
      <c r="I16" s="193">
        <f>_xlfn.XLOOKUP($B16,'Duomenys | Data'!$B$10:$B$69,'Duomenys | Data'!G$10:G$69)</f>
        <v>0</v>
      </c>
      <c r="J16" s="193">
        <f>_xlfn.XLOOKUP($B16,'Duomenys | Data'!$B$10:$B$69,'Duomenys | Data'!H$10:H$69)</f>
        <v>1196</v>
      </c>
      <c r="K16" s="195">
        <f t="shared" si="1"/>
        <v>-27363.199999999953</v>
      </c>
      <c r="L16" s="193">
        <f>_xlfn.XLOOKUP($B16,'Duomenys | Data'!$B$10:$B$69,'Duomenys | Data'!I$10:I$69)</f>
        <v>0</v>
      </c>
      <c r="M16" s="195">
        <f>K16+L16</f>
        <v>-27363.199999999953</v>
      </c>
      <c r="N16" s="196" t="str">
        <f>'Lankstumas | Flexibility'!N18</f>
        <v>Taip / Yes</v>
      </c>
      <c r="O16" s="197">
        <f>_xlfn.XLOOKUP($B16,'Duomenys | Data'!$B$10:$B$69,'Duomenys | Data'!J$10:J$69)</f>
        <v>1505.4</v>
      </c>
      <c r="P16" s="197">
        <f>_xlfn.XLOOKUP($B16,'Duomenys | Data'!$B$10:$B$69,'Duomenys | Data'!K$10:K$69)</f>
        <v>45018.6</v>
      </c>
      <c r="Q16" s="184">
        <f t="shared" si="2"/>
        <v>19160.800000000047</v>
      </c>
      <c r="R16" s="208">
        <f>'Duomenys | Data'!H81*1000</f>
        <v>-8421.6</v>
      </c>
      <c r="S16" s="210">
        <f t="shared" si="3"/>
        <v>27582.400000000045</v>
      </c>
      <c r="T16" s="215" t="str">
        <f>IF(U16="Taip / Yes","-",(Q16-R16)*-1)</f>
        <v>-</v>
      </c>
      <c r="U16" s="198" t="str">
        <f>IF(S16&lt;0,"Ne / No","Taip / Yes")</f>
        <v>Taip / Yes</v>
      </c>
    </row>
    <row r="17" spans="1:21" x14ac:dyDescent="0.25">
      <c r="B17" s="187">
        <v>11</v>
      </c>
      <c r="C17" s="199" t="s">
        <v>15</v>
      </c>
      <c r="D17" s="200">
        <f>F17/$G$23/10</f>
        <v>0.32403415455604268</v>
      </c>
      <c r="E17" s="201">
        <f>_xlfn.XLOOKUP(B17,'Duomenys | Data'!$B$10:$B$69,'Duomenys | Data'!D$10:D$69)</f>
        <v>195841.9</v>
      </c>
      <c r="F17" s="202">
        <f t="shared" si="0"/>
        <v>218397.4</v>
      </c>
      <c r="G17" s="203">
        <f>_xlfn.XLOOKUP($B17,'Duomenys | Data'!$B$10:$B$69,'Duomenys | Data'!E$10:E$69)</f>
        <v>172650.8</v>
      </c>
      <c r="H17" s="201">
        <f>_xlfn.XLOOKUP($B17,'Duomenys | Data'!$B$10:$B$69,'Duomenys | Data'!F$10:F$69)</f>
        <v>45746.6</v>
      </c>
      <c r="I17" s="201">
        <f>_xlfn.XLOOKUP($B17,'Duomenys | Data'!$B$10:$B$69,'Duomenys | Data'!G$10:G$69)</f>
        <v>0</v>
      </c>
      <c r="J17" s="201">
        <f>_xlfn.XLOOKUP($B17,'Duomenys | Data'!$B$10:$B$69,'Duomenys | Data'!H$10:H$69)</f>
        <v>0</v>
      </c>
      <c r="K17" s="204">
        <f t="shared" si="1"/>
        <v>-22555.5</v>
      </c>
      <c r="L17" s="201">
        <f>_xlfn.XLOOKUP($B17,'Duomenys | Data'!$B$10:$B$69,'Duomenys | Data'!I$10:I$69)</f>
        <v>0</v>
      </c>
      <c r="M17" s="204">
        <f>K17+L17</f>
        <v>-22555.5</v>
      </c>
      <c r="N17" s="205" t="str">
        <f>'Lankstumas | Flexibility'!N23</f>
        <v>Taip / Yes</v>
      </c>
      <c r="O17" s="206">
        <f>_xlfn.XLOOKUP($B17,'Duomenys | Data'!$B$10:$B$69,'Duomenys | Data'!J$10:J$69)</f>
        <v>796.2</v>
      </c>
      <c r="P17" s="206">
        <f>_xlfn.XLOOKUP($B17,'Duomenys | Data'!$B$10:$B$69,'Duomenys | Data'!K$10:K$69)</f>
        <v>22540.9</v>
      </c>
      <c r="Q17" s="190">
        <f t="shared" si="2"/>
        <v>781.60000000000218</v>
      </c>
      <c r="R17" s="209">
        <f>'Duomenys | Data'!H82*1000</f>
        <v>-7074.0999999999995</v>
      </c>
      <c r="S17" s="210">
        <f t="shared" si="3"/>
        <v>7855.7000000000016</v>
      </c>
      <c r="T17" s="216" t="str">
        <f>IF(U17="Taip / Yes","-",(Q17-R17)*-1)</f>
        <v>-</v>
      </c>
      <c r="U17" s="198" t="str">
        <f>IF(S17&lt;0,"Ne / No","Taip / Yes")</f>
        <v>Taip / Yes</v>
      </c>
    </row>
    <row r="18" spans="1:21" ht="60" customHeight="1" x14ac:dyDescent="0.25">
      <c r="B18" s="161"/>
      <c r="C18" s="161"/>
      <c r="D18" s="141"/>
      <c r="E18" s="141"/>
      <c r="F18" s="164"/>
      <c r="G18" s="164"/>
      <c r="H18" s="164"/>
      <c r="I18" s="164"/>
      <c r="J18" s="164"/>
      <c r="K18" s="170"/>
      <c r="L18" s="170"/>
      <c r="M18" s="164"/>
      <c r="N18" s="141"/>
      <c r="O18" s="141"/>
      <c r="P18" s="141"/>
      <c r="Q18" s="141"/>
      <c r="R18" s="141"/>
      <c r="S18" s="141"/>
      <c r="T18" s="288" t="s">
        <v>175</v>
      </c>
      <c r="U18" s="283">
        <f>COUNTIF(U14:U17,"Ne / No")</f>
        <v>0</v>
      </c>
    </row>
    <row r="19" spans="1:21" ht="15.6" customHeight="1" x14ac:dyDescent="0.25">
      <c r="B19" s="141" t="s">
        <v>112</v>
      </c>
      <c r="C19" s="141"/>
      <c r="D19" s="141"/>
      <c r="E19" s="141"/>
      <c r="F19" s="164"/>
      <c r="G19" s="164"/>
      <c r="H19" s="164"/>
      <c r="I19" s="164"/>
      <c r="J19" s="164"/>
      <c r="K19" s="141"/>
      <c r="L19" s="141"/>
      <c r="M19" s="62"/>
      <c r="N19" s="141"/>
      <c r="O19" s="165"/>
      <c r="P19" s="165"/>
      <c r="Q19" s="165"/>
      <c r="R19" s="165"/>
      <c r="S19" s="165"/>
      <c r="T19" s="289"/>
      <c r="U19" s="284"/>
    </row>
    <row r="20" spans="1:21" x14ac:dyDescent="0.25">
      <c r="A20" s="141"/>
      <c r="B20" s="143" t="s">
        <v>132</v>
      </c>
      <c r="C20" s="143"/>
      <c r="D20" s="141"/>
      <c r="E20" s="141"/>
      <c r="F20" s="141"/>
      <c r="G20" s="141"/>
      <c r="H20" s="141"/>
      <c r="I20" s="141"/>
      <c r="J20" s="141"/>
      <c r="K20" s="162"/>
      <c r="L20" s="162"/>
      <c r="M20" s="141"/>
      <c r="O20" s="20"/>
      <c r="P20" s="20"/>
      <c r="Q20" s="20"/>
      <c r="R20" s="213"/>
      <c r="S20" s="20"/>
    </row>
    <row r="21" spans="1:21" x14ac:dyDescent="0.25">
      <c r="A21" s="141"/>
      <c r="B21" s="141"/>
      <c r="C21" s="141"/>
      <c r="D21" s="141"/>
      <c r="E21" s="141"/>
      <c r="F21" s="141"/>
      <c r="G21" s="141"/>
      <c r="H21" s="141"/>
      <c r="I21" s="141"/>
      <c r="J21" s="141"/>
      <c r="K21" s="141"/>
      <c r="L21" s="141"/>
      <c r="M21" s="141"/>
      <c r="O21" s="20"/>
      <c r="P21" s="20"/>
      <c r="Q21" s="20"/>
      <c r="R21" s="213"/>
      <c r="S21" s="20"/>
    </row>
    <row r="22" spans="1:21" x14ac:dyDescent="0.25">
      <c r="A22" s="166"/>
      <c r="B22" s="282" t="s">
        <v>100</v>
      </c>
      <c r="C22" s="282"/>
      <c r="D22" s="282"/>
      <c r="E22" s="282"/>
      <c r="F22" s="282"/>
      <c r="G22" s="222">
        <v>74293.2</v>
      </c>
      <c r="H22" s="147" t="s">
        <v>97</v>
      </c>
      <c r="I22" s="150"/>
      <c r="J22" s="150"/>
      <c r="K22" s="141"/>
      <c r="L22" s="141"/>
      <c r="M22" s="165"/>
      <c r="R22" s="213"/>
    </row>
    <row r="23" spans="1:21" x14ac:dyDescent="0.25">
      <c r="A23" s="166"/>
      <c r="B23" s="282" t="s">
        <v>101</v>
      </c>
      <c r="C23" s="282"/>
      <c r="D23" s="282"/>
      <c r="E23" s="282"/>
      <c r="F23" s="282"/>
      <c r="G23" s="223">
        <v>67399.5</v>
      </c>
      <c r="H23" s="147" t="s">
        <v>98</v>
      </c>
      <c r="I23" s="150"/>
      <c r="J23" s="150"/>
      <c r="K23" s="141"/>
      <c r="L23" s="141"/>
      <c r="M23" s="165"/>
      <c r="O23" s="61"/>
      <c r="R23" s="213"/>
      <c r="T23" s="23"/>
    </row>
    <row r="24" spans="1:21" ht="15.75" customHeight="1" x14ac:dyDescent="0.25">
      <c r="A24" s="282" t="s">
        <v>96</v>
      </c>
      <c r="B24" s="282"/>
      <c r="C24" s="282"/>
      <c r="D24" s="282"/>
      <c r="E24" s="282"/>
      <c r="F24" s="282"/>
      <c r="G24" s="222">
        <v>-2.5</v>
      </c>
      <c r="H24" s="149" t="s">
        <v>99</v>
      </c>
      <c r="I24" s="150"/>
      <c r="J24" s="150"/>
      <c r="K24" s="141"/>
      <c r="L24" s="141"/>
      <c r="M24" s="147"/>
      <c r="R24" s="213"/>
    </row>
    <row r="25" spans="1:21" ht="15.75" customHeight="1" x14ac:dyDescent="0.25">
      <c r="A25" s="150"/>
      <c r="B25" s="150"/>
      <c r="C25" s="150"/>
      <c r="D25" s="150"/>
      <c r="E25" s="150"/>
      <c r="F25" s="150"/>
      <c r="G25" s="150"/>
      <c r="H25" s="150"/>
      <c r="I25" s="150"/>
      <c r="J25" s="150"/>
      <c r="K25" s="168"/>
      <c r="L25" s="149"/>
      <c r="M25" s="147"/>
      <c r="Q25" s="214"/>
      <c r="R25" s="213"/>
    </row>
    <row r="26" spans="1:21" ht="15.75" customHeight="1" x14ac:dyDescent="0.25">
      <c r="A26" s="148"/>
      <c r="B26" s="148"/>
      <c r="C26" s="148"/>
      <c r="D26" s="148"/>
      <c r="E26" s="148"/>
      <c r="F26" s="148"/>
      <c r="G26" s="148"/>
      <c r="H26" s="148"/>
      <c r="I26" s="148"/>
      <c r="J26" s="148"/>
      <c r="K26" s="149"/>
      <c r="L26" s="141"/>
      <c r="M26" s="149"/>
    </row>
    <row r="27" spans="1:21" x14ac:dyDescent="0.25">
      <c r="A27" s="141"/>
      <c r="B27" s="169"/>
      <c r="C27" s="169"/>
      <c r="D27" s="276" t="s">
        <v>65</v>
      </c>
      <c r="E27" s="276"/>
      <c r="F27" s="276"/>
      <c r="G27" s="142"/>
      <c r="H27" s="147" t="s">
        <v>80</v>
      </c>
      <c r="I27" s="148"/>
      <c r="J27" s="148"/>
      <c r="K27" s="141"/>
      <c r="L27" s="141"/>
      <c r="M27" s="141"/>
    </row>
    <row r="28" spans="1:21" x14ac:dyDescent="0.25">
      <c r="A28" s="141"/>
      <c r="B28" s="141"/>
      <c r="C28" s="141"/>
      <c r="D28" s="277" t="s">
        <v>81</v>
      </c>
      <c r="E28" s="277"/>
      <c r="F28" s="277"/>
      <c r="G28" s="222"/>
      <c r="H28" s="147" t="s">
        <v>82</v>
      </c>
      <c r="I28" s="146"/>
      <c r="J28" s="146"/>
      <c r="K28" s="141"/>
      <c r="L28" s="141"/>
      <c r="M28" s="141"/>
    </row>
    <row r="29" spans="1:21" ht="15.75" customHeight="1" x14ac:dyDescent="0.25">
      <c r="A29" s="141"/>
      <c r="B29" s="277" t="s">
        <v>66</v>
      </c>
      <c r="C29" s="277"/>
      <c r="D29" s="277"/>
      <c r="E29" s="277"/>
      <c r="F29" s="277"/>
      <c r="G29" s="223"/>
      <c r="H29" s="149" t="s">
        <v>83</v>
      </c>
      <c r="I29" s="146"/>
      <c r="J29" s="146"/>
      <c r="K29" s="141"/>
      <c r="L29" s="141"/>
      <c r="M29" s="141"/>
    </row>
    <row r="30" spans="1:21" ht="14.4" thickBot="1" x14ac:dyDescent="0.3">
      <c r="B30" s="99"/>
      <c r="C30" s="99"/>
      <c r="D30" s="99"/>
      <c r="E30" s="99"/>
      <c r="F30" s="99"/>
      <c r="G30" s="99"/>
      <c r="H30" s="99"/>
      <c r="I30" s="99"/>
      <c r="J30" s="99"/>
      <c r="K30" s="156"/>
      <c r="L30" s="156"/>
      <c r="M30" s="156"/>
      <c r="N30" s="156"/>
      <c r="O30" s="156"/>
      <c r="P30" s="156"/>
      <c r="Q30" s="156"/>
      <c r="R30" s="156"/>
      <c r="S30" s="156"/>
      <c r="T30" s="156"/>
      <c r="U30" s="156"/>
    </row>
    <row r="32" spans="1:21" ht="19.2" x14ac:dyDescent="0.45">
      <c r="L32" s="41"/>
    </row>
  </sheetData>
  <mergeCells count="30">
    <mergeCell ref="B29:F29"/>
    <mergeCell ref="D28:F28"/>
    <mergeCell ref="B23:F23"/>
    <mergeCell ref="B22:F22"/>
    <mergeCell ref="D27:F27"/>
    <mergeCell ref="A24:F24"/>
    <mergeCell ref="B6:O6"/>
    <mergeCell ref="B10:B11"/>
    <mergeCell ref="D10:D11"/>
    <mergeCell ref="E10:E11"/>
    <mergeCell ref="F10:F11"/>
    <mergeCell ref="B7:O8"/>
    <mergeCell ref="K10:K11"/>
    <mergeCell ref="N10:N11"/>
    <mergeCell ref="C10:C11"/>
    <mergeCell ref="G10:G11"/>
    <mergeCell ref="H10:H11"/>
    <mergeCell ref="I10:I11"/>
    <mergeCell ref="J10:J11"/>
    <mergeCell ref="O10:O11"/>
    <mergeCell ref="P10:P11"/>
    <mergeCell ref="L10:L11"/>
    <mergeCell ref="M10:M11"/>
    <mergeCell ref="U18:U19"/>
    <mergeCell ref="R10:R11"/>
    <mergeCell ref="S10:S11"/>
    <mergeCell ref="U10:U11"/>
    <mergeCell ref="T18:T19"/>
    <mergeCell ref="Q10:Q11"/>
    <mergeCell ref="T10:T11"/>
  </mergeCells>
  <conditionalFormatting sqref="D14:D17">
    <cfRule type="cellIs" dxfId="7" priority="7" operator="lessThan">
      <formula>0.3</formula>
    </cfRule>
  </conditionalFormatting>
  <conditionalFormatting sqref="T10:T11 U18">
    <cfRule type="expression" dxfId="6" priority="24">
      <formula>#REF!&gt;$G$24</formula>
    </cfRule>
    <cfRule type="expression" dxfId="5" priority="25">
      <formula>#REF!&lt;$G$24</formula>
    </cfRule>
  </conditionalFormatting>
  <hyperlinks>
    <hyperlink ref="B1" location="'Turinys | Content'!A1" display="↖ atgal į turinį / back to content" xr:uid="{6B9BE535-61E8-4A61-B09E-EE90D8D1D6FD}"/>
  </hyperlinks>
  <pageMargins left="0.7" right="0.7" top="0.75" bottom="0.75" header="0.3" footer="0.3"/>
  <pageSetup paperSize="9" orientation="portrait" r:id="rId1"/>
  <ignoredErrors>
    <ignoredError sqref="F14:F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theme="7"/>
  </sheetPr>
  <dimension ref="A1:CE99"/>
  <sheetViews>
    <sheetView showGridLines="0" showRowColHeaders="0" zoomScaleNormal="100" workbookViewId="0"/>
  </sheetViews>
  <sheetFormatPr defaultColWidth="9.109375" defaultRowHeight="14.4" x14ac:dyDescent="0.3"/>
  <cols>
    <col min="1" max="1" width="9.6640625" style="8" customWidth="1"/>
    <col min="2" max="2" width="7.5546875" style="8" customWidth="1"/>
    <col min="3" max="3" width="16.88671875" style="8" customWidth="1"/>
    <col min="4" max="4" width="18.6640625" style="8" customWidth="1"/>
    <col min="5" max="5" width="21.44140625" style="8" customWidth="1"/>
    <col min="6" max="10" width="25.88671875" style="8" customWidth="1"/>
    <col min="11" max="11" width="24.5546875" style="8" customWidth="1"/>
    <col min="12" max="12" width="45.33203125" style="8" customWidth="1"/>
    <col min="13" max="14" width="24.5546875" style="8" customWidth="1"/>
    <col min="15" max="15" width="27.44140625" style="8" customWidth="1"/>
    <col min="16" max="18" width="42.6640625" style="8" customWidth="1"/>
    <col min="19" max="19" width="26.109375" style="8" customWidth="1"/>
    <col min="20" max="20" width="19.33203125" style="8" customWidth="1"/>
    <col min="21" max="21" width="13.88671875" style="39" customWidth="1"/>
    <col min="22" max="22" width="32.109375" style="39" customWidth="1"/>
    <col min="23" max="24" width="39.6640625" style="40" customWidth="1"/>
    <col min="25" max="25" width="15.5546875" style="40" customWidth="1"/>
    <col min="26" max="28" width="9.109375" style="8"/>
    <col min="29" max="29" width="11.88671875" style="8" customWidth="1"/>
    <col min="30" max="30" width="13.44140625" style="8" customWidth="1"/>
    <col min="31" max="16384" width="9.109375" style="8"/>
  </cols>
  <sheetData>
    <row r="1" spans="2:30" x14ac:dyDescent="0.3">
      <c r="B1" s="83" t="s">
        <v>67</v>
      </c>
      <c r="C1" s="29"/>
      <c r="U1"/>
      <c r="V1"/>
      <c r="W1"/>
      <c r="X1"/>
      <c r="Y1"/>
      <c r="Z1"/>
      <c r="AA1"/>
      <c r="AB1"/>
      <c r="AC1"/>
      <c r="AD1"/>
    </row>
    <row r="2" spans="2:30" x14ac:dyDescent="0.3">
      <c r="B2" s="9"/>
      <c r="C2" s="9"/>
      <c r="U2"/>
      <c r="V2"/>
      <c r="W2"/>
      <c r="X2"/>
      <c r="Y2"/>
      <c r="Z2"/>
      <c r="AA2"/>
      <c r="AB2"/>
      <c r="AC2"/>
      <c r="AD2"/>
    </row>
    <row r="3" spans="2:30" s="11" customFormat="1" ht="15" thickBot="1" x14ac:dyDescent="0.35">
      <c r="B3" s="12"/>
      <c r="C3" s="12"/>
      <c r="D3" s="12"/>
      <c r="E3" s="46"/>
      <c r="F3" s="46"/>
      <c r="G3" s="46"/>
      <c r="H3" s="46"/>
      <c r="I3" s="46"/>
      <c r="J3" s="46"/>
      <c r="U3"/>
      <c r="V3"/>
      <c r="W3"/>
      <c r="X3"/>
      <c r="Y3"/>
      <c r="Z3"/>
      <c r="AA3"/>
      <c r="AB3"/>
      <c r="AC3"/>
      <c r="AD3"/>
    </row>
    <row r="4" spans="2:30" ht="15.75" customHeight="1" x14ac:dyDescent="0.3">
      <c r="B4" s="102" t="s">
        <v>110</v>
      </c>
      <c r="C4" s="102"/>
      <c r="D4" s="103"/>
      <c r="E4" s="103"/>
      <c r="F4" s="103"/>
      <c r="G4" s="103"/>
      <c r="H4" s="103"/>
      <c r="I4" s="103"/>
      <c r="J4" s="103"/>
      <c r="K4" s="103"/>
      <c r="L4" s="103"/>
      <c r="M4" s="103"/>
      <c r="N4" s="103"/>
      <c r="O4" s="103"/>
      <c r="P4" s="103"/>
      <c r="Q4" s="103"/>
      <c r="R4" s="103"/>
      <c r="S4" s="103"/>
      <c r="T4" s="103"/>
      <c r="U4"/>
      <c r="V4"/>
      <c r="W4"/>
      <c r="X4"/>
      <c r="Y4"/>
      <c r="Z4"/>
      <c r="AA4"/>
      <c r="AB4"/>
      <c r="AC4"/>
      <c r="AD4"/>
    </row>
    <row r="5" spans="2:30" ht="15.75" customHeight="1" x14ac:dyDescent="0.3">
      <c r="B5" s="33" t="s">
        <v>111</v>
      </c>
      <c r="C5" s="33"/>
      <c r="D5" s="24"/>
      <c r="E5" s="24"/>
      <c r="F5" s="24"/>
      <c r="G5" s="24"/>
      <c r="H5" s="24"/>
      <c r="I5" s="24"/>
      <c r="J5" s="24"/>
      <c r="K5" s="24"/>
      <c r="L5" s="24"/>
      <c r="M5" s="24"/>
      <c r="N5" s="24"/>
      <c r="O5" s="24"/>
      <c r="P5" s="24"/>
      <c r="Q5" s="24"/>
      <c r="R5" s="24"/>
      <c r="S5" s="24"/>
      <c r="T5" s="24"/>
      <c r="U5"/>
      <c r="V5"/>
      <c r="W5"/>
      <c r="X5"/>
      <c r="Y5"/>
      <c r="Z5"/>
      <c r="AA5"/>
      <c r="AB5"/>
      <c r="AC5"/>
      <c r="AD5"/>
    </row>
    <row r="6" spans="2:30" ht="43.5" customHeight="1" x14ac:dyDescent="0.3">
      <c r="B6" s="305" t="s">
        <v>128</v>
      </c>
      <c r="C6" s="305"/>
      <c r="D6" s="305"/>
      <c r="E6" s="305"/>
      <c r="F6" s="305"/>
      <c r="G6" s="305"/>
      <c r="H6" s="305"/>
      <c r="I6" s="305"/>
      <c r="J6" s="305"/>
      <c r="K6" s="305"/>
      <c r="L6" s="305"/>
      <c r="M6" s="305"/>
      <c r="N6" s="58"/>
      <c r="O6" s="58"/>
      <c r="P6" s="58"/>
      <c r="Q6" s="58"/>
      <c r="R6" s="58"/>
      <c r="S6" s="58"/>
      <c r="T6" s="58"/>
      <c r="U6"/>
      <c r="V6"/>
      <c r="W6"/>
      <c r="X6"/>
      <c r="Y6"/>
      <c r="Z6"/>
      <c r="AA6"/>
      <c r="AB6"/>
      <c r="AC6"/>
      <c r="AD6"/>
    </row>
    <row r="7" spans="2:30" ht="49.5" customHeight="1" x14ac:dyDescent="0.3">
      <c r="B7" s="306" t="s">
        <v>130</v>
      </c>
      <c r="C7" s="306"/>
      <c r="D7" s="306"/>
      <c r="E7" s="306"/>
      <c r="F7" s="306"/>
      <c r="G7" s="306"/>
      <c r="H7" s="306"/>
      <c r="I7" s="306"/>
      <c r="J7" s="306"/>
      <c r="K7" s="306"/>
      <c r="L7" s="306"/>
      <c r="M7" s="306"/>
      <c r="N7" s="98"/>
      <c r="O7" s="98"/>
      <c r="P7" s="98"/>
      <c r="Q7" s="98"/>
      <c r="R7" s="98"/>
      <c r="S7" s="98"/>
      <c r="T7" s="98"/>
      <c r="U7"/>
      <c r="V7"/>
      <c r="W7"/>
      <c r="X7"/>
      <c r="Y7"/>
      <c r="Z7"/>
      <c r="AA7"/>
      <c r="AB7"/>
      <c r="AC7"/>
      <c r="AD7"/>
    </row>
    <row r="8" spans="2:30" ht="46.5" customHeight="1" x14ac:dyDescent="0.3">
      <c r="B8" s="51"/>
      <c r="C8" s="51"/>
      <c r="D8" s="51"/>
      <c r="E8" s="51"/>
      <c r="F8" s="51"/>
      <c r="G8" s="51"/>
      <c r="H8" s="51"/>
      <c r="I8" s="51"/>
      <c r="J8" s="51"/>
      <c r="K8" s="51"/>
      <c r="L8" s="51"/>
      <c r="M8" s="51"/>
      <c r="N8" s="51"/>
      <c r="O8" s="51"/>
      <c r="P8" s="51"/>
      <c r="Q8" s="51"/>
      <c r="R8" s="51"/>
      <c r="S8" s="51"/>
      <c r="T8" s="51"/>
      <c r="U8"/>
      <c r="V8"/>
      <c r="W8"/>
      <c r="X8"/>
      <c r="Y8"/>
      <c r="Z8"/>
      <c r="AA8"/>
      <c r="AB8"/>
      <c r="AC8"/>
      <c r="AD8"/>
    </row>
    <row r="9" spans="2:30" ht="77.400000000000006" customHeight="1" x14ac:dyDescent="0.3">
      <c r="B9" s="297" t="s">
        <v>150</v>
      </c>
      <c r="C9" s="307" t="s">
        <v>160</v>
      </c>
      <c r="D9" s="307" t="s">
        <v>161</v>
      </c>
      <c r="E9" s="307" t="s">
        <v>162</v>
      </c>
      <c r="F9" s="293" t="s">
        <v>246</v>
      </c>
      <c r="G9" s="280" t="s">
        <v>247</v>
      </c>
      <c r="H9" s="271" t="s">
        <v>243</v>
      </c>
      <c r="I9" s="271" t="s">
        <v>244</v>
      </c>
      <c r="J9" s="271" t="s">
        <v>245</v>
      </c>
      <c r="K9" s="307" t="s">
        <v>163</v>
      </c>
      <c r="L9" s="293" t="s">
        <v>164</v>
      </c>
      <c r="M9" s="307" t="s">
        <v>165</v>
      </c>
      <c r="N9" s="307" t="s">
        <v>166</v>
      </c>
      <c r="O9" s="307" t="s">
        <v>236</v>
      </c>
      <c r="P9" s="307" t="s">
        <v>235</v>
      </c>
      <c r="Q9" s="307" t="s">
        <v>167</v>
      </c>
      <c r="R9" s="293" t="s">
        <v>168</v>
      </c>
      <c r="S9" s="293" t="s">
        <v>169</v>
      </c>
      <c r="T9" s="299" t="s">
        <v>170</v>
      </c>
      <c r="U9" s="50"/>
      <c r="V9" s="297" t="s">
        <v>248</v>
      </c>
      <c r="W9" s="293" t="s">
        <v>237</v>
      </c>
      <c r="X9" s="293" t="s">
        <v>168</v>
      </c>
      <c r="Y9" s="299" t="s">
        <v>170</v>
      </c>
      <c r="Z9"/>
      <c r="AA9"/>
      <c r="AB9"/>
      <c r="AC9"/>
      <c r="AD9"/>
    </row>
    <row r="10" spans="2:30" ht="17.25" customHeight="1" x14ac:dyDescent="0.3">
      <c r="B10" s="309"/>
      <c r="C10" s="311"/>
      <c r="D10" s="308"/>
      <c r="E10" s="308"/>
      <c r="F10" s="294"/>
      <c r="G10" s="281"/>
      <c r="H10" s="272"/>
      <c r="I10" s="272"/>
      <c r="J10" s="272"/>
      <c r="K10" s="308"/>
      <c r="L10" s="294"/>
      <c r="M10" s="308"/>
      <c r="N10" s="308"/>
      <c r="O10" s="308"/>
      <c r="P10" s="308"/>
      <c r="Q10" s="308"/>
      <c r="R10" s="294"/>
      <c r="S10" s="294"/>
      <c r="T10" s="300"/>
      <c r="U10"/>
      <c r="V10" s="298"/>
      <c r="W10" s="294"/>
      <c r="X10" s="294"/>
      <c r="Y10" s="300"/>
      <c r="Z10"/>
      <c r="AA10"/>
      <c r="AB10"/>
      <c r="AC10"/>
      <c r="AD10"/>
    </row>
    <row r="11" spans="2:30" ht="17.25" customHeight="1" x14ac:dyDescent="0.3">
      <c r="B11" s="105"/>
      <c r="C11" s="106"/>
      <c r="D11" s="107"/>
      <c r="E11" s="107">
        <v>1</v>
      </c>
      <c r="F11" s="107" t="s">
        <v>191</v>
      </c>
      <c r="G11" s="107" t="s">
        <v>187</v>
      </c>
      <c r="H11" s="107" t="s">
        <v>188</v>
      </c>
      <c r="I11" s="107" t="s">
        <v>189</v>
      </c>
      <c r="J11" s="107" t="s">
        <v>190</v>
      </c>
      <c r="K11" s="107" t="s">
        <v>78</v>
      </c>
      <c r="L11" s="107">
        <v>4</v>
      </c>
      <c r="M11" s="107" t="s">
        <v>84</v>
      </c>
      <c r="N11" s="107"/>
      <c r="O11" s="107">
        <v>6</v>
      </c>
      <c r="P11" s="107">
        <v>7</v>
      </c>
      <c r="Q11" s="107">
        <v>8</v>
      </c>
      <c r="R11" s="121" t="s">
        <v>131</v>
      </c>
      <c r="S11" s="121"/>
      <c r="T11" s="122"/>
      <c r="U11"/>
      <c r="V11" s="217">
        <v>6</v>
      </c>
      <c r="W11" s="121" t="s">
        <v>193</v>
      </c>
      <c r="X11" s="121" t="s">
        <v>194</v>
      </c>
      <c r="Y11" s="122"/>
      <c r="Z11"/>
      <c r="AA11"/>
      <c r="AB11"/>
      <c r="AC11"/>
      <c r="AD11"/>
    </row>
    <row r="12" spans="2:30" ht="135" customHeight="1" x14ac:dyDescent="0.3">
      <c r="B12" s="105"/>
      <c r="C12" s="106"/>
      <c r="D12" s="107" t="s">
        <v>79</v>
      </c>
      <c r="E12" s="107" t="str">
        <f>'KĮ 4 str. 2 d. | CL 4.2.'!E13</f>
        <v>FM įsakymo Nr. 1K-006 forma SB-1-pajamos (73 eilutė)
Order MoF No. 1K-006 form SB-1-revenue (row 73)</v>
      </c>
      <c r="F12" s="107" t="str">
        <f>'KĮ 4 str. 2 d. | CL 4.2.'!F13</f>
        <v>FM įsakymo Nr. 1K-006 forma SB-3-išlaidos (1+77-103+112 eilutės) 
Order MoF No. 1K-006 form SB-3-expenditure (rows 1+77-103+112)</v>
      </c>
      <c r="G12" s="123" t="s">
        <v>171</v>
      </c>
      <c r="H12" s="123" t="s">
        <v>172</v>
      </c>
      <c r="I12" s="123" t="s">
        <v>173</v>
      </c>
      <c r="J12" s="123" t="s">
        <v>174</v>
      </c>
      <c r="K12" s="107" t="s">
        <v>79</v>
      </c>
      <c r="L12" s="123" t="str">
        <f>'KĮ 4 str. 2 d. | CL 4.2.'!L13</f>
        <v xml:space="preserve">FM įsakymo Nr. 1K-8 priedas Nr. 9 (2 str. likutis metų pabaigoje) (2022-12-31)  - savivaldybių pateiktos mokėtinų sumų prognozės metų pabaigai savivaldybių taryboms tvirtinant biudžetus
Order MoF No. 1K-8 annex No. 9 (2 article. revenue carried foreward at the end of the year) (2022-12-31) - forecast of accounts payable at the end of the year which was approved in the budget by the municipalities's councils </v>
      </c>
      <c r="M12" s="107" t="s">
        <v>79</v>
      </c>
      <c r="N12" s="107" t="s">
        <v>79</v>
      </c>
      <c r="O12" s="107" t="str">
        <f>'KĮ 4 str. 2 d. | CL 4.2.'!O13</f>
        <v>FM įsakymo Nr. 1K-006 forma SB-2-išlaidos (12 eilutė)
Order MoF No. 1K-006 form SB-2-expenditure (row 12)</v>
      </c>
      <c r="P12" s="107" t="str">
        <f>'KĮ 4 str. 2 d. | CL 4.2.'!P13</f>
        <v>FM įsakymo Nr. 1K-361 forma Nr. 1-SAV (105 eilutė) (2023-03-31)
Order MoF No. 1K-361 form No. 1-SAV (row 105) (2023-03-31)</v>
      </c>
      <c r="Q12" s="107" t="s">
        <v>79</v>
      </c>
      <c r="R12" s="107" t="s">
        <v>79</v>
      </c>
      <c r="S12" s="107" t="s">
        <v>79</v>
      </c>
      <c r="T12" s="124" t="s">
        <v>79</v>
      </c>
      <c r="U12"/>
      <c r="V12" s="217" t="s">
        <v>79</v>
      </c>
      <c r="W12" s="107" t="s">
        <v>79</v>
      </c>
      <c r="X12" s="107" t="s">
        <v>79</v>
      </c>
      <c r="Y12" s="124" t="s">
        <v>79</v>
      </c>
      <c r="Z12"/>
      <c r="AA12"/>
      <c r="AB12"/>
      <c r="AC12"/>
      <c r="AD12"/>
    </row>
    <row r="13" spans="2:30" x14ac:dyDescent="0.3">
      <c r="B13" s="125">
        <v>2</v>
      </c>
      <c r="C13" s="126" t="s">
        <v>6</v>
      </c>
      <c r="D13" s="127">
        <f>F13/$E$75/10</f>
        <v>0.14439929079592578</v>
      </c>
      <c r="E13" s="128">
        <f>_xlfn.XLOOKUP($B13,'Duomenys | Data'!$B$10:$B$69,'Duomenys | Data'!D$10:D$69)</f>
        <v>87805.5</v>
      </c>
      <c r="F13" s="129">
        <f>G13+H13-I13+J13</f>
        <v>97324.4</v>
      </c>
      <c r="G13" s="128">
        <f>_xlfn.XLOOKUP($B13,'Duomenys | Data'!$B$10:$B$69,'Duomenys | Data'!E$10:E$69)</f>
        <v>79691.899999999994</v>
      </c>
      <c r="H13" s="128">
        <f>_xlfn.XLOOKUP($B13,'Duomenys | Data'!$B$10:$B$69,'Duomenys | Data'!F$10:F$69)</f>
        <v>17761.900000000001</v>
      </c>
      <c r="I13" s="128">
        <f>_xlfn.XLOOKUP($B13,'Duomenys | Data'!$B$10:$B$69,'Duomenys | Data'!G$10:G$69)</f>
        <v>129.4</v>
      </c>
      <c r="J13" s="128">
        <f>_xlfn.XLOOKUP($B13,'Duomenys | Data'!$B$10:$B$69,'Duomenys | Data'!H$10:H$69)</f>
        <v>0</v>
      </c>
      <c r="K13" s="130">
        <f>E13-F13</f>
        <v>-9518.8999999999942</v>
      </c>
      <c r="L13" s="128">
        <f>_xlfn.XLOOKUP($B13,'Duomenys | Data'!$B$10:$B$69,'Duomenys | Data'!I$10:I$69)</f>
        <v>0</v>
      </c>
      <c r="M13" s="130">
        <f>K13+L13</f>
        <v>-9518.8999999999942</v>
      </c>
      <c r="N13" s="131" t="str">
        <f>'Lankstumas | Flexibility'!N14</f>
        <v>Taip / Yes</v>
      </c>
      <c r="O13" s="128">
        <f>_xlfn.XLOOKUP($B13,'Duomenys | Data'!$B$10:$B$69,'Duomenys | Data'!J$10:J$69)</f>
        <v>4772.7</v>
      </c>
      <c r="P13" s="128">
        <f>_xlfn.XLOOKUP($B13,'Duomenys | Data'!$B$10:$B$69,'Duomenys | Data'!K$10:K$69)</f>
        <v>11586</v>
      </c>
      <c r="Q13" s="110">
        <f>M13+IF(N13="Taip / Yes",O13+P13,0)</f>
        <v>6839.8000000000065</v>
      </c>
      <c r="R13" s="130">
        <f>IF(N13="Taip / Yes",ROUND(((F13-L13-O13-P13)/E13-1)*100,1),ROUND(((F13-L13)/E13-1)*100,1))</f>
        <v>-7.8</v>
      </c>
      <c r="S13" s="130" t="str">
        <f>IF(T13="Taip / Yes","-",IF(E76&gt;0,-Q13,-Q13-E13*0.015))</f>
        <v>-</v>
      </c>
      <c r="T13" s="132" t="str">
        <f>+IF(($E$76&gt;=0)*(R13&gt;0),"Ne / No",IF(($E$76&lt;0)*(R13&gt;1.5),"Ne / No","Taip / Yes"))</f>
        <v>Taip / Yes</v>
      </c>
      <c r="U13"/>
      <c r="V13" s="231">
        <f>O13</f>
        <v>4772.7</v>
      </c>
      <c r="W13" s="128">
        <v>11586</v>
      </c>
      <c r="X13" s="130">
        <f>IF(N13="Taip / Yes",ROUND(((F13-L13-V13-W13)/E13-1)*100,1),ROUND(((F13-L13)/E13-1)*100,1))</f>
        <v>-7.8</v>
      </c>
      <c r="Y13" s="132" t="str">
        <f>+IF(($E$76&gt;=0)*(X13&gt;0),"Ne / No",IF(($E$76&lt;0)*(X13&gt;1.5),"Ne / No","Taip / Yes"))</f>
        <v>Taip / Yes</v>
      </c>
      <c r="Z13"/>
      <c r="AA13"/>
      <c r="AB13"/>
      <c r="AC13"/>
      <c r="AD13"/>
    </row>
    <row r="14" spans="2:30" x14ac:dyDescent="0.3">
      <c r="B14" s="125">
        <v>3</v>
      </c>
      <c r="C14" s="126" t="s">
        <v>7</v>
      </c>
      <c r="D14" s="127">
        <f t="shared" ref="D14:D44" si="0">F14/$E$75/10</f>
        <v>2.0514395507385066E-2</v>
      </c>
      <c r="E14" s="128">
        <f>_xlfn.XLOOKUP($B14,'Duomenys | Data'!$B$10:$B$69,'Duomenys | Data'!D$10:D$69)</f>
        <v>12532.4</v>
      </c>
      <c r="F14" s="129">
        <f t="shared" ref="F14:F68" si="1">G14+H14-I14+J14</f>
        <v>13826.599999999999</v>
      </c>
      <c r="G14" s="128">
        <f>_xlfn.XLOOKUP($B14,'Duomenys | Data'!$B$10:$B$69,'Duomenys | Data'!E$10:E$69)</f>
        <v>12910.3</v>
      </c>
      <c r="H14" s="128">
        <f>_xlfn.XLOOKUP($B14,'Duomenys | Data'!$B$10:$B$69,'Duomenys | Data'!F$10:F$69)</f>
        <v>916.3</v>
      </c>
      <c r="I14" s="128">
        <f>_xlfn.XLOOKUP($B14,'Duomenys | Data'!$B$10:$B$69,'Duomenys | Data'!G$10:G$69)</f>
        <v>0</v>
      </c>
      <c r="J14" s="128">
        <f>_xlfn.XLOOKUP($B14,'Duomenys | Data'!$B$10:$B$69,'Duomenys | Data'!H$10:H$69)</f>
        <v>0</v>
      </c>
      <c r="K14" s="130">
        <f t="shared" ref="K14:K68" si="2">E14-F14</f>
        <v>-1294.1999999999989</v>
      </c>
      <c r="L14" s="128">
        <f>_xlfn.XLOOKUP($B14,'Duomenys | Data'!$B$10:$B$69,'Duomenys | Data'!I$10:I$69)</f>
        <v>0</v>
      </c>
      <c r="M14" s="130">
        <f t="shared" ref="M14:M67" si="3">K14+L14</f>
        <v>-1294.1999999999989</v>
      </c>
      <c r="N14" s="131" t="str">
        <f>'Lankstumas | Flexibility'!N15</f>
        <v>Taip / Yes</v>
      </c>
      <c r="O14" s="128">
        <f>_xlfn.XLOOKUP($B14,'Duomenys | Data'!$B$10:$B$69,'Duomenys | Data'!J$10:J$69)</f>
        <v>0</v>
      </c>
      <c r="P14" s="128">
        <f>_xlfn.XLOOKUP($B14,'Duomenys | Data'!$B$10:$B$69,'Duomenys | Data'!K$10:K$69)</f>
        <v>0</v>
      </c>
      <c r="Q14" s="110">
        <f>M14+IF(N14="Taip / Yes",O14+P14,0)</f>
        <v>-1294.1999999999989</v>
      </c>
      <c r="R14" s="130">
        <f t="shared" ref="R14:R68" si="4">IF(N14="Taip / Yes",ROUND(((F14-L14-O14-P14)/E14-1)*100,1),ROUND(((F14-L14)/E14-1)*100,1))</f>
        <v>10.3</v>
      </c>
      <c r="S14" s="130">
        <f t="shared" ref="S14:S45" si="5">IF(T14="Taip / Yes","-",IF(E78&gt;0,-Q14,-Q14-E14*0.015))</f>
        <v>1106.213999999999</v>
      </c>
      <c r="T14" s="132" t="str">
        <f>+IF(($E$76&gt;=0)*(R14&gt;0),"Ne / No",IF(($E$76&lt;0)*(R14&gt;1.5),"Ne / No","Taip / Yes"))</f>
        <v>Ne / No</v>
      </c>
      <c r="U14"/>
      <c r="V14" s="231">
        <f t="shared" ref="V14:V31" si="6">O14</f>
        <v>0</v>
      </c>
      <c r="W14" s="234">
        <v>1889.9</v>
      </c>
      <c r="X14" s="130">
        <f t="shared" ref="X14:X68" si="7">IF(N14="Taip / Yes",ROUND(((F14-L14-V14-W14)/E14-1)*100,1),ROUND(((F14-L14)/E14-1)*100,1))</f>
        <v>-4.8</v>
      </c>
      <c r="Y14" s="132" t="str">
        <f>+IF(($E$76&gt;=0)*(X14&gt;0),"Ne / No",IF(($E$76&lt;0)*(X14&gt;1.5),"Ne / No","Taip / Yes"))</f>
        <v>Taip / Yes</v>
      </c>
      <c r="Z14"/>
      <c r="AA14"/>
      <c r="AB14"/>
      <c r="AC14"/>
      <c r="AD14"/>
    </row>
    <row r="15" spans="2:30" x14ac:dyDescent="0.3">
      <c r="B15" s="125">
        <v>4</v>
      </c>
      <c r="C15" s="126" t="s">
        <v>8</v>
      </c>
      <c r="D15" s="127">
        <f t="shared" si="0"/>
        <v>5.9997477726095892E-2</v>
      </c>
      <c r="E15" s="128">
        <f>_xlfn.XLOOKUP($B15,'Duomenys | Data'!$B$10:$B$69,'Duomenys | Data'!D$10:D$69)</f>
        <v>34973.9</v>
      </c>
      <c r="F15" s="129">
        <f t="shared" si="1"/>
        <v>40438</v>
      </c>
      <c r="G15" s="128">
        <f>_xlfn.XLOOKUP($B15,'Duomenys | Data'!$B$10:$B$69,'Duomenys | Data'!E$10:E$69)</f>
        <v>33727.300000000003</v>
      </c>
      <c r="H15" s="128">
        <f>_xlfn.XLOOKUP($B15,'Duomenys | Data'!$B$10:$B$69,'Duomenys | Data'!F$10:F$69)</f>
        <v>6710.7</v>
      </c>
      <c r="I15" s="128">
        <f>_xlfn.XLOOKUP($B15,'Duomenys | Data'!$B$10:$B$69,'Duomenys | Data'!G$10:G$69)</f>
        <v>0</v>
      </c>
      <c r="J15" s="128">
        <f>_xlfn.XLOOKUP($B15,'Duomenys | Data'!$B$10:$B$69,'Duomenys | Data'!H$10:H$69)</f>
        <v>0</v>
      </c>
      <c r="K15" s="130">
        <f t="shared" si="2"/>
        <v>-5464.0999999999985</v>
      </c>
      <c r="L15" s="128">
        <f>_xlfn.XLOOKUP($B15,'Duomenys | Data'!$B$10:$B$69,'Duomenys | Data'!I$10:I$69)</f>
        <v>0</v>
      </c>
      <c r="M15" s="130">
        <f t="shared" si="3"/>
        <v>-5464.0999999999985</v>
      </c>
      <c r="N15" s="131" t="str">
        <f>'Lankstumas | Flexibility'!N16</f>
        <v>Taip / Yes</v>
      </c>
      <c r="O15" s="128">
        <f>_xlfn.XLOOKUP($B15,'Duomenys | Data'!$B$10:$B$69,'Duomenys | Data'!J$10:J$69)</f>
        <v>126.4</v>
      </c>
      <c r="P15" s="128">
        <f>_xlfn.XLOOKUP($B15,'Duomenys | Data'!$B$10:$B$69,'Duomenys | Data'!K$10:K$69)</f>
        <v>5466.8</v>
      </c>
      <c r="Q15" s="110">
        <f t="shared" ref="Q15:Q68" si="8">M15+IF(N15="Taip / Yes",O15+P15,0)</f>
        <v>129.10000000000127</v>
      </c>
      <c r="R15" s="130">
        <f t="shared" si="4"/>
        <v>-0.4</v>
      </c>
      <c r="S15" s="130" t="str">
        <f t="shared" si="5"/>
        <v>-</v>
      </c>
      <c r="T15" s="132" t="str">
        <f t="shared" ref="T15:T68" si="9">+IF(($E$76&gt;=0)*(R15&gt;0),"Ne / No",IF(($E$76&lt;0)*(R15&gt;1.5),"Ne / No","Taip / Yes"))</f>
        <v>Taip / Yes</v>
      </c>
      <c r="U15"/>
      <c r="V15" s="231">
        <f t="shared" si="6"/>
        <v>126.4</v>
      </c>
      <c r="W15" s="128">
        <v>5466.8</v>
      </c>
      <c r="X15" s="130">
        <f t="shared" si="7"/>
        <v>-0.4</v>
      </c>
      <c r="Y15" s="132" t="str">
        <f t="shared" ref="Y15:Y68" si="10">+IF(($E$76&gt;=0)*(X15&gt;0),"Ne / No",IF(($E$76&lt;0)*(X15&gt;1.5),"Ne / No","Taip / Yes"))</f>
        <v>Taip / Yes</v>
      </c>
      <c r="Z15"/>
      <c r="AA15"/>
      <c r="AB15"/>
      <c r="AC15"/>
      <c r="AD15"/>
    </row>
    <row r="16" spans="2:30" x14ac:dyDescent="0.3">
      <c r="B16" s="125">
        <v>7</v>
      </c>
      <c r="C16" s="126" t="s">
        <v>11</v>
      </c>
      <c r="D16" s="127">
        <f t="shared" si="0"/>
        <v>0.12256663625101076</v>
      </c>
      <c r="E16" s="128">
        <f>_xlfn.XLOOKUP($B16,'Duomenys | Data'!$B$10:$B$69,'Duomenys | Data'!D$10:D$69)</f>
        <v>80896</v>
      </c>
      <c r="F16" s="129">
        <f t="shared" si="1"/>
        <v>82609.3</v>
      </c>
      <c r="G16" s="128">
        <f>_xlfn.XLOOKUP($B16,'Duomenys | Data'!$B$10:$B$69,'Duomenys | Data'!E$10:E$69)</f>
        <v>76895.7</v>
      </c>
      <c r="H16" s="128">
        <f>_xlfn.XLOOKUP($B16,'Duomenys | Data'!$B$10:$B$69,'Duomenys | Data'!F$10:F$69)</f>
        <v>5610.8</v>
      </c>
      <c r="I16" s="128">
        <f>_xlfn.XLOOKUP($B16,'Duomenys | Data'!$B$10:$B$69,'Duomenys | Data'!G$10:G$69)</f>
        <v>197.2</v>
      </c>
      <c r="J16" s="128">
        <f>_xlfn.XLOOKUP($B16,'Duomenys | Data'!$B$10:$B$69,'Duomenys | Data'!H$10:H$69)</f>
        <v>300</v>
      </c>
      <c r="K16" s="130">
        <f t="shared" si="2"/>
        <v>-1713.3000000000029</v>
      </c>
      <c r="L16" s="128">
        <f>_xlfn.XLOOKUP($B16,'Duomenys | Data'!$B$10:$B$69,'Duomenys | Data'!I$10:I$69)</f>
        <v>400</v>
      </c>
      <c r="M16" s="130">
        <f t="shared" si="3"/>
        <v>-1313.3000000000029</v>
      </c>
      <c r="N16" s="131" t="str">
        <f>'Lankstumas | Flexibility'!N19</f>
        <v>Taip / Yes</v>
      </c>
      <c r="O16" s="128">
        <f>_xlfn.XLOOKUP($B16,'Duomenys | Data'!$B$10:$B$69,'Duomenys | Data'!J$10:J$69)</f>
        <v>120</v>
      </c>
      <c r="P16" s="128">
        <f>_xlfn.XLOOKUP($B16,'Duomenys | Data'!$B$10:$B$69,'Duomenys | Data'!K$10:K$69)</f>
        <v>3177.1</v>
      </c>
      <c r="Q16" s="110">
        <f t="shared" si="8"/>
        <v>1983.799999999997</v>
      </c>
      <c r="R16" s="130">
        <f t="shared" si="4"/>
        <v>-2.5</v>
      </c>
      <c r="S16" s="130" t="str">
        <f t="shared" si="5"/>
        <v>-</v>
      </c>
      <c r="T16" s="132" t="str">
        <f t="shared" si="9"/>
        <v>Taip / Yes</v>
      </c>
      <c r="U16"/>
      <c r="V16" s="231">
        <f t="shared" si="6"/>
        <v>120</v>
      </c>
      <c r="W16" s="128">
        <v>3177.1</v>
      </c>
      <c r="X16" s="130">
        <f t="shared" si="7"/>
        <v>-2.5</v>
      </c>
      <c r="Y16" s="132" t="str">
        <f t="shared" si="10"/>
        <v>Taip / Yes</v>
      </c>
      <c r="Z16"/>
      <c r="AA16"/>
      <c r="AB16"/>
      <c r="AC16"/>
      <c r="AD16"/>
    </row>
    <row r="17" spans="1:83" x14ac:dyDescent="0.3">
      <c r="B17" s="125">
        <v>8</v>
      </c>
      <c r="C17" s="126" t="s">
        <v>12</v>
      </c>
      <c r="D17" s="127">
        <f>F17/$E$75/10</f>
        <v>3.1575160053116121E-2</v>
      </c>
      <c r="E17" s="128">
        <f>_xlfn.XLOOKUP($B17,'Duomenys | Data'!$B$10:$B$69,'Duomenys | Data'!D$10:D$69)</f>
        <v>16650.2</v>
      </c>
      <c r="F17" s="129">
        <f t="shared" si="1"/>
        <v>21281.5</v>
      </c>
      <c r="G17" s="128">
        <f>_xlfn.XLOOKUP($B17,'Duomenys | Data'!$B$10:$B$69,'Duomenys | Data'!E$10:E$69)</f>
        <v>15934.1</v>
      </c>
      <c r="H17" s="128">
        <f>_xlfn.XLOOKUP($B17,'Duomenys | Data'!$B$10:$B$69,'Duomenys | Data'!F$10:F$69)</f>
        <v>5347.4</v>
      </c>
      <c r="I17" s="128">
        <f>_xlfn.XLOOKUP($B17,'Duomenys | Data'!$B$10:$B$69,'Duomenys | Data'!G$10:G$69)</f>
        <v>0</v>
      </c>
      <c r="J17" s="128">
        <f>_xlfn.XLOOKUP($B17,'Duomenys | Data'!$B$10:$B$69,'Duomenys | Data'!H$10:H$69)</f>
        <v>0</v>
      </c>
      <c r="K17" s="130">
        <f t="shared" si="2"/>
        <v>-4631.2999999999993</v>
      </c>
      <c r="L17" s="128">
        <f>_xlfn.XLOOKUP($B17,'Duomenys | Data'!$B$10:$B$69,'Duomenys | Data'!I$10:I$69)</f>
        <v>0</v>
      </c>
      <c r="M17" s="130">
        <f t="shared" si="3"/>
        <v>-4631.2999999999993</v>
      </c>
      <c r="N17" s="131" t="str">
        <f>'Lankstumas | Flexibility'!N20</f>
        <v>Taip / Yes</v>
      </c>
      <c r="O17" s="128">
        <f>_xlfn.XLOOKUP($B17,'Duomenys | Data'!$B$10:$B$69,'Duomenys | Data'!J$10:J$69)</f>
        <v>790.2</v>
      </c>
      <c r="P17" s="128">
        <f>_xlfn.XLOOKUP($B17,'Duomenys | Data'!$B$10:$B$69,'Duomenys | Data'!K$10:K$69)</f>
        <v>4631.3</v>
      </c>
      <c r="Q17" s="110">
        <f t="shared" si="8"/>
        <v>790.20000000000073</v>
      </c>
      <c r="R17" s="130">
        <f t="shared" si="4"/>
        <v>-4.7</v>
      </c>
      <c r="S17" s="130" t="str">
        <f t="shared" si="5"/>
        <v>-</v>
      </c>
      <c r="T17" s="132" t="str">
        <f t="shared" si="9"/>
        <v>Taip / Yes</v>
      </c>
      <c r="U17"/>
      <c r="V17" s="231">
        <f t="shared" si="6"/>
        <v>790.2</v>
      </c>
      <c r="W17" s="128">
        <v>4631.3</v>
      </c>
      <c r="X17" s="130">
        <f t="shared" si="7"/>
        <v>-4.7</v>
      </c>
      <c r="Y17" s="132" t="str">
        <f t="shared" si="10"/>
        <v>Taip / Yes</v>
      </c>
      <c r="Z17"/>
      <c r="AA17"/>
      <c r="AB17"/>
      <c r="AC17"/>
      <c r="AD17"/>
    </row>
    <row r="18" spans="1:83" x14ac:dyDescent="0.3">
      <c r="B18" s="125">
        <v>9</v>
      </c>
      <c r="C18" s="126" t="s">
        <v>13</v>
      </c>
      <c r="D18" s="127">
        <f t="shared" si="0"/>
        <v>6.9779152664337277E-2</v>
      </c>
      <c r="E18" s="128">
        <f>_xlfn.XLOOKUP($B18,'Duomenys | Data'!$B$10:$B$69,'Duomenys | Data'!D$10:D$69)</f>
        <v>47169.2</v>
      </c>
      <c r="F18" s="129">
        <f t="shared" si="1"/>
        <v>47030.8</v>
      </c>
      <c r="G18" s="128">
        <f>_xlfn.XLOOKUP($B18,'Duomenys | Data'!$B$10:$B$69,'Duomenys | Data'!E$10:E$69)</f>
        <v>42447.8</v>
      </c>
      <c r="H18" s="128">
        <f>_xlfn.XLOOKUP($B18,'Duomenys | Data'!$B$10:$B$69,'Duomenys | Data'!F$10:F$69)</f>
        <v>4721.3999999999996</v>
      </c>
      <c r="I18" s="128">
        <f>_xlfn.XLOOKUP($B18,'Duomenys | Data'!$B$10:$B$69,'Duomenys | Data'!G$10:G$69)</f>
        <v>138.4</v>
      </c>
      <c r="J18" s="128">
        <f>_xlfn.XLOOKUP($B18,'Duomenys | Data'!$B$10:$B$69,'Duomenys | Data'!H$10:H$69)</f>
        <v>0</v>
      </c>
      <c r="K18" s="130">
        <f t="shared" si="2"/>
        <v>138.39999999999418</v>
      </c>
      <c r="L18" s="128">
        <f>_xlfn.XLOOKUP($B18,'Duomenys | Data'!$B$10:$B$69,'Duomenys | Data'!I$10:I$69)</f>
        <v>0</v>
      </c>
      <c r="M18" s="130">
        <f t="shared" si="3"/>
        <v>138.39999999999418</v>
      </c>
      <c r="N18" s="131" t="str">
        <f>'Lankstumas | Flexibility'!N21</f>
        <v>Taip / Yes</v>
      </c>
      <c r="O18" s="128">
        <f>_xlfn.XLOOKUP($B18,'Duomenys | Data'!$B$10:$B$69,'Duomenys | Data'!J$10:J$69)</f>
        <v>229.2</v>
      </c>
      <c r="P18" s="128">
        <f>_xlfn.XLOOKUP($B18,'Duomenys | Data'!$B$10:$B$69,'Duomenys | Data'!K$10:K$69)</f>
        <v>679.1</v>
      </c>
      <c r="Q18" s="110">
        <f t="shared" si="8"/>
        <v>1046.6999999999941</v>
      </c>
      <c r="R18" s="130">
        <f t="shared" si="4"/>
        <v>-2.2000000000000002</v>
      </c>
      <c r="S18" s="130" t="str">
        <f t="shared" si="5"/>
        <v>-</v>
      </c>
      <c r="T18" s="132" t="str">
        <f t="shared" si="9"/>
        <v>Taip / Yes</v>
      </c>
      <c r="U18"/>
      <c r="V18" s="231">
        <f t="shared" si="6"/>
        <v>229.2</v>
      </c>
      <c r="W18" s="128">
        <v>679.1</v>
      </c>
      <c r="X18" s="130">
        <f t="shared" si="7"/>
        <v>-2.2000000000000002</v>
      </c>
      <c r="Y18" s="132" t="str">
        <f t="shared" si="10"/>
        <v>Taip / Yes</v>
      </c>
      <c r="Z18"/>
      <c r="AA18"/>
      <c r="AB18"/>
      <c r="AC18"/>
      <c r="AD18"/>
    </row>
    <row r="19" spans="1:83" ht="16.5" customHeight="1" x14ac:dyDescent="0.3">
      <c r="B19" s="125">
        <v>10</v>
      </c>
      <c r="C19" s="126" t="s">
        <v>14</v>
      </c>
      <c r="D19" s="127">
        <f t="shared" si="0"/>
        <v>0.2473626658951476</v>
      </c>
      <c r="E19" s="128">
        <f>_xlfn.XLOOKUP($B19,'Duomenys | Data'!$B$10:$B$69,'Duomenys | Data'!D$10:D$69)</f>
        <v>153377.4</v>
      </c>
      <c r="F19" s="129">
        <f t="shared" si="1"/>
        <v>166721.20000000001</v>
      </c>
      <c r="G19" s="128">
        <f>_xlfn.XLOOKUP($B19,'Duomenys | Data'!$B$10:$B$69,'Duomenys | Data'!E$10:E$69)</f>
        <v>126721.8</v>
      </c>
      <c r="H19" s="128">
        <f>_xlfn.XLOOKUP($B19,'Duomenys | Data'!$B$10:$B$69,'Duomenys | Data'!F$10:F$69)</f>
        <v>40024.400000000001</v>
      </c>
      <c r="I19" s="128">
        <f>_xlfn.XLOOKUP($B19,'Duomenys | Data'!$B$10:$B$69,'Duomenys | Data'!G$10:G$69)</f>
        <v>25</v>
      </c>
      <c r="J19" s="128">
        <f>_xlfn.XLOOKUP($B19,'Duomenys | Data'!$B$10:$B$69,'Duomenys | Data'!H$10:H$69)</f>
        <v>0</v>
      </c>
      <c r="K19" s="130">
        <f t="shared" si="2"/>
        <v>-13343.800000000017</v>
      </c>
      <c r="L19" s="128">
        <f>_xlfn.XLOOKUP($B19,'Duomenys | Data'!$B$10:$B$69,'Duomenys | Data'!I$10:I$69)</f>
        <v>0</v>
      </c>
      <c r="M19" s="130">
        <f t="shared" si="3"/>
        <v>-13343.800000000017</v>
      </c>
      <c r="N19" s="131" t="str">
        <f>'Lankstumas | Flexibility'!N22</f>
        <v>Taip / Yes</v>
      </c>
      <c r="O19" s="128">
        <f>_xlfn.XLOOKUP($B19,'Duomenys | Data'!$B$10:$B$69,'Duomenys | Data'!J$10:J$69)</f>
        <v>8718.9</v>
      </c>
      <c r="P19" s="128">
        <f>_xlfn.XLOOKUP($B19,'Duomenys | Data'!$B$10:$B$69,'Duomenys | Data'!K$10:K$69)</f>
        <v>11386.1</v>
      </c>
      <c r="Q19" s="110">
        <f t="shared" si="8"/>
        <v>6761.1999999999825</v>
      </c>
      <c r="R19" s="130">
        <f t="shared" si="4"/>
        <v>-4.4000000000000004</v>
      </c>
      <c r="S19" s="130" t="str">
        <f t="shared" si="5"/>
        <v>-</v>
      </c>
      <c r="T19" s="132" t="str">
        <f t="shared" si="9"/>
        <v>Taip / Yes</v>
      </c>
      <c r="U19"/>
      <c r="V19" s="231">
        <f t="shared" si="6"/>
        <v>8718.9</v>
      </c>
      <c r="W19" s="128">
        <v>11386.1</v>
      </c>
      <c r="X19" s="130">
        <f t="shared" si="7"/>
        <v>-4.4000000000000004</v>
      </c>
      <c r="Y19" s="132" t="str">
        <f t="shared" si="10"/>
        <v>Taip / Yes</v>
      </c>
      <c r="Z19"/>
      <c r="AA19"/>
      <c r="AB19"/>
      <c r="AC19"/>
      <c r="AD19"/>
    </row>
    <row r="20" spans="1:83" x14ac:dyDescent="0.3">
      <c r="B20" s="125">
        <v>12</v>
      </c>
      <c r="C20" s="126" t="s">
        <v>16</v>
      </c>
      <c r="D20" s="127">
        <f t="shared" si="0"/>
        <v>6.9913871764627336E-2</v>
      </c>
      <c r="E20" s="128">
        <f>_xlfn.XLOOKUP($B20,'Duomenys | Data'!$B$10:$B$69,'Duomenys | Data'!D$10:D$69)</f>
        <v>37403.5</v>
      </c>
      <c r="F20" s="129">
        <f t="shared" si="1"/>
        <v>47121.599999999999</v>
      </c>
      <c r="G20" s="128">
        <f>_xlfn.XLOOKUP($B20,'Duomenys | Data'!$B$10:$B$69,'Duomenys | Data'!E$10:E$69)</f>
        <v>36236.6</v>
      </c>
      <c r="H20" s="128">
        <f>_xlfn.XLOOKUP($B20,'Duomenys | Data'!$B$10:$B$69,'Duomenys | Data'!F$10:F$69)</f>
        <v>10885</v>
      </c>
      <c r="I20" s="128">
        <f>_xlfn.XLOOKUP($B20,'Duomenys | Data'!$B$10:$B$69,'Duomenys | Data'!G$10:G$69)</f>
        <v>0</v>
      </c>
      <c r="J20" s="128">
        <f>_xlfn.XLOOKUP($B20,'Duomenys | Data'!$B$10:$B$69,'Duomenys | Data'!H$10:H$69)</f>
        <v>0</v>
      </c>
      <c r="K20" s="130">
        <f t="shared" si="2"/>
        <v>-9718.0999999999985</v>
      </c>
      <c r="L20" s="128">
        <f>_xlfn.XLOOKUP($B20,'Duomenys | Data'!$B$10:$B$69,'Duomenys | Data'!I$10:I$69)</f>
        <v>462.5</v>
      </c>
      <c r="M20" s="130">
        <f t="shared" si="3"/>
        <v>-9255.5999999999985</v>
      </c>
      <c r="N20" s="131" t="str">
        <f>'Lankstumas | Flexibility'!N24</f>
        <v>Taip / Yes</v>
      </c>
      <c r="O20" s="128">
        <f>_xlfn.XLOOKUP($B20,'Duomenys | Data'!$B$10:$B$69,'Duomenys | Data'!J$10:J$69)</f>
        <v>6160.7</v>
      </c>
      <c r="P20" s="128">
        <f>_xlfn.XLOOKUP($B20,'Duomenys | Data'!$B$10:$B$69,'Duomenys | Data'!K$10:K$69)</f>
        <v>8350.5</v>
      </c>
      <c r="Q20" s="110">
        <f t="shared" si="8"/>
        <v>5255.6000000000022</v>
      </c>
      <c r="R20" s="130">
        <f t="shared" si="4"/>
        <v>-14.1</v>
      </c>
      <c r="S20" s="130" t="str">
        <f t="shared" si="5"/>
        <v>-</v>
      </c>
      <c r="T20" s="132" t="str">
        <f t="shared" si="9"/>
        <v>Taip / Yes</v>
      </c>
      <c r="U20"/>
      <c r="V20" s="231">
        <f t="shared" si="6"/>
        <v>6160.7</v>
      </c>
      <c r="W20" s="128">
        <v>8350.5</v>
      </c>
      <c r="X20" s="130">
        <f t="shared" si="7"/>
        <v>-14.1</v>
      </c>
      <c r="Y20" s="132" t="str">
        <f t="shared" si="10"/>
        <v>Taip / Yes</v>
      </c>
      <c r="Z20"/>
      <c r="AA20"/>
      <c r="AB20"/>
      <c r="AC20"/>
      <c r="AD20"/>
    </row>
    <row r="21" spans="1:83" x14ac:dyDescent="0.3">
      <c r="B21" s="125">
        <v>13</v>
      </c>
      <c r="C21" s="126" t="s">
        <v>17</v>
      </c>
      <c r="D21" s="127">
        <f>F21/$E$75/10</f>
        <v>6.9311048301545261E-2</v>
      </c>
      <c r="E21" s="128">
        <f>_xlfn.XLOOKUP($B21,'Duomenys | Data'!$B$10:$B$69,'Duomenys | Data'!D$10:D$69)</f>
        <v>38223.699999999997</v>
      </c>
      <c r="F21" s="129">
        <f t="shared" si="1"/>
        <v>46715.3</v>
      </c>
      <c r="G21" s="128">
        <f>_xlfn.XLOOKUP($B21,'Duomenys | Data'!$B$10:$B$69,'Duomenys | Data'!E$10:E$69)</f>
        <v>37577.9</v>
      </c>
      <c r="H21" s="128">
        <f>_xlfn.XLOOKUP($B21,'Duomenys | Data'!$B$10:$B$69,'Duomenys | Data'!F$10:F$69)</f>
        <v>9137.4</v>
      </c>
      <c r="I21" s="128">
        <f>_xlfn.XLOOKUP($B21,'Duomenys | Data'!$B$10:$B$69,'Duomenys | Data'!G$10:G$69)</f>
        <v>0</v>
      </c>
      <c r="J21" s="128">
        <f>_xlfn.XLOOKUP($B21,'Duomenys | Data'!$B$10:$B$69,'Duomenys | Data'!H$10:H$69)</f>
        <v>0</v>
      </c>
      <c r="K21" s="130">
        <f t="shared" si="2"/>
        <v>-8491.6000000000058</v>
      </c>
      <c r="L21" s="128">
        <f>_xlfn.XLOOKUP($B21,'Duomenys | Data'!$B$10:$B$69,'Duomenys | Data'!I$10:I$69)</f>
        <v>0</v>
      </c>
      <c r="M21" s="130">
        <f t="shared" si="3"/>
        <v>-8491.6000000000058</v>
      </c>
      <c r="N21" s="131" t="str">
        <f>'Lankstumas | Flexibility'!N25</f>
        <v>Taip / Yes</v>
      </c>
      <c r="O21" s="128">
        <f>_xlfn.XLOOKUP($B21,'Duomenys | Data'!$B$10:$B$69,'Duomenys | Data'!J$10:J$69)</f>
        <v>1424.4</v>
      </c>
      <c r="P21" s="128">
        <f>_xlfn.XLOOKUP($B21,'Duomenys | Data'!$B$10:$B$69,'Duomenys | Data'!K$10:K$69)</f>
        <v>8667.6</v>
      </c>
      <c r="Q21" s="110">
        <f t="shared" si="8"/>
        <v>1600.3999999999942</v>
      </c>
      <c r="R21" s="130">
        <f t="shared" si="4"/>
        <v>-4.2</v>
      </c>
      <c r="S21" s="130" t="str">
        <f t="shared" si="5"/>
        <v>-</v>
      </c>
      <c r="T21" s="132" t="str">
        <f t="shared" si="9"/>
        <v>Taip / Yes</v>
      </c>
      <c r="U21"/>
      <c r="V21" s="231">
        <f t="shared" si="6"/>
        <v>1424.4</v>
      </c>
      <c r="W21" s="128">
        <v>8667.6</v>
      </c>
      <c r="X21" s="130">
        <f t="shared" si="7"/>
        <v>-4.2</v>
      </c>
      <c r="Y21" s="132" t="str">
        <f t="shared" si="10"/>
        <v>Taip / Yes</v>
      </c>
      <c r="Z21"/>
      <c r="AA21"/>
      <c r="AB21"/>
      <c r="AC21"/>
      <c r="AD21"/>
    </row>
    <row r="22" spans="1:83" x14ac:dyDescent="0.3">
      <c r="B22" s="125">
        <v>14</v>
      </c>
      <c r="C22" s="126" t="s">
        <v>18</v>
      </c>
      <c r="D22" s="127">
        <f t="shared" si="0"/>
        <v>6.0749263718573573E-2</v>
      </c>
      <c r="E22" s="128">
        <f>_xlfn.XLOOKUP($B22,'Duomenys | Data'!$B$10:$B$69,'Duomenys | Data'!D$10:D$69)</f>
        <v>33042.699999999997</v>
      </c>
      <c r="F22" s="129">
        <f t="shared" si="1"/>
        <v>40944.699999999997</v>
      </c>
      <c r="G22" s="128">
        <f>_xlfn.XLOOKUP($B22,'Duomenys | Data'!$B$10:$B$69,'Duomenys | Data'!E$10:E$69)</f>
        <v>32176.3</v>
      </c>
      <c r="H22" s="128">
        <f>_xlfn.XLOOKUP($B22,'Duomenys | Data'!$B$10:$B$69,'Duomenys | Data'!F$10:F$69)</f>
        <v>8768.4</v>
      </c>
      <c r="I22" s="128">
        <f>_xlfn.XLOOKUP($B22,'Duomenys | Data'!$B$10:$B$69,'Duomenys | Data'!G$10:G$69)</f>
        <v>0</v>
      </c>
      <c r="J22" s="128">
        <f>_xlfn.XLOOKUP($B22,'Duomenys | Data'!$B$10:$B$69,'Duomenys | Data'!H$10:H$69)</f>
        <v>0</v>
      </c>
      <c r="K22" s="130">
        <f t="shared" si="2"/>
        <v>-7902</v>
      </c>
      <c r="L22" s="128">
        <f>_xlfn.XLOOKUP($B22,'Duomenys | Data'!$B$10:$B$69,'Duomenys | Data'!I$10:I$69)</f>
        <v>200</v>
      </c>
      <c r="M22" s="130">
        <f t="shared" si="3"/>
        <v>-7702</v>
      </c>
      <c r="N22" s="131" t="str">
        <f>'Lankstumas | Flexibility'!N26</f>
        <v>Taip / Yes</v>
      </c>
      <c r="O22" s="128">
        <f>_xlfn.XLOOKUP($B22,'Duomenys | Data'!$B$10:$B$69,'Duomenys | Data'!J$10:J$69)</f>
        <v>0</v>
      </c>
      <c r="P22" s="128">
        <f>_xlfn.XLOOKUP($B22,'Duomenys | Data'!$B$10:$B$69,'Duomenys | Data'!K$10:K$69)</f>
        <v>1467.7</v>
      </c>
      <c r="Q22" s="110">
        <f t="shared" si="8"/>
        <v>-6234.3</v>
      </c>
      <c r="R22" s="130">
        <f t="shared" si="4"/>
        <v>18.899999999999999</v>
      </c>
      <c r="S22" s="130">
        <f t="shared" si="5"/>
        <v>5738.6595000000007</v>
      </c>
      <c r="T22" s="132" t="str">
        <f t="shared" si="9"/>
        <v>Ne / No</v>
      </c>
      <c r="U22"/>
      <c r="V22" s="231">
        <f t="shared" si="6"/>
        <v>0</v>
      </c>
      <c r="W22" s="234">
        <v>8092</v>
      </c>
      <c r="X22" s="130">
        <f t="shared" si="7"/>
        <v>-1.2</v>
      </c>
      <c r="Y22" s="132" t="str">
        <f t="shared" si="10"/>
        <v>Taip / Yes</v>
      </c>
      <c r="Z22"/>
      <c r="AA22"/>
      <c r="AB22"/>
      <c r="AC22"/>
      <c r="AD22"/>
    </row>
    <row r="23" spans="1:83" x14ac:dyDescent="0.3">
      <c r="B23" s="125">
        <v>15</v>
      </c>
      <c r="C23" s="126" t="s">
        <v>19</v>
      </c>
      <c r="D23" s="127">
        <f t="shared" si="0"/>
        <v>6.6501531910474115E-2</v>
      </c>
      <c r="E23" s="128">
        <f>_xlfn.XLOOKUP($B23,'Duomenys | Data'!$B$10:$B$69,'Duomenys | Data'!D$10:D$69)</f>
        <v>39729.199999999997</v>
      </c>
      <c r="F23" s="129">
        <f t="shared" si="1"/>
        <v>44821.700000000004</v>
      </c>
      <c r="G23" s="128">
        <f>_xlfn.XLOOKUP($B23,'Duomenys | Data'!$B$10:$B$69,'Duomenys | Data'!E$10:E$69)</f>
        <v>38435.9</v>
      </c>
      <c r="H23" s="128">
        <f>_xlfn.XLOOKUP($B23,'Duomenys | Data'!$B$10:$B$69,'Duomenys | Data'!F$10:F$69)</f>
        <v>5975.8</v>
      </c>
      <c r="I23" s="128">
        <f>_xlfn.XLOOKUP($B23,'Duomenys | Data'!$B$10:$B$69,'Duomenys | Data'!G$10:G$69)</f>
        <v>0</v>
      </c>
      <c r="J23" s="128">
        <f>_xlfn.XLOOKUP($B23,'Duomenys | Data'!$B$10:$B$69,'Duomenys | Data'!H$10:H$69)</f>
        <v>410</v>
      </c>
      <c r="K23" s="130">
        <f t="shared" si="2"/>
        <v>-5092.5000000000073</v>
      </c>
      <c r="L23" s="128">
        <f>_xlfn.XLOOKUP($B23,'Duomenys | Data'!$B$10:$B$69,'Duomenys | Data'!I$10:I$69)</f>
        <v>350</v>
      </c>
      <c r="M23" s="130">
        <f t="shared" si="3"/>
        <v>-4742.5000000000073</v>
      </c>
      <c r="N23" s="131" t="str">
        <f>'Lankstumas | Flexibility'!N27</f>
        <v>Taip / Yes</v>
      </c>
      <c r="O23" s="128">
        <f>_xlfn.XLOOKUP($B23,'Duomenys | Data'!$B$10:$B$69,'Duomenys | Data'!J$10:J$69)</f>
        <v>398</v>
      </c>
      <c r="P23" s="128">
        <f>_xlfn.XLOOKUP($B23,'Duomenys | Data'!$B$10:$B$69,'Duomenys | Data'!K$10:K$69)</f>
        <v>5471.2</v>
      </c>
      <c r="Q23" s="110">
        <f t="shared" si="8"/>
        <v>1126.6999999999925</v>
      </c>
      <c r="R23" s="130">
        <f t="shared" si="4"/>
        <v>-2.8</v>
      </c>
      <c r="S23" s="130" t="str">
        <f t="shared" si="5"/>
        <v>-</v>
      </c>
      <c r="T23" s="132" t="str">
        <f t="shared" si="9"/>
        <v>Taip / Yes</v>
      </c>
      <c r="U23"/>
      <c r="V23" s="231">
        <f t="shared" si="6"/>
        <v>398</v>
      </c>
      <c r="W23" s="128">
        <v>5471.2</v>
      </c>
      <c r="X23" s="130">
        <f t="shared" si="7"/>
        <v>-2.8</v>
      </c>
      <c r="Y23" s="132" t="str">
        <f t="shared" si="10"/>
        <v>Taip / Yes</v>
      </c>
      <c r="Z23"/>
      <c r="AA23"/>
      <c r="AB23"/>
      <c r="AC23"/>
      <c r="AD23"/>
    </row>
    <row r="24" spans="1:83" x14ac:dyDescent="0.3">
      <c r="B24" s="125">
        <v>16</v>
      </c>
      <c r="C24" s="126" t="s">
        <v>20</v>
      </c>
      <c r="D24" s="127">
        <f t="shared" si="0"/>
        <v>6.3441865295736616E-2</v>
      </c>
      <c r="E24" s="128">
        <f>_xlfn.XLOOKUP($B24,'Duomenys | Data'!$B$10:$B$69,'Duomenys | Data'!D$10:D$69)</f>
        <v>40740.5</v>
      </c>
      <c r="F24" s="129">
        <f t="shared" si="1"/>
        <v>42759.5</v>
      </c>
      <c r="G24" s="128">
        <f>_xlfn.XLOOKUP($B24,'Duomenys | Data'!$B$10:$B$69,'Duomenys | Data'!E$10:E$69)</f>
        <v>36716.300000000003</v>
      </c>
      <c r="H24" s="128">
        <f>_xlfn.XLOOKUP($B24,'Duomenys | Data'!$B$10:$B$69,'Duomenys | Data'!F$10:F$69)</f>
        <v>6043.2</v>
      </c>
      <c r="I24" s="128">
        <f>_xlfn.XLOOKUP($B24,'Duomenys | Data'!$B$10:$B$69,'Duomenys | Data'!G$10:G$69)</f>
        <v>0</v>
      </c>
      <c r="J24" s="128">
        <f>_xlfn.XLOOKUP($B24,'Duomenys | Data'!$B$10:$B$69,'Duomenys | Data'!H$10:H$69)</f>
        <v>0</v>
      </c>
      <c r="K24" s="130">
        <f t="shared" si="2"/>
        <v>-2019</v>
      </c>
      <c r="L24" s="128">
        <f>_xlfn.XLOOKUP($B24,'Duomenys | Data'!$B$10:$B$69,'Duomenys | Data'!I$10:I$69)</f>
        <v>0</v>
      </c>
      <c r="M24" s="130">
        <f t="shared" si="3"/>
        <v>-2019</v>
      </c>
      <c r="N24" s="131" t="str">
        <f>'Lankstumas | Flexibility'!N28</f>
        <v>Taip / Yes</v>
      </c>
      <c r="O24" s="128">
        <f>_xlfn.XLOOKUP($B24,'Duomenys | Data'!$B$10:$B$69,'Duomenys | Data'!J$10:J$69)</f>
        <v>1655.9</v>
      </c>
      <c r="P24" s="128">
        <f>_xlfn.XLOOKUP($B24,'Duomenys | Data'!$B$10:$B$69,'Duomenys | Data'!K$10:K$69)</f>
        <v>2019.1</v>
      </c>
      <c r="Q24" s="110">
        <f t="shared" si="8"/>
        <v>1656</v>
      </c>
      <c r="R24" s="130">
        <f t="shared" si="4"/>
        <v>-4.0999999999999996</v>
      </c>
      <c r="S24" s="130" t="str">
        <f t="shared" si="5"/>
        <v>-</v>
      </c>
      <c r="T24" s="132" t="str">
        <f t="shared" si="9"/>
        <v>Taip / Yes</v>
      </c>
      <c r="U24"/>
      <c r="V24" s="231">
        <f t="shared" si="6"/>
        <v>1655.9</v>
      </c>
      <c r="W24" s="128">
        <v>2019.1</v>
      </c>
      <c r="X24" s="130">
        <f t="shared" si="7"/>
        <v>-4.0999999999999996</v>
      </c>
      <c r="Y24" s="132" t="str">
        <f t="shared" si="10"/>
        <v>Taip / Yes</v>
      </c>
      <c r="Z24"/>
      <c r="AA24"/>
      <c r="AB24"/>
      <c r="AC24"/>
      <c r="AD24"/>
    </row>
    <row r="25" spans="1:83" x14ac:dyDescent="0.3">
      <c r="B25" s="125">
        <v>17</v>
      </c>
      <c r="C25" s="126" t="s">
        <v>21</v>
      </c>
      <c r="D25" s="127">
        <f t="shared" si="0"/>
        <v>4.1632207954064936E-2</v>
      </c>
      <c r="E25" s="128">
        <f>_xlfn.XLOOKUP($B25,'Duomenys | Data'!$B$10:$B$69,'Duomenys | Data'!D$10:D$69)</f>
        <v>25453.8</v>
      </c>
      <c r="F25" s="129">
        <f t="shared" si="1"/>
        <v>28059.899999999998</v>
      </c>
      <c r="G25" s="128">
        <f>_xlfn.XLOOKUP($B25,'Duomenys | Data'!$B$10:$B$69,'Duomenys | Data'!E$10:E$69)</f>
        <v>25745.1</v>
      </c>
      <c r="H25" s="128">
        <f>_xlfn.XLOOKUP($B25,'Duomenys | Data'!$B$10:$B$69,'Duomenys | Data'!F$10:F$69)</f>
        <v>1959.8</v>
      </c>
      <c r="I25" s="128">
        <f>_xlfn.XLOOKUP($B25,'Duomenys | Data'!$B$10:$B$69,'Duomenys | Data'!G$10:G$69)</f>
        <v>0</v>
      </c>
      <c r="J25" s="128">
        <f>_xlfn.XLOOKUP($B25,'Duomenys | Data'!$B$10:$B$69,'Duomenys | Data'!H$10:H$69)</f>
        <v>355</v>
      </c>
      <c r="K25" s="130">
        <f t="shared" si="2"/>
        <v>-2606.0999999999985</v>
      </c>
      <c r="L25" s="128">
        <f>_xlfn.XLOOKUP($B25,'Duomenys | Data'!$B$10:$B$69,'Duomenys | Data'!I$10:I$69)</f>
        <v>50</v>
      </c>
      <c r="M25" s="130">
        <f t="shared" si="3"/>
        <v>-2556.0999999999985</v>
      </c>
      <c r="N25" s="131" t="str">
        <f>'Lankstumas | Flexibility'!N29</f>
        <v>Taip / Yes</v>
      </c>
      <c r="O25" s="128">
        <f>_xlfn.XLOOKUP($B25,'Duomenys | Data'!$B$10:$B$69,'Duomenys | Data'!J$10:J$69)</f>
        <v>259</v>
      </c>
      <c r="P25" s="128">
        <f>_xlfn.XLOOKUP($B25,'Duomenys | Data'!$B$10:$B$69,'Duomenys | Data'!K$10:K$69)</f>
        <v>0</v>
      </c>
      <c r="Q25" s="110">
        <f t="shared" si="8"/>
        <v>-2297.0999999999985</v>
      </c>
      <c r="R25" s="130">
        <f t="shared" si="4"/>
        <v>9</v>
      </c>
      <c r="S25" s="130">
        <f t="shared" si="5"/>
        <v>1915.2929999999985</v>
      </c>
      <c r="T25" s="132" t="str">
        <f t="shared" si="9"/>
        <v>Ne / No</v>
      </c>
      <c r="U25"/>
      <c r="V25" s="231">
        <f t="shared" si="6"/>
        <v>259</v>
      </c>
      <c r="W25" s="234">
        <v>2231.1</v>
      </c>
      <c r="X25" s="130">
        <f t="shared" si="7"/>
        <v>0.3</v>
      </c>
      <c r="Y25" s="132" t="str">
        <f t="shared" si="10"/>
        <v>Taip / Yes</v>
      </c>
      <c r="Z25"/>
      <c r="AA25"/>
      <c r="AB25"/>
      <c r="AC25"/>
      <c r="AD25"/>
    </row>
    <row r="26" spans="1:83" x14ac:dyDescent="0.3">
      <c r="B26" s="125">
        <v>18</v>
      </c>
      <c r="C26" s="126" t="s">
        <v>22</v>
      </c>
      <c r="D26" s="127">
        <f t="shared" si="0"/>
        <v>0.11245202115742699</v>
      </c>
      <c r="E26" s="128">
        <f>_xlfn.XLOOKUP($B26,'Duomenys | Data'!$B$10:$B$69,'Duomenys | Data'!D$10:D$69)</f>
        <v>69078.899999999994</v>
      </c>
      <c r="F26" s="129">
        <f t="shared" si="1"/>
        <v>75792.100000000006</v>
      </c>
      <c r="G26" s="128">
        <f>_xlfn.XLOOKUP($B26,'Duomenys | Data'!$B$10:$B$69,'Duomenys | Data'!E$10:E$69)</f>
        <v>68849.8</v>
      </c>
      <c r="H26" s="128">
        <f>_xlfn.XLOOKUP($B26,'Duomenys | Data'!$B$10:$B$69,'Duomenys | Data'!F$10:F$69)</f>
        <v>6442.3</v>
      </c>
      <c r="I26" s="128">
        <f>_xlfn.XLOOKUP($B26,'Duomenys | Data'!$B$10:$B$69,'Duomenys | Data'!G$10:G$69)</f>
        <v>0</v>
      </c>
      <c r="J26" s="128">
        <f>_xlfn.XLOOKUP($B26,'Duomenys | Data'!$B$10:$B$69,'Duomenys | Data'!H$10:H$69)</f>
        <v>500</v>
      </c>
      <c r="K26" s="130">
        <f t="shared" si="2"/>
        <v>-6713.2000000000116</v>
      </c>
      <c r="L26" s="128">
        <f>_xlfn.XLOOKUP($B26,'Duomenys | Data'!$B$10:$B$69,'Duomenys | Data'!I$10:I$69)</f>
        <v>0</v>
      </c>
      <c r="M26" s="130">
        <f t="shared" si="3"/>
        <v>-6713.2000000000116</v>
      </c>
      <c r="N26" s="131" t="str">
        <f>'Lankstumas | Flexibility'!N30</f>
        <v>Taip / Yes</v>
      </c>
      <c r="O26" s="128">
        <f>_xlfn.XLOOKUP($B26,'Duomenys | Data'!$B$10:$B$69,'Duomenys | Data'!J$10:J$69)</f>
        <v>1220.7</v>
      </c>
      <c r="P26" s="128">
        <f>_xlfn.XLOOKUP($B26,'Duomenys | Data'!$B$10:$B$69,'Duomenys | Data'!K$10:K$69)</f>
        <v>5119.7</v>
      </c>
      <c r="Q26" s="110">
        <f t="shared" si="8"/>
        <v>-372.80000000001201</v>
      </c>
      <c r="R26" s="130">
        <f t="shared" si="4"/>
        <v>0.5</v>
      </c>
      <c r="S26" s="130" t="str">
        <f t="shared" si="5"/>
        <v>-</v>
      </c>
      <c r="T26" s="132" t="str">
        <f t="shared" si="9"/>
        <v>Taip / Yes</v>
      </c>
      <c r="U26"/>
      <c r="V26" s="231">
        <f t="shared" si="6"/>
        <v>1220.7</v>
      </c>
      <c r="W26" s="128">
        <v>5119.7</v>
      </c>
      <c r="X26" s="130">
        <f t="shared" si="7"/>
        <v>0.5</v>
      </c>
      <c r="Y26" s="132" t="str">
        <f t="shared" si="10"/>
        <v>Taip / Yes</v>
      </c>
      <c r="Z26"/>
      <c r="AA26"/>
      <c r="AB26"/>
      <c r="AC26"/>
      <c r="AD26"/>
    </row>
    <row r="27" spans="1:83" x14ac:dyDescent="0.3">
      <c r="B27" s="125">
        <v>19</v>
      </c>
      <c r="C27" s="126" t="s">
        <v>23</v>
      </c>
      <c r="D27" s="127">
        <f t="shared" si="0"/>
        <v>5.6486917558735604E-2</v>
      </c>
      <c r="E27" s="128">
        <f>_xlfn.XLOOKUP($B27,'Duomenys | Data'!$B$10:$B$69,'Duomenys | Data'!D$10:D$69)</f>
        <v>37268.699999999997</v>
      </c>
      <c r="F27" s="129">
        <f t="shared" si="1"/>
        <v>38071.9</v>
      </c>
      <c r="G27" s="128">
        <f>_xlfn.XLOOKUP($B27,'Duomenys | Data'!$B$10:$B$69,'Duomenys | Data'!E$10:E$69)</f>
        <v>35365.4</v>
      </c>
      <c r="H27" s="128">
        <f>_xlfn.XLOOKUP($B27,'Duomenys | Data'!$B$10:$B$69,'Duomenys | Data'!F$10:F$69)</f>
        <v>2555.1</v>
      </c>
      <c r="I27" s="128">
        <f>_xlfn.XLOOKUP($B27,'Duomenys | Data'!$B$10:$B$69,'Duomenys | Data'!G$10:G$69)</f>
        <v>0</v>
      </c>
      <c r="J27" s="128">
        <f>_xlfn.XLOOKUP($B27,'Duomenys | Data'!$B$10:$B$69,'Duomenys | Data'!H$10:H$69)</f>
        <v>151.4</v>
      </c>
      <c r="K27" s="130">
        <f t="shared" si="2"/>
        <v>-803.20000000000437</v>
      </c>
      <c r="L27" s="128">
        <f>_xlfn.XLOOKUP($B27,'Duomenys | Data'!$B$10:$B$69,'Duomenys | Data'!I$10:I$69)</f>
        <v>0</v>
      </c>
      <c r="M27" s="130">
        <f t="shared" si="3"/>
        <v>-803.20000000000437</v>
      </c>
      <c r="N27" s="131" t="str">
        <f>'Lankstumas | Flexibility'!N31</f>
        <v>Taip / Yes</v>
      </c>
      <c r="O27" s="128">
        <f>_xlfn.XLOOKUP($B27,'Duomenys | Data'!$B$10:$B$69,'Duomenys | Data'!J$10:J$69)</f>
        <v>463.5</v>
      </c>
      <c r="P27" s="128">
        <f>_xlfn.XLOOKUP($B27,'Duomenys | Data'!$B$10:$B$69,'Duomenys | Data'!K$10:K$69)</f>
        <v>467.7</v>
      </c>
      <c r="Q27" s="110">
        <f t="shared" si="8"/>
        <v>127.99999999999568</v>
      </c>
      <c r="R27" s="130">
        <f t="shared" si="4"/>
        <v>-0.3</v>
      </c>
      <c r="S27" s="130" t="str">
        <f t="shared" si="5"/>
        <v>-</v>
      </c>
      <c r="T27" s="132" t="str">
        <f t="shared" si="9"/>
        <v>Taip / Yes</v>
      </c>
      <c r="U27"/>
      <c r="V27" s="231">
        <f t="shared" si="6"/>
        <v>463.5</v>
      </c>
      <c r="W27" s="128">
        <v>467.7</v>
      </c>
      <c r="X27" s="130">
        <f t="shared" si="7"/>
        <v>-0.3</v>
      </c>
      <c r="Y27" s="132" t="str">
        <f t="shared" si="10"/>
        <v>Taip / Yes</v>
      </c>
      <c r="Z27"/>
      <c r="AA27"/>
      <c r="AB27"/>
      <c r="AC27"/>
      <c r="AD27"/>
    </row>
    <row r="28" spans="1:83" x14ac:dyDescent="0.3">
      <c r="B28" s="125">
        <v>20</v>
      </c>
      <c r="C28" s="126" t="s">
        <v>24</v>
      </c>
      <c r="D28" s="127">
        <f t="shared" si="0"/>
        <v>6.1806244853448468E-2</v>
      </c>
      <c r="E28" s="128">
        <f>_xlfn.XLOOKUP($B28,'Duomenys | Data'!$B$10:$B$69,'Duomenys | Data'!D$10:D$69)</f>
        <v>39467.9</v>
      </c>
      <c r="F28" s="129">
        <f t="shared" si="1"/>
        <v>41657.1</v>
      </c>
      <c r="G28" s="128">
        <f>_xlfn.XLOOKUP($B28,'Duomenys | Data'!$B$10:$B$69,'Duomenys | Data'!E$10:E$69)</f>
        <v>40044.6</v>
      </c>
      <c r="H28" s="128">
        <f>_xlfn.XLOOKUP($B28,'Duomenys | Data'!$B$10:$B$69,'Duomenys | Data'!F$10:F$69)</f>
        <v>1612.5</v>
      </c>
      <c r="I28" s="128">
        <f>_xlfn.XLOOKUP($B28,'Duomenys | Data'!$B$10:$B$69,'Duomenys | Data'!G$10:G$69)</f>
        <v>0</v>
      </c>
      <c r="J28" s="128">
        <f>_xlfn.XLOOKUP($B28,'Duomenys | Data'!$B$10:$B$69,'Duomenys | Data'!H$10:H$69)</f>
        <v>0</v>
      </c>
      <c r="K28" s="130">
        <f t="shared" si="2"/>
        <v>-2189.1999999999971</v>
      </c>
      <c r="L28" s="128">
        <f>_xlfn.XLOOKUP($B28,'Duomenys | Data'!$B$10:$B$69,'Duomenys | Data'!I$10:I$69)</f>
        <v>50</v>
      </c>
      <c r="M28" s="130">
        <f t="shared" si="3"/>
        <v>-2139.1999999999971</v>
      </c>
      <c r="N28" s="131" t="str">
        <f>'Lankstumas | Flexibility'!N32</f>
        <v>Taip / Yes</v>
      </c>
      <c r="O28" s="128">
        <f>_xlfn.XLOOKUP($B28,'Duomenys | Data'!$B$10:$B$69,'Duomenys | Data'!J$10:J$69)</f>
        <v>0</v>
      </c>
      <c r="P28" s="128">
        <f>_xlfn.XLOOKUP($B28,'Duomenys | Data'!$B$10:$B$69,'Duomenys | Data'!K$10:K$69)</f>
        <v>2170.6</v>
      </c>
      <c r="Q28" s="110">
        <f t="shared" si="8"/>
        <v>31.400000000002819</v>
      </c>
      <c r="R28" s="130">
        <f t="shared" si="4"/>
        <v>-0.1</v>
      </c>
      <c r="S28" s="130" t="str">
        <f t="shared" si="5"/>
        <v>-</v>
      </c>
      <c r="T28" s="132" t="str">
        <f t="shared" si="9"/>
        <v>Taip / Yes</v>
      </c>
      <c r="U28"/>
      <c r="V28" s="231">
        <f t="shared" si="6"/>
        <v>0</v>
      </c>
      <c r="W28" s="128">
        <v>2170.6</v>
      </c>
      <c r="X28" s="130">
        <f t="shared" si="7"/>
        <v>-0.1</v>
      </c>
      <c r="Y28" s="132" t="str">
        <f t="shared" si="10"/>
        <v>Taip / Yes</v>
      </c>
      <c r="Z28"/>
      <c r="AA28"/>
      <c r="AB28"/>
      <c r="AC28"/>
      <c r="AD28"/>
    </row>
    <row r="29" spans="1:83" x14ac:dyDescent="0.3">
      <c r="B29" s="125">
        <v>21</v>
      </c>
      <c r="C29" s="126" t="s">
        <v>25</v>
      </c>
      <c r="D29" s="127">
        <f t="shared" si="0"/>
        <v>8.1307873203807154E-2</v>
      </c>
      <c r="E29" s="128">
        <f>_xlfn.XLOOKUP($B29,'Duomenys | Data'!$B$10:$B$69,'Duomenys | Data'!D$10:D$69)</f>
        <v>46427.7</v>
      </c>
      <c r="F29" s="129">
        <f t="shared" si="1"/>
        <v>54801.100000000006</v>
      </c>
      <c r="G29" s="128">
        <f>_xlfn.XLOOKUP($B29,'Duomenys | Data'!$B$10:$B$69,'Duomenys | Data'!E$10:E$69)</f>
        <v>46320.4</v>
      </c>
      <c r="H29" s="128">
        <f>_xlfn.XLOOKUP($B29,'Duomenys | Data'!$B$10:$B$69,'Duomenys | Data'!F$10:F$69)</f>
        <v>8480.7000000000007</v>
      </c>
      <c r="I29" s="128">
        <f>_xlfn.XLOOKUP($B29,'Duomenys | Data'!$B$10:$B$69,'Duomenys | Data'!G$10:G$69)</f>
        <v>0</v>
      </c>
      <c r="J29" s="128">
        <f>_xlfn.XLOOKUP($B29,'Duomenys | Data'!$B$10:$B$69,'Duomenys | Data'!H$10:H$69)</f>
        <v>0</v>
      </c>
      <c r="K29" s="130">
        <f t="shared" si="2"/>
        <v>-8373.4000000000087</v>
      </c>
      <c r="L29" s="128">
        <f>_xlfn.XLOOKUP($B29,'Duomenys | Data'!$B$10:$B$69,'Duomenys | Data'!I$10:I$69)</f>
        <v>598.6</v>
      </c>
      <c r="M29" s="130">
        <f t="shared" si="3"/>
        <v>-7774.8000000000084</v>
      </c>
      <c r="N29" s="131" t="str">
        <f>'Lankstumas | Flexibility'!N33</f>
        <v>Taip / Yes</v>
      </c>
      <c r="O29" s="128">
        <f>_xlfn.XLOOKUP($B29,'Duomenys | Data'!$B$10:$B$69,'Duomenys | Data'!J$10:J$69)</f>
        <v>2344.1</v>
      </c>
      <c r="P29" s="128">
        <f>_xlfn.XLOOKUP($B29,'Duomenys | Data'!$B$10:$B$69,'Duomenys | Data'!K$10:K$69)</f>
        <v>5508.6</v>
      </c>
      <c r="Q29" s="110">
        <f t="shared" si="8"/>
        <v>77.89999999999236</v>
      </c>
      <c r="R29" s="130">
        <f t="shared" si="4"/>
        <v>-0.2</v>
      </c>
      <c r="S29" s="130" t="str">
        <f t="shared" si="5"/>
        <v>-</v>
      </c>
      <c r="T29" s="132" t="str">
        <f t="shared" si="9"/>
        <v>Taip / Yes</v>
      </c>
      <c r="U29"/>
      <c r="V29" s="231">
        <f t="shared" si="6"/>
        <v>2344.1</v>
      </c>
      <c r="W29" s="128">
        <v>5508.6</v>
      </c>
      <c r="X29" s="130">
        <f t="shared" si="7"/>
        <v>-0.2</v>
      </c>
      <c r="Y29" s="132" t="str">
        <f t="shared" si="10"/>
        <v>Taip / Yes</v>
      </c>
      <c r="Z29"/>
      <c r="AA29"/>
      <c r="AB29"/>
      <c r="AC29"/>
      <c r="AD29"/>
    </row>
    <row r="30" spans="1:83" x14ac:dyDescent="0.3">
      <c r="B30" s="125">
        <v>22</v>
      </c>
      <c r="C30" s="126" t="s">
        <v>26</v>
      </c>
      <c r="D30" s="127">
        <f t="shared" si="0"/>
        <v>0.24157924020207866</v>
      </c>
      <c r="E30" s="128">
        <f>_xlfn.XLOOKUP($B30,'Duomenys | Data'!$B$10:$B$69,'Duomenys | Data'!D$10:D$69)</f>
        <v>155452.5</v>
      </c>
      <c r="F30" s="129">
        <f t="shared" si="1"/>
        <v>162823.20000000001</v>
      </c>
      <c r="G30" s="128">
        <f>_xlfn.XLOOKUP($B30,'Duomenys | Data'!$B$10:$B$69,'Duomenys | Data'!E$10:E$69)</f>
        <v>144891.70000000001</v>
      </c>
      <c r="H30" s="128">
        <f>_xlfn.XLOOKUP($B30,'Duomenys | Data'!$B$10:$B$69,'Duomenys | Data'!F$10:F$69)</f>
        <v>17931.5</v>
      </c>
      <c r="I30" s="128">
        <f>_xlfn.XLOOKUP($B30,'Duomenys | Data'!$B$10:$B$69,'Duomenys | Data'!G$10:G$69)</f>
        <v>0</v>
      </c>
      <c r="J30" s="128">
        <f>_xlfn.XLOOKUP($B30,'Duomenys | Data'!$B$10:$B$69,'Duomenys | Data'!H$10:H$69)</f>
        <v>0</v>
      </c>
      <c r="K30" s="130">
        <f t="shared" si="2"/>
        <v>-7370.7000000000116</v>
      </c>
      <c r="L30" s="128">
        <f>_xlfn.XLOOKUP($B30,'Duomenys | Data'!$B$10:$B$69,'Duomenys | Data'!I$10:I$69)</f>
        <v>400</v>
      </c>
      <c r="M30" s="130">
        <f t="shared" si="3"/>
        <v>-6970.7000000000116</v>
      </c>
      <c r="N30" s="131" t="str">
        <f>'Lankstumas | Flexibility'!N34</f>
        <v>Taip / Yes</v>
      </c>
      <c r="O30" s="128">
        <f>_xlfn.XLOOKUP($B30,'Duomenys | Data'!$B$10:$B$69,'Duomenys | Data'!J$10:J$69)</f>
        <v>1500</v>
      </c>
      <c r="P30" s="128">
        <f>_xlfn.XLOOKUP($B30,'Duomenys | Data'!$B$10:$B$69,'Duomenys | Data'!K$10:K$69)</f>
        <v>9987.7000000000007</v>
      </c>
      <c r="Q30" s="110">
        <f t="shared" si="8"/>
        <v>4516.9999999999891</v>
      </c>
      <c r="R30" s="130">
        <f t="shared" si="4"/>
        <v>-2.9</v>
      </c>
      <c r="S30" s="130" t="str">
        <f t="shared" si="5"/>
        <v>-</v>
      </c>
      <c r="T30" s="132" t="str">
        <f t="shared" si="9"/>
        <v>Taip / Yes</v>
      </c>
      <c r="U30"/>
      <c r="V30" s="231">
        <f t="shared" si="6"/>
        <v>1500</v>
      </c>
      <c r="W30" s="128">
        <v>9987.7000000000007</v>
      </c>
      <c r="X30" s="130">
        <f t="shared" si="7"/>
        <v>-2.9</v>
      </c>
      <c r="Y30" s="132" t="str">
        <f t="shared" si="10"/>
        <v>Taip / Yes</v>
      </c>
      <c r="Z30"/>
      <c r="AA30"/>
      <c r="AB30"/>
      <c r="AC30"/>
      <c r="AD30"/>
    </row>
    <row r="31" spans="1:83" s="38" customFormat="1" x14ac:dyDescent="0.3">
      <c r="A31" s="8"/>
      <c r="B31" s="125">
        <v>23</v>
      </c>
      <c r="C31" s="126" t="s">
        <v>27</v>
      </c>
      <c r="D31" s="127">
        <f t="shared" si="0"/>
        <v>0.12506947380915287</v>
      </c>
      <c r="E31" s="128">
        <f>_xlfn.XLOOKUP($B31,'Duomenys | Data'!$B$10:$B$69,'Duomenys | Data'!D$10:D$69)</f>
        <v>74936.399999999994</v>
      </c>
      <c r="F31" s="129">
        <f t="shared" si="1"/>
        <v>84296.2</v>
      </c>
      <c r="G31" s="128">
        <f>_xlfn.XLOOKUP($B31,'Duomenys | Data'!$B$10:$B$69,'Duomenys | Data'!E$10:E$69)</f>
        <v>78501.5</v>
      </c>
      <c r="H31" s="128">
        <f>_xlfn.XLOOKUP($B31,'Duomenys | Data'!$B$10:$B$69,'Duomenys | Data'!F$10:F$69)</f>
        <v>5794.7</v>
      </c>
      <c r="I31" s="128">
        <f>_xlfn.XLOOKUP($B31,'Duomenys | Data'!$B$10:$B$69,'Duomenys | Data'!G$10:G$69)</f>
        <v>0</v>
      </c>
      <c r="J31" s="128">
        <f>_xlfn.XLOOKUP($B31,'Duomenys | Data'!$B$10:$B$69,'Duomenys | Data'!H$10:H$69)</f>
        <v>0</v>
      </c>
      <c r="K31" s="130">
        <f t="shared" si="2"/>
        <v>-9359.8000000000029</v>
      </c>
      <c r="L31" s="128">
        <f>_xlfn.XLOOKUP($B31,'Duomenys | Data'!$B$10:$B$69,'Duomenys | Data'!I$10:I$69)</f>
        <v>0</v>
      </c>
      <c r="M31" s="130">
        <f t="shared" si="3"/>
        <v>-9359.8000000000029</v>
      </c>
      <c r="N31" s="131" t="str">
        <f>'Lankstumas | Flexibility'!N35</f>
        <v>Taip / Yes</v>
      </c>
      <c r="O31" s="128">
        <f>_xlfn.XLOOKUP($B31,'Duomenys | Data'!$B$10:$B$69,'Duomenys | Data'!J$10:J$69)</f>
        <v>1537.2</v>
      </c>
      <c r="P31" s="128">
        <f>_xlfn.XLOOKUP($B31,'Duomenys | Data'!$B$10:$B$69,'Duomenys | Data'!K$10:K$69)</f>
        <v>7610.7</v>
      </c>
      <c r="Q31" s="110">
        <f t="shared" si="8"/>
        <v>-211.90000000000327</v>
      </c>
      <c r="R31" s="130">
        <f t="shared" si="4"/>
        <v>0.3</v>
      </c>
      <c r="S31" s="130" t="str">
        <f t="shared" si="5"/>
        <v>-</v>
      </c>
      <c r="T31" s="132" t="str">
        <f t="shared" si="9"/>
        <v>Taip / Yes</v>
      </c>
      <c r="U31"/>
      <c r="V31" s="231">
        <f t="shared" si="6"/>
        <v>1537.2</v>
      </c>
      <c r="W31" s="128">
        <v>7610.7</v>
      </c>
      <c r="X31" s="130">
        <f t="shared" si="7"/>
        <v>0.3</v>
      </c>
      <c r="Y31" s="132" t="str">
        <f t="shared" si="10"/>
        <v>Taip / Yes</v>
      </c>
      <c r="Z31"/>
      <c r="AA31"/>
      <c r="AB31"/>
      <c r="AC31"/>
      <c r="AD31"/>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row>
    <row r="32" spans="1:83" x14ac:dyDescent="0.3">
      <c r="B32" s="125">
        <v>24</v>
      </c>
      <c r="C32" s="126" t="s">
        <v>28</v>
      </c>
      <c r="D32" s="127">
        <f t="shared" si="0"/>
        <v>7.3781852981105206E-2</v>
      </c>
      <c r="E32" s="128">
        <f>_xlfn.XLOOKUP($B32,'Duomenys | Data'!$B$10:$B$69,'Duomenys | Data'!D$10:D$69)</f>
        <v>42986.2</v>
      </c>
      <c r="F32" s="129">
        <f t="shared" si="1"/>
        <v>49728.6</v>
      </c>
      <c r="G32" s="128">
        <f>_xlfn.XLOOKUP($B32,'Duomenys | Data'!$B$10:$B$69,'Duomenys | Data'!E$10:E$69)</f>
        <v>43271.1</v>
      </c>
      <c r="H32" s="128">
        <f>_xlfn.XLOOKUP($B32,'Duomenys | Data'!$B$10:$B$69,'Duomenys | Data'!F$10:F$69)</f>
        <v>2701.5</v>
      </c>
      <c r="I32" s="128">
        <f>_xlfn.XLOOKUP($B32,'Duomenys | Data'!$B$10:$B$69,'Duomenys | Data'!G$10:G$69)</f>
        <v>0</v>
      </c>
      <c r="J32" s="128">
        <f>_xlfn.XLOOKUP($B32,'Duomenys | Data'!$B$10:$B$69,'Duomenys | Data'!H$10:H$69)</f>
        <v>3756</v>
      </c>
      <c r="K32" s="130">
        <f t="shared" si="2"/>
        <v>-6742.4000000000015</v>
      </c>
      <c r="L32" s="128">
        <f>_xlfn.XLOOKUP($B32,'Duomenys | Data'!$B$10:$B$69,'Duomenys | Data'!I$10:I$69)</f>
        <v>200</v>
      </c>
      <c r="M32" s="130">
        <f t="shared" si="3"/>
        <v>-6542.4000000000015</v>
      </c>
      <c r="N32" s="131" t="str">
        <f>'Lankstumas | Flexibility'!N36</f>
        <v>Taip / Yes</v>
      </c>
      <c r="O32" s="128">
        <f>_xlfn.XLOOKUP($B32,'Duomenys | Data'!$B$10:$B$69,'Duomenys | Data'!J$10:J$69)</f>
        <v>733.6</v>
      </c>
      <c r="P32" s="128">
        <f>_xlfn.XLOOKUP($B32,'Duomenys | Data'!$B$10:$B$69,'Duomenys | Data'!K$10:K$69)</f>
        <v>3660.9</v>
      </c>
      <c r="Q32" s="110">
        <f t="shared" si="8"/>
        <v>-2147.9000000000015</v>
      </c>
      <c r="R32" s="130">
        <f t="shared" si="4"/>
        <v>5</v>
      </c>
      <c r="S32" s="130">
        <f t="shared" si="5"/>
        <v>1503.1070000000016</v>
      </c>
      <c r="T32" s="132" t="str">
        <f t="shared" si="9"/>
        <v>Ne / No</v>
      </c>
      <c r="U32"/>
      <c r="V32" s="232">
        <v>3196</v>
      </c>
      <c r="W32" s="128">
        <v>3660.9</v>
      </c>
      <c r="X32" s="130">
        <f t="shared" si="7"/>
        <v>-0.7</v>
      </c>
      <c r="Y32" s="132" t="str">
        <f>+IF(($E$76&gt;=0)*(X32&gt;0),"Ne / No",IF(($E$76&lt;0)*(X32&gt;1.5),"Ne / No","Taip / Yes"))</f>
        <v>Taip / Yes</v>
      </c>
      <c r="Z32"/>
      <c r="AA32"/>
      <c r="AB32"/>
      <c r="AC32"/>
      <c r="AD32"/>
    </row>
    <row r="33" spans="2:30" ht="15.75" customHeight="1" x14ac:dyDescent="0.3">
      <c r="B33" s="125">
        <v>25</v>
      </c>
      <c r="C33" s="126" t="s">
        <v>29</v>
      </c>
      <c r="D33" s="127">
        <f t="shared" si="0"/>
        <v>0.18168992351575308</v>
      </c>
      <c r="E33" s="128">
        <f>_xlfn.XLOOKUP($B33,'Duomenys | Data'!$B$10:$B$69,'Duomenys | Data'!D$10:D$69)</f>
        <v>108442.3</v>
      </c>
      <c r="F33" s="129">
        <f t="shared" si="1"/>
        <v>122458.1</v>
      </c>
      <c r="G33" s="128">
        <f>_xlfn.XLOOKUP($B33,'Duomenys | Data'!$B$10:$B$69,'Duomenys | Data'!E$10:E$69)</f>
        <v>89902.7</v>
      </c>
      <c r="H33" s="128">
        <f>_xlfn.XLOOKUP($B33,'Duomenys | Data'!$B$10:$B$69,'Duomenys | Data'!F$10:F$69)</f>
        <v>32505.4</v>
      </c>
      <c r="I33" s="128">
        <f>_xlfn.XLOOKUP($B33,'Duomenys | Data'!$B$10:$B$69,'Duomenys | Data'!G$10:G$69)</f>
        <v>0</v>
      </c>
      <c r="J33" s="128">
        <f>_xlfn.XLOOKUP($B33,'Duomenys | Data'!$B$10:$B$69,'Duomenys | Data'!H$10:H$69)</f>
        <v>50</v>
      </c>
      <c r="K33" s="130">
        <f t="shared" si="2"/>
        <v>-14015.800000000003</v>
      </c>
      <c r="L33" s="128">
        <f>_xlfn.XLOOKUP($B33,'Duomenys | Data'!$B$10:$B$69,'Duomenys | Data'!I$10:I$69)</f>
        <v>300</v>
      </c>
      <c r="M33" s="130">
        <f t="shared" si="3"/>
        <v>-13715.800000000003</v>
      </c>
      <c r="N33" s="131" t="str">
        <f>'Lankstumas | Flexibility'!N37</f>
        <v>Taip / Yes</v>
      </c>
      <c r="O33" s="128">
        <f>_xlfn.XLOOKUP($B33,'Duomenys | Data'!$B$10:$B$69,'Duomenys | Data'!J$10:J$69)</f>
        <v>877.5</v>
      </c>
      <c r="P33" s="128">
        <f>_xlfn.XLOOKUP($B33,'Duomenys | Data'!$B$10:$B$69,'Duomenys | Data'!K$10:K$69)</f>
        <v>12299.4</v>
      </c>
      <c r="Q33" s="110">
        <f t="shared" si="8"/>
        <v>-538.90000000000327</v>
      </c>
      <c r="R33" s="130">
        <f t="shared" si="4"/>
        <v>0.5</v>
      </c>
      <c r="S33" s="130" t="str">
        <f t="shared" si="5"/>
        <v>-</v>
      </c>
      <c r="T33" s="132" t="str">
        <f t="shared" si="9"/>
        <v>Taip / Yes</v>
      </c>
      <c r="U33"/>
      <c r="V33" s="231">
        <f>O33</f>
        <v>877.5</v>
      </c>
      <c r="W33" s="128">
        <v>12299.4</v>
      </c>
      <c r="X33" s="130">
        <f t="shared" si="7"/>
        <v>0.5</v>
      </c>
      <c r="Y33" s="132" t="str">
        <f t="shared" si="10"/>
        <v>Taip / Yes</v>
      </c>
      <c r="Z33"/>
      <c r="AA33"/>
      <c r="AB33"/>
      <c r="AC33"/>
      <c r="AD33"/>
    </row>
    <row r="34" spans="2:30" x14ac:dyDescent="0.3">
      <c r="B34" s="125">
        <v>26</v>
      </c>
      <c r="C34" s="126" t="s">
        <v>30</v>
      </c>
      <c r="D34" s="127">
        <f t="shared" si="0"/>
        <v>0.10000593476212731</v>
      </c>
      <c r="E34" s="128">
        <f>_xlfn.XLOOKUP($B34,'Duomenys | Data'!$B$10:$B$69,'Duomenys | Data'!D$10:D$69)</f>
        <v>61776.5</v>
      </c>
      <c r="F34" s="129">
        <f t="shared" si="1"/>
        <v>67403.5</v>
      </c>
      <c r="G34" s="128">
        <f>_xlfn.XLOOKUP($B34,'Duomenys | Data'!$B$10:$B$69,'Duomenys | Data'!E$10:E$69)</f>
        <v>54125.3</v>
      </c>
      <c r="H34" s="128">
        <f>_xlfn.XLOOKUP($B34,'Duomenys | Data'!$B$10:$B$69,'Duomenys | Data'!F$10:F$69)</f>
        <v>13278.2</v>
      </c>
      <c r="I34" s="128">
        <f>_xlfn.XLOOKUP($B34,'Duomenys | Data'!$B$10:$B$69,'Duomenys | Data'!G$10:G$69)</f>
        <v>0</v>
      </c>
      <c r="J34" s="128">
        <f>_xlfn.XLOOKUP($B34,'Duomenys | Data'!$B$10:$B$69,'Duomenys | Data'!H$10:H$69)</f>
        <v>0</v>
      </c>
      <c r="K34" s="130">
        <f t="shared" si="2"/>
        <v>-5627</v>
      </c>
      <c r="L34" s="128">
        <f>_xlfn.XLOOKUP($B34,'Duomenys | Data'!$B$10:$B$69,'Duomenys | Data'!I$10:I$69)</f>
        <v>0</v>
      </c>
      <c r="M34" s="130">
        <f t="shared" si="3"/>
        <v>-5627</v>
      </c>
      <c r="N34" s="131" t="str">
        <f>'Lankstumas | Flexibility'!N38</f>
        <v>Taip / Yes</v>
      </c>
      <c r="O34" s="128">
        <f>_xlfn.XLOOKUP($B34,'Duomenys | Data'!$B$10:$B$69,'Duomenys | Data'!J$10:J$69)</f>
        <v>2060.4</v>
      </c>
      <c r="P34" s="128">
        <f>_xlfn.XLOOKUP($B34,'Duomenys | Data'!$B$10:$B$69,'Duomenys | Data'!K$10:K$69)</f>
        <v>4705.6000000000004</v>
      </c>
      <c r="Q34" s="110">
        <f t="shared" si="8"/>
        <v>1139</v>
      </c>
      <c r="R34" s="130">
        <f t="shared" si="4"/>
        <v>-1.8</v>
      </c>
      <c r="S34" s="130" t="str">
        <f t="shared" si="5"/>
        <v>-</v>
      </c>
      <c r="T34" s="132" t="str">
        <f t="shared" si="9"/>
        <v>Taip / Yes</v>
      </c>
      <c r="U34"/>
      <c r="V34" s="231">
        <f t="shared" ref="V34:V68" si="11">O34</f>
        <v>2060.4</v>
      </c>
      <c r="W34" s="128">
        <v>4705.6000000000004</v>
      </c>
      <c r="X34" s="130">
        <f t="shared" si="7"/>
        <v>-1.8</v>
      </c>
      <c r="Y34" s="132" t="str">
        <f t="shared" si="10"/>
        <v>Taip / Yes</v>
      </c>
      <c r="Z34"/>
      <c r="AA34"/>
      <c r="AB34"/>
      <c r="AC34"/>
      <c r="AD34"/>
    </row>
    <row r="35" spans="2:30" x14ac:dyDescent="0.3">
      <c r="B35" s="125">
        <v>27</v>
      </c>
      <c r="C35" s="126" t="s">
        <v>31</v>
      </c>
      <c r="D35" s="127">
        <f t="shared" si="0"/>
        <v>4.206470374409306E-2</v>
      </c>
      <c r="E35" s="128">
        <f>_xlfn.XLOOKUP($B35,'Duomenys | Data'!$B$10:$B$69,'Duomenys | Data'!D$10:D$69)</f>
        <v>27084.1</v>
      </c>
      <c r="F35" s="129">
        <f t="shared" si="1"/>
        <v>28351.4</v>
      </c>
      <c r="G35" s="128">
        <f>_xlfn.XLOOKUP($B35,'Duomenys | Data'!$B$10:$B$69,'Duomenys | Data'!E$10:E$69)</f>
        <v>26323</v>
      </c>
      <c r="H35" s="128">
        <f>_xlfn.XLOOKUP($B35,'Duomenys | Data'!$B$10:$B$69,'Duomenys | Data'!F$10:F$69)</f>
        <v>2028.4</v>
      </c>
      <c r="I35" s="128">
        <f>_xlfn.XLOOKUP($B35,'Duomenys | Data'!$B$10:$B$69,'Duomenys | Data'!G$10:G$69)</f>
        <v>0</v>
      </c>
      <c r="J35" s="128">
        <f>_xlfn.XLOOKUP($B35,'Duomenys | Data'!$B$10:$B$69,'Duomenys | Data'!H$10:H$69)</f>
        <v>0</v>
      </c>
      <c r="K35" s="130">
        <f t="shared" si="2"/>
        <v>-1267.3000000000029</v>
      </c>
      <c r="L35" s="128">
        <f>_xlfn.XLOOKUP($B35,'Duomenys | Data'!$B$10:$B$69,'Duomenys | Data'!I$10:I$69)</f>
        <v>120</v>
      </c>
      <c r="M35" s="130">
        <f t="shared" si="3"/>
        <v>-1147.3000000000029</v>
      </c>
      <c r="N35" s="131" t="str">
        <f>'Lankstumas | Flexibility'!N39</f>
        <v>Taip / Yes</v>
      </c>
      <c r="O35" s="128">
        <f>_xlfn.XLOOKUP($B35,'Duomenys | Data'!$B$10:$B$69,'Duomenys | Data'!J$10:J$69)</f>
        <v>349.7</v>
      </c>
      <c r="P35" s="128">
        <f>_xlfn.XLOOKUP($B35,'Duomenys | Data'!$B$10:$B$69,'Duomenys | Data'!K$10:K$69)</f>
        <v>1832.1</v>
      </c>
      <c r="Q35" s="110">
        <f t="shared" si="8"/>
        <v>1034.4999999999968</v>
      </c>
      <c r="R35" s="130">
        <f t="shared" si="4"/>
        <v>-3.8</v>
      </c>
      <c r="S35" s="130" t="str">
        <f t="shared" si="5"/>
        <v>-</v>
      </c>
      <c r="T35" s="132" t="str">
        <f t="shared" si="9"/>
        <v>Taip / Yes</v>
      </c>
      <c r="U35"/>
      <c r="V35" s="231">
        <f t="shared" si="11"/>
        <v>349.7</v>
      </c>
      <c r="W35" s="128">
        <v>1832.1</v>
      </c>
      <c r="X35" s="130">
        <f t="shared" si="7"/>
        <v>-3.8</v>
      </c>
      <c r="Y35" s="132" t="str">
        <f t="shared" si="10"/>
        <v>Taip / Yes</v>
      </c>
      <c r="Z35"/>
      <c r="AA35"/>
      <c r="AB35"/>
      <c r="AC35"/>
      <c r="AD35"/>
    </row>
    <row r="36" spans="2:30" x14ac:dyDescent="0.3">
      <c r="B36" s="125">
        <v>28</v>
      </c>
      <c r="C36" s="126" t="s">
        <v>32</v>
      </c>
      <c r="D36" s="127">
        <f t="shared" si="0"/>
        <v>5.2925615175186756E-2</v>
      </c>
      <c r="E36" s="128">
        <f>_xlfn.XLOOKUP($B36,'Duomenys | Data'!$B$10:$B$69,'Duomenys | Data'!D$10:D$69)</f>
        <v>32000.1</v>
      </c>
      <c r="F36" s="129">
        <f t="shared" si="1"/>
        <v>35671.599999999999</v>
      </c>
      <c r="G36" s="128">
        <f>_xlfn.XLOOKUP($B36,'Duomenys | Data'!$B$10:$B$69,'Duomenys | Data'!E$10:E$69)</f>
        <v>30321.5</v>
      </c>
      <c r="H36" s="128">
        <f>_xlfn.XLOOKUP($B36,'Duomenys | Data'!$B$10:$B$69,'Duomenys | Data'!F$10:F$69)</f>
        <v>5350.1</v>
      </c>
      <c r="I36" s="128">
        <f>_xlfn.XLOOKUP($B36,'Duomenys | Data'!$B$10:$B$69,'Duomenys | Data'!G$10:G$69)</f>
        <v>0</v>
      </c>
      <c r="J36" s="128">
        <f>_xlfn.XLOOKUP($B36,'Duomenys | Data'!$B$10:$B$69,'Duomenys | Data'!H$10:H$69)</f>
        <v>0</v>
      </c>
      <c r="K36" s="130">
        <f t="shared" si="2"/>
        <v>-3671.5</v>
      </c>
      <c r="L36" s="128">
        <f>_xlfn.XLOOKUP($B36,'Duomenys | Data'!$B$10:$B$69,'Duomenys | Data'!I$10:I$69)</f>
        <v>0</v>
      </c>
      <c r="M36" s="130">
        <f t="shared" si="3"/>
        <v>-3671.5</v>
      </c>
      <c r="N36" s="131" t="str">
        <f>'Lankstumas | Flexibility'!N40</f>
        <v>Taip / Yes</v>
      </c>
      <c r="O36" s="128">
        <f>_xlfn.XLOOKUP($B36,'Duomenys | Data'!$B$10:$B$69,'Duomenys | Data'!J$10:J$69)</f>
        <v>1163.0999999999999</v>
      </c>
      <c r="P36" s="128">
        <f>_xlfn.XLOOKUP($B36,'Duomenys | Data'!$B$10:$B$69,'Duomenys | Data'!K$10:K$69)</f>
        <v>0</v>
      </c>
      <c r="Q36" s="110">
        <f t="shared" si="8"/>
        <v>-2508.4</v>
      </c>
      <c r="R36" s="130">
        <f t="shared" si="4"/>
        <v>7.8</v>
      </c>
      <c r="S36" s="130">
        <f t="shared" si="5"/>
        <v>2028.3985000000002</v>
      </c>
      <c r="T36" s="132" t="str">
        <f t="shared" si="9"/>
        <v>Ne / No</v>
      </c>
      <c r="U36"/>
      <c r="V36" s="231">
        <f t="shared" si="11"/>
        <v>1163.0999999999999</v>
      </c>
      <c r="W36" s="234">
        <v>2772.9</v>
      </c>
      <c r="X36" s="130">
        <f t="shared" si="7"/>
        <v>-0.8</v>
      </c>
      <c r="Y36" s="132" t="str">
        <f t="shared" si="10"/>
        <v>Taip / Yes</v>
      </c>
      <c r="Z36"/>
      <c r="AA36"/>
      <c r="AB36"/>
      <c r="AC36"/>
      <c r="AD36"/>
    </row>
    <row r="37" spans="2:30" x14ac:dyDescent="0.3">
      <c r="B37" s="125">
        <v>30</v>
      </c>
      <c r="C37" s="126" t="s">
        <v>33</v>
      </c>
      <c r="D37" s="127">
        <f t="shared" si="0"/>
        <v>0.13853530070697853</v>
      </c>
      <c r="E37" s="128">
        <f>_xlfn.XLOOKUP($B37,'Duomenys | Data'!$B$10:$B$69,'Duomenys | Data'!D$10:D$69)</f>
        <v>88056.3</v>
      </c>
      <c r="F37" s="129">
        <f t="shared" si="1"/>
        <v>93372.099999999991</v>
      </c>
      <c r="G37" s="128">
        <f>_xlfn.XLOOKUP($B37,'Duomenys | Data'!$B$10:$B$69,'Duomenys | Data'!E$10:E$69)</f>
        <v>84820.4</v>
      </c>
      <c r="H37" s="128">
        <f>_xlfn.XLOOKUP($B37,'Duomenys | Data'!$B$10:$B$69,'Duomenys | Data'!F$10:F$69)</f>
        <v>8541.9</v>
      </c>
      <c r="I37" s="128">
        <f>_xlfn.XLOOKUP($B37,'Duomenys | Data'!$B$10:$B$69,'Duomenys | Data'!G$10:G$69)</f>
        <v>0</v>
      </c>
      <c r="J37" s="128">
        <f>_xlfn.XLOOKUP($B37,'Duomenys | Data'!$B$10:$B$69,'Duomenys | Data'!H$10:H$69)</f>
        <v>9.8000000000000007</v>
      </c>
      <c r="K37" s="130">
        <f t="shared" si="2"/>
        <v>-5315.7999999999884</v>
      </c>
      <c r="L37" s="128">
        <f>_xlfn.XLOOKUP($B37,'Duomenys | Data'!$B$10:$B$69,'Duomenys | Data'!I$10:I$69)</f>
        <v>50</v>
      </c>
      <c r="M37" s="130">
        <f t="shared" si="3"/>
        <v>-5265.7999999999884</v>
      </c>
      <c r="N37" s="131" t="str">
        <f>'Lankstumas | Flexibility'!N41</f>
        <v>Taip / Yes</v>
      </c>
      <c r="O37" s="128">
        <f>_xlfn.XLOOKUP($B37,'Duomenys | Data'!$B$10:$B$69,'Duomenys | Data'!J$10:J$69)</f>
        <v>2091</v>
      </c>
      <c r="P37" s="128">
        <f>_xlfn.XLOOKUP($B37,'Duomenys | Data'!$B$10:$B$69,'Duomenys | Data'!K$10:K$69)</f>
        <v>5326.1</v>
      </c>
      <c r="Q37" s="110">
        <f t="shared" si="8"/>
        <v>2151.300000000012</v>
      </c>
      <c r="R37" s="130">
        <f t="shared" si="4"/>
        <v>-2.4</v>
      </c>
      <c r="S37" s="130" t="str">
        <f t="shared" si="5"/>
        <v>-</v>
      </c>
      <c r="T37" s="132" t="str">
        <f t="shared" si="9"/>
        <v>Taip / Yes</v>
      </c>
      <c r="U37"/>
      <c r="V37" s="231">
        <f t="shared" si="11"/>
        <v>2091</v>
      </c>
      <c r="W37" s="128">
        <v>5326.1</v>
      </c>
      <c r="X37" s="130">
        <f t="shared" si="7"/>
        <v>-2.4</v>
      </c>
      <c r="Y37" s="132" t="str">
        <f t="shared" si="10"/>
        <v>Taip / Yes</v>
      </c>
      <c r="Z37"/>
      <c r="AA37"/>
      <c r="AB37"/>
      <c r="AC37"/>
      <c r="AD37"/>
    </row>
    <row r="38" spans="2:30" x14ac:dyDescent="0.3">
      <c r="B38" s="125">
        <v>31</v>
      </c>
      <c r="C38" s="126" t="s">
        <v>34</v>
      </c>
      <c r="D38" s="127">
        <f t="shared" si="0"/>
        <v>4.5042470641473598E-2</v>
      </c>
      <c r="E38" s="128">
        <f>_xlfn.XLOOKUP($B38,'Duomenys | Data'!$B$10:$B$69,'Duomenys | Data'!D$10:D$69)</f>
        <v>28709.7</v>
      </c>
      <c r="F38" s="129">
        <f t="shared" si="1"/>
        <v>30358.399999999998</v>
      </c>
      <c r="G38" s="128">
        <f>_xlfn.XLOOKUP($B38,'Duomenys | Data'!$B$10:$B$69,'Duomenys | Data'!E$10:E$69)</f>
        <v>27409.1</v>
      </c>
      <c r="H38" s="128">
        <f>_xlfn.XLOOKUP($B38,'Duomenys | Data'!$B$10:$B$69,'Duomenys | Data'!F$10:F$69)</f>
        <v>2949.3</v>
      </c>
      <c r="I38" s="128">
        <f>_xlfn.XLOOKUP($B38,'Duomenys | Data'!$B$10:$B$69,'Duomenys | Data'!G$10:G$69)</f>
        <v>0</v>
      </c>
      <c r="J38" s="128">
        <f>_xlfn.XLOOKUP($B38,'Duomenys | Data'!$B$10:$B$69,'Duomenys | Data'!H$10:H$69)</f>
        <v>0</v>
      </c>
      <c r="K38" s="130">
        <f t="shared" si="2"/>
        <v>-1648.6999999999971</v>
      </c>
      <c r="L38" s="128">
        <f>_xlfn.XLOOKUP($B38,'Duomenys | Data'!$B$10:$B$69,'Duomenys | Data'!I$10:I$69)</f>
        <v>319.39999999999998</v>
      </c>
      <c r="M38" s="130">
        <f t="shared" si="3"/>
        <v>-1329.299999999997</v>
      </c>
      <c r="N38" s="131" t="str">
        <f>'Lankstumas | Flexibility'!N42</f>
        <v>Taip / Yes</v>
      </c>
      <c r="O38" s="128">
        <f>_xlfn.XLOOKUP($B38,'Duomenys | Data'!$B$10:$B$69,'Duomenys | Data'!J$10:J$69)</f>
        <v>268.2</v>
      </c>
      <c r="P38" s="128">
        <f>_xlfn.XLOOKUP($B38,'Duomenys | Data'!$B$10:$B$69,'Duomenys | Data'!K$10:K$69)</f>
        <v>1229.8</v>
      </c>
      <c r="Q38" s="110">
        <f t="shared" si="8"/>
        <v>168.700000000003</v>
      </c>
      <c r="R38" s="130">
        <f t="shared" si="4"/>
        <v>-0.6</v>
      </c>
      <c r="S38" s="130" t="str">
        <f t="shared" si="5"/>
        <v>-</v>
      </c>
      <c r="T38" s="132" t="str">
        <f t="shared" si="9"/>
        <v>Taip / Yes</v>
      </c>
      <c r="U38"/>
      <c r="V38" s="231">
        <f t="shared" si="11"/>
        <v>268.2</v>
      </c>
      <c r="W38" s="128">
        <v>1229.8</v>
      </c>
      <c r="X38" s="130">
        <f t="shared" si="7"/>
        <v>-0.6</v>
      </c>
      <c r="Y38" s="132" t="str">
        <f t="shared" si="10"/>
        <v>Taip / Yes</v>
      </c>
      <c r="Z38"/>
      <c r="AA38"/>
      <c r="AB38"/>
      <c r="AC38"/>
      <c r="AD38"/>
    </row>
    <row r="39" spans="2:30" x14ac:dyDescent="0.3">
      <c r="B39" s="125">
        <v>32</v>
      </c>
      <c r="C39" s="126" t="s">
        <v>35</v>
      </c>
      <c r="D39" s="127">
        <f t="shared" si="0"/>
        <v>5.236878611859138E-2</v>
      </c>
      <c r="E39" s="128">
        <f>_xlfn.XLOOKUP($B39,'Duomenys | Data'!$B$10:$B$69,'Duomenys | Data'!D$10:D$69)</f>
        <v>34150.1</v>
      </c>
      <c r="F39" s="129">
        <f t="shared" si="1"/>
        <v>35296.299999999996</v>
      </c>
      <c r="G39" s="128">
        <f>_xlfn.XLOOKUP($B39,'Duomenys | Data'!$B$10:$B$69,'Duomenys | Data'!E$10:E$69)</f>
        <v>33084.6</v>
      </c>
      <c r="H39" s="128">
        <f>_xlfn.XLOOKUP($B39,'Duomenys | Data'!$B$10:$B$69,'Duomenys | Data'!F$10:F$69)</f>
        <v>2255.1999999999998</v>
      </c>
      <c r="I39" s="128">
        <f>_xlfn.XLOOKUP($B39,'Duomenys | Data'!$B$10:$B$69,'Duomenys | Data'!G$10:G$69)</f>
        <v>43.5</v>
      </c>
      <c r="J39" s="128">
        <f>_xlfn.XLOOKUP($B39,'Duomenys | Data'!$B$10:$B$69,'Duomenys | Data'!H$10:H$69)</f>
        <v>0</v>
      </c>
      <c r="K39" s="130">
        <f t="shared" si="2"/>
        <v>-1146.1999999999971</v>
      </c>
      <c r="L39" s="128">
        <f>_xlfn.XLOOKUP($B39,'Duomenys | Data'!$B$10:$B$69,'Duomenys | Data'!I$10:I$69)</f>
        <v>30</v>
      </c>
      <c r="M39" s="130">
        <f t="shared" si="3"/>
        <v>-1116.1999999999971</v>
      </c>
      <c r="N39" s="131" t="str">
        <f>'Lankstumas | Flexibility'!N43</f>
        <v>Taip / Yes</v>
      </c>
      <c r="O39" s="128">
        <f>_xlfn.XLOOKUP($B39,'Duomenys | Data'!$B$10:$B$69,'Duomenys | Data'!J$10:J$69)</f>
        <v>204.8</v>
      </c>
      <c r="P39" s="128">
        <f>_xlfn.XLOOKUP($B39,'Duomenys | Data'!$B$10:$B$69,'Duomenys | Data'!K$10:K$69)</f>
        <v>707.6</v>
      </c>
      <c r="Q39" s="110">
        <f t="shared" si="8"/>
        <v>-203.799999999997</v>
      </c>
      <c r="R39" s="130">
        <f t="shared" si="4"/>
        <v>0.6</v>
      </c>
      <c r="S39" s="130" t="str">
        <f t="shared" si="5"/>
        <v>-</v>
      </c>
      <c r="T39" s="132" t="str">
        <f t="shared" si="9"/>
        <v>Taip / Yes</v>
      </c>
      <c r="U39"/>
      <c r="V39" s="231">
        <f t="shared" si="11"/>
        <v>204.8</v>
      </c>
      <c r="W39" s="128">
        <v>707.6</v>
      </c>
      <c r="X39" s="130">
        <f t="shared" si="7"/>
        <v>0.6</v>
      </c>
      <c r="Y39" s="132" t="str">
        <f t="shared" si="10"/>
        <v>Taip / Yes</v>
      </c>
      <c r="Z39"/>
      <c r="AA39"/>
      <c r="AB39"/>
      <c r="AC39"/>
      <c r="AD39"/>
    </row>
    <row r="40" spans="2:30" x14ac:dyDescent="0.3">
      <c r="B40" s="125">
        <v>33</v>
      </c>
      <c r="C40" s="126" t="s">
        <v>36</v>
      </c>
      <c r="D40" s="127">
        <f t="shared" si="0"/>
        <v>8.2772275758722244E-2</v>
      </c>
      <c r="E40" s="128">
        <f>_xlfn.XLOOKUP($B40,'Duomenys | Data'!$B$10:$B$69,'Duomenys | Data'!D$10:D$69)</f>
        <v>52375.8</v>
      </c>
      <c r="F40" s="129">
        <f t="shared" si="1"/>
        <v>55788.1</v>
      </c>
      <c r="G40" s="128">
        <f>_xlfn.XLOOKUP($B40,'Duomenys | Data'!$B$10:$B$69,'Duomenys | Data'!E$10:E$69)</f>
        <v>50026.400000000001</v>
      </c>
      <c r="H40" s="128">
        <f>_xlfn.XLOOKUP($B40,'Duomenys | Data'!$B$10:$B$69,'Duomenys | Data'!F$10:F$69)</f>
        <v>5346.7</v>
      </c>
      <c r="I40" s="128">
        <f>_xlfn.XLOOKUP($B40,'Duomenys | Data'!$B$10:$B$69,'Duomenys | Data'!G$10:G$69)</f>
        <v>0</v>
      </c>
      <c r="J40" s="128">
        <f>_xlfn.XLOOKUP($B40,'Duomenys | Data'!$B$10:$B$69,'Duomenys | Data'!H$10:H$69)</f>
        <v>415</v>
      </c>
      <c r="K40" s="130">
        <f t="shared" si="2"/>
        <v>-3412.2999999999956</v>
      </c>
      <c r="L40" s="128">
        <f>_xlfn.XLOOKUP($B40,'Duomenys | Data'!$B$10:$B$69,'Duomenys | Data'!I$10:I$69)</f>
        <v>330</v>
      </c>
      <c r="M40" s="130">
        <f t="shared" si="3"/>
        <v>-3082.2999999999956</v>
      </c>
      <c r="N40" s="131" t="str">
        <f>'Lankstumas | Flexibility'!N44</f>
        <v>Taip / Yes</v>
      </c>
      <c r="O40" s="128">
        <f>_xlfn.XLOOKUP($B40,'Duomenys | Data'!$B$10:$B$69,'Duomenys | Data'!J$10:J$69)</f>
        <v>486.7</v>
      </c>
      <c r="P40" s="128">
        <f>_xlfn.XLOOKUP($B40,'Duomenys | Data'!$B$10:$B$69,'Duomenys | Data'!K$10:K$69)</f>
        <v>7365.3</v>
      </c>
      <c r="Q40" s="110">
        <f t="shared" si="8"/>
        <v>4769.7000000000044</v>
      </c>
      <c r="R40" s="130">
        <f t="shared" si="4"/>
        <v>-9.1</v>
      </c>
      <c r="S40" s="130" t="str">
        <f t="shared" si="5"/>
        <v>-</v>
      </c>
      <c r="T40" s="132" t="str">
        <f t="shared" si="9"/>
        <v>Taip / Yes</v>
      </c>
      <c r="U40"/>
      <c r="V40" s="231">
        <f t="shared" si="11"/>
        <v>486.7</v>
      </c>
      <c r="W40" s="128">
        <v>7365.3</v>
      </c>
      <c r="X40" s="130">
        <f t="shared" si="7"/>
        <v>-9.1</v>
      </c>
      <c r="Y40" s="132" t="str">
        <f t="shared" si="10"/>
        <v>Taip / Yes</v>
      </c>
      <c r="Z40"/>
      <c r="AA40"/>
      <c r="AB40"/>
      <c r="AC40"/>
      <c r="AD40"/>
    </row>
    <row r="41" spans="2:30" x14ac:dyDescent="0.3">
      <c r="B41" s="125">
        <v>34</v>
      </c>
      <c r="C41" s="126" t="s">
        <v>37</v>
      </c>
      <c r="D41" s="127">
        <f t="shared" si="0"/>
        <v>6.0883092604544539E-2</v>
      </c>
      <c r="E41" s="128">
        <f>_xlfn.XLOOKUP($B41,'Duomenys | Data'!$B$10:$B$69,'Duomenys | Data'!D$10:D$69)</f>
        <v>39363</v>
      </c>
      <c r="F41" s="129">
        <f t="shared" si="1"/>
        <v>41034.9</v>
      </c>
      <c r="G41" s="128">
        <f>_xlfn.XLOOKUP($B41,'Duomenys | Data'!$B$10:$B$69,'Duomenys | Data'!E$10:E$69)</f>
        <v>38646.800000000003</v>
      </c>
      <c r="H41" s="128">
        <f>_xlfn.XLOOKUP($B41,'Duomenys | Data'!$B$10:$B$69,'Duomenys | Data'!F$10:F$69)</f>
        <v>2388.1</v>
      </c>
      <c r="I41" s="128">
        <f>_xlfn.XLOOKUP($B41,'Duomenys | Data'!$B$10:$B$69,'Duomenys | Data'!G$10:G$69)</f>
        <v>0</v>
      </c>
      <c r="J41" s="128">
        <f>_xlfn.XLOOKUP($B41,'Duomenys | Data'!$B$10:$B$69,'Duomenys | Data'!H$10:H$69)</f>
        <v>0</v>
      </c>
      <c r="K41" s="130">
        <f t="shared" si="2"/>
        <v>-1671.9000000000015</v>
      </c>
      <c r="L41" s="128">
        <f>_xlfn.XLOOKUP($B41,'Duomenys | Data'!$B$10:$B$69,'Duomenys | Data'!I$10:I$69)</f>
        <v>10</v>
      </c>
      <c r="M41" s="130">
        <f t="shared" si="3"/>
        <v>-1661.9000000000015</v>
      </c>
      <c r="N41" s="131" t="str">
        <f>'Lankstumas | Flexibility'!N45</f>
        <v>Taip / Yes</v>
      </c>
      <c r="O41" s="128">
        <f>_xlfn.XLOOKUP($B41,'Duomenys | Data'!$B$10:$B$69,'Duomenys | Data'!J$10:J$69)</f>
        <v>0</v>
      </c>
      <c r="P41" s="128">
        <f>_xlfn.XLOOKUP($B41,'Duomenys | Data'!$B$10:$B$69,'Duomenys | Data'!K$10:K$69)</f>
        <v>1671.9</v>
      </c>
      <c r="Q41" s="110">
        <f t="shared" si="8"/>
        <v>9.9999999999986358</v>
      </c>
      <c r="R41" s="130">
        <f t="shared" si="4"/>
        <v>0</v>
      </c>
      <c r="S41" s="130" t="str">
        <f t="shared" si="5"/>
        <v>-</v>
      </c>
      <c r="T41" s="132" t="str">
        <f t="shared" si="9"/>
        <v>Taip / Yes</v>
      </c>
      <c r="U41"/>
      <c r="V41" s="231">
        <f t="shared" si="11"/>
        <v>0</v>
      </c>
      <c r="W41" s="128">
        <v>1671.9</v>
      </c>
      <c r="X41" s="130">
        <f t="shared" si="7"/>
        <v>0</v>
      </c>
      <c r="Y41" s="132" t="str">
        <f t="shared" si="10"/>
        <v>Taip / Yes</v>
      </c>
      <c r="Z41"/>
      <c r="AA41"/>
      <c r="AB41"/>
      <c r="AC41"/>
      <c r="AD41"/>
    </row>
    <row r="42" spans="2:30" x14ac:dyDescent="0.3">
      <c r="B42" s="125">
        <v>35</v>
      </c>
      <c r="C42" s="126" t="s">
        <v>38</v>
      </c>
      <c r="D42" s="127">
        <f t="shared" si="0"/>
        <v>8.6746044110119519E-2</v>
      </c>
      <c r="E42" s="128">
        <f>_xlfn.XLOOKUP($B42,'Duomenys | Data'!$B$10:$B$69,'Duomenys | Data'!D$10:D$69)</f>
        <v>54105</v>
      </c>
      <c r="F42" s="129">
        <f t="shared" si="1"/>
        <v>58466.400000000001</v>
      </c>
      <c r="G42" s="128">
        <f>_xlfn.XLOOKUP($B42,'Duomenys | Data'!$B$10:$B$69,'Duomenys | Data'!E$10:E$69)</f>
        <v>52908</v>
      </c>
      <c r="H42" s="128">
        <f>_xlfn.XLOOKUP($B42,'Duomenys | Data'!$B$10:$B$69,'Duomenys | Data'!F$10:F$69)</f>
        <v>5558.4</v>
      </c>
      <c r="I42" s="128">
        <f>_xlfn.XLOOKUP($B42,'Duomenys | Data'!$B$10:$B$69,'Duomenys | Data'!G$10:G$69)</f>
        <v>0</v>
      </c>
      <c r="J42" s="128">
        <f>_xlfn.XLOOKUP($B42,'Duomenys | Data'!$B$10:$B$69,'Duomenys | Data'!H$10:H$69)</f>
        <v>0</v>
      </c>
      <c r="K42" s="130">
        <f t="shared" si="2"/>
        <v>-4361.4000000000015</v>
      </c>
      <c r="L42" s="128">
        <f>_xlfn.XLOOKUP($B42,'Duomenys | Data'!$B$10:$B$69,'Duomenys | Data'!I$10:I$69)</f>
        <v>0</v>
      </c>
      <c r="M42" s="130">
        <f t="shared" si="3"/>
        <v>-4361.4000000000015</v>
      </c>
      <c r="N42" s="131" t="str">
        <f>'Lankstumas | Flexibility'!N46</f>
        <v>Taip / Yes</v>
      </c>
      <c r="O42" s="128">
        <f>_xlfn.XLOOKUP($B42,'Duomenys | Data'!$B$10:$B$69,'Duomenys | Data'!J$10:J$69)</f>
        <v>673.2</v>
      </c>
      <c r="P42" s="128">
        <f>_xlfn.XLOOKUP($B42,'Duomenys | Data'!$B$10:$B$69,'Duomenys | Data'!K$10:K$69)</f>
        <v>3636.7</v>
      </c>
      <c r="Q42" s="110">
        <f t="shared" si="8"/>
        <v>-51.500000000001819</v>
      </c>
      <c r="R42" s="130">
        <f t="shared" si="4"/>
        <v>0.1</v>
      </c>
      <c r="S42" s="130" t="str">
        <f t="shared" si="5"/>
        <v>-</v>
      </c>
      <c r="T42" s="132" t="str">
        <f t="shared" si="9"/>
        <v>Taip / Yes</v>
      </c>
      <c r="U42"/>
      <c r="V42" s="231">
        <f t="shared" si="11"/>
        <v>673.2</v>
      </c>
      <c r="W42" s="128">
        <v>3636.7</v>
      </c>
      <c r="X42" s="130">
        <f t="shared" si="7"/>
        <v>0.1</v>
      </c>
      <c r="Y42" s="132" t="str">
        <f t="shared" si="10"/>
        <v>Taip / Yes</v>
      </c>
      <c r="Z42"/>
      <c r="AA42"/>
      <c r="AB42"/>
      <c r="AC42"/>
      <c r="AD42"/>
    </row>
    <row r="43" spans="2:30" x14ac:dyDescent="0.3">
      <c r="B43" s="125">
        <v>36</v>
      </c>
      <c r="C43" s="126" t="s">
        <v>39</v>
      </c>
      <c r="D43" s="127">
        <f t="shared" si="0"/>
        <v>6.1819301330128563E-2</v>
      </c>
      <c r="E43" s="128">
        <f>_xlfn.XLOOKUP($B43,'Duomenys | Data'!$B$10:$B$69,'Duomenys | Data'!D$10:D$69)</f>
        <v>40569.199999999997</v>
      </c>
      <c r="F43" s="129">
        <f t="shared" si="1"/>
        <v>41665.9</v>
      </c>
      <c r="G43" s="128">
        <f>_xlfn.XLOOKUP($B43,'Duomenys | Data'!$B$10:$B$69,'Duomenys | Data'!E$10:E$69)</f>
        <v>40248.1</v>
      </c>
      <c r="H43" s="128">
        <f>_xlfn.XLOOKUP($B43,'Duomenys | Data'!$B$10:$B$69,'Duomenys | Data'!F$10:F$69)</f>
        <v>1357.8</v>
      </c>
      <c r="I43" s="128">
        <f>_xlfn.XLOOKUP($B43,'Duomenys | Data'!$B$10:$B$69,'Duomenys | Data'!G$10:G$69)</f>
        <v>0</v>
      </c>
      <c r="J43" s="128">
        <f>_xlfn.XLOOKUP($B43,'Duomenys | Data'!$B$10:$B$69,'Duomenys | Data'!H$10:H$69)</f>
        <v>60</v>
      </c>
      <c r="K43" s="130">
        <f t="shared" si="2"/>
        <v>-1096.7000000000044</v>
      </c>
      <c r="L43" s="128">
        <f>_xlfn.XLOOKUP($B43,'Duomenys | Data'!$B$10:$B$69,'Duomenys | Data'!I$10:I$69)</f>
        <v>0</v>
      </c>
      <c r="M43" s="130">
        <f t="shared" si="3"/>
        <v>-1096.7000000000044</v>
      </c>
      <c r="N43" s="131" t="str">
        <f>'Lankstumas | Flexibility'!N47</f>
        <v>Taip / Yes</v>
      </c>
      <c r="O43" s="128">
        <f>_xlfn.XLOOKUP($B43,'Duomenys | Data'!$B$10:$B$69,'Duomenys | Data'!J$10:J$69)</f>
        <v>0</v>
      </c>
      <c r="P43" s="128">
        <f>_xlfn.XLOOKUP($B43,'Duomenys | Data'!$B$10:$B$69,'Duomenys | Data'!K$10:K$69)</f>
        <v>0</v>
      </c>
      <c r="Q43" s="110">
        <f t="shared" si="8"/>
        <v>-1096.7000000000044</v>
      </c>
      <c r="R43" s="130">
        <f t="shared" si="4"/>
        <v>2.7</v>
      </c>
      <c r="S43" s="130">
        <f t="shared" si="5"/>
        <v>488.16200000000447</v>
      </c>
      <c r="T43" s="132" t="str">
        <f t="shared" si="9"/>
        <v>Ne / No</v>
      </c>
      <c r="U43"/>
      <c r="V43" s="231">
        <f t="shared" si="11"/>
        <v>0</v>
      </c>
      <c r="W43" s="234">
        <v>1307.3</v>
      </c>
      <c r="X43" s="130">
        <f t="shared" si="7"/>
        <v>-0.5</v>
      </c>
      <c r="Y43" s="132" t="str">
        <f t="shared" si="10"/>
        <v>Taip / Yes</v>
      </c>
      <c r="Z43"/>
      <c r="AA43"/>
      <c r="AB43"/>
      <c r="AC43"/>
      <c r="AD43"/>
    </row>
    <row r="44" spans="2:30" x14ac:dyDescent="0.3">
      <c r="B44" s="125">
        <v>37</v>
      </c>
      <c r="C44" s="126" t="s">
        <v>40</v>
      </c>
      <c r="D44" s="127">
        <f t="shared" si="0"/>
        <v>9.376211989703187E-2</v>
      </c>
      <c r="E44" s="128">
        <f>_xlfn.XLOOKUP($B44,'Duomenys | Data'!$B$10:$B$69,'Duomenys | Data'!D$10:D$69)</f>
        <v>57845.7</v>
      </c>
      <c r="F44" s="129">
        <f t="shared" si="1"/>
        <v>63195.199999999997</v>
      </c>
      <c r="G44" s="128">
        <f>_xlfn.XLOOKUP($B44,'Duomenys | Data'!$B$10:$B$69,'Duomenys | Data'!E$10:E$69)</f>
        <v>60601.1</v>
      </c>
      <c r="H44" s="128">
        <f>_xlfn.XLOOKUP($B44,'Duomenys | Data'!$B$10:$B$69,'Duomenys | Data'!F$10:F$69)</f>
        <v>2594.1</v>
      </c>
      <c r="I44" s="128">
        <f>_xlfn.XLOOKUP($B44,'Duomenys | Data'!$B$10:$B$69,'Duomenys | Data'!G$10:G$69)</f>
        <v>0</v>
      </c>
      <c r="J44" s="128">
        <f>_xlfn.XLOOKUP($B44,'Duomenys | Data'!$B$10:$B$69,'Duomenys | Data'!H$10:H$69)</f>
        <v>0</v>
      </c>
      <c r="K44" s="130">
        <f t="shared" si="2"/>
        <v>-5349.5</v>
      </c>
      <c r="L44" s="128">
        <f>_xlfn.XLOOKUP($B44,'Duomenys | Data'!$B$10:$B$69,'Duomenys | Data'!I$10:I$69)</f>
        <v>0</v>
      </c>
      <c r="M44" s="130">
        <f t="shared" si="3"/>
        <v>-5349.5</v>
      </c>
      <c r="N44" s="131" t="str">
        <f>'Lankstumas | Flexibility'!N48</f>
        <v>Taip / Yes</v>
      </c>
      <c r="O44" s="128">
        <f>_xlfn.XLOOKUP($B44,'Duomenys | Data'!$B$10:$B$69,'Duomenys | Data'!J$10:J$69)</f>
        <v>0</v>
      </c>
      <c r="P44" s="128">
        <f>_xlfn.XLOOKUP($B44,'Duomenys | Data'!$B$10:$B$69,'Duomenys | Data'!K$10:K$69)</f>
        <v>5230.6000000000004</v>
      </c>
      <c r="Q44" s="110">
        <f t="shared" si="8"/>
        <v>-118.89999999999964</v>
      </c>
      <c r="R44" s="130">
        <f t="shared" si="4"/>
        <v>0.2</v>
      </c>
      <c r="S44" s="130" t="str">
        <f t="shared" si="5"/>
        <v>-</v>
      </c>
      <c r="T44" s="132" t="str">
        <f t="shared" si="9"/>
        <v>Taip / Yes</v>
      </c>
      <c r="U44"/>
      <c r="V44" s="231">
        <f t="shared" si="11"/>
        <v>0</v>
      </c>
      <c r="W44" s="128">
        <v>5230.6000000000004</v>
      </c>
      <c r="X44" s="130">
        <f t="shared" si="7"/>
        <v>0.2</v>
      </c>
      <c r="Y44" s="132" t="str">
        <f t="shared" si="10"/>
        <v>Taip / Yes</v>
      </c>
      <c r="Z44"/>
      <c r="AA44"/>
      <c r="AB44"/>
      <c r="AC44"/>
      <c r="AD44"/>
    </row>
    <row r="45" spans="2:30" x14ac:dyDescent="0.3">
      <c r="B45" s="125">
        <v>38</v>
      </c>
      <c r="C45" s="126" t="s">
        <v>41</v>
      </c>
      <c r="D45" s="127">
        <f t="shared" ref="D45:D68" si="12">F45/$E$75/10</f>
        <v>7.7397013330959427E-2</v>
      </c>
      <c r="E45" s="128">
        <f>_xlfn.XLOOKUP($B45,'Duomenys | Data'!$B$10:$B$69,'Duomenys | Data'!D$10:D$69)</f>
        <v>49339.8</v>
      </c>
      <c r="F45" s="129">
        <f t="shared" si="1"/>
        <v>52165.200000000004</v>
      </c>
      <c r="G45" s="128">
        <f>_xlfn.XLOOKUP($B45,'Duomenys | Data'!$B$10:$B$69,'Duomenys | Data'!E$10:E$69)</f>
        <v>48464.800000000003</v>
      </c>
      <c r="H45" s="128">
        <f>_xlfn.XLOOKUP($B45,'Duomenys | Data'!$B$10:$B$69,'Duomenys | Data'!F$10:F$69)</f>
        <v>2699.4</v>
      </c>
      <c r="I45" s="128">
        <f>_xlfn.XLOOKUP($B45,'Duomenys | Data'!$B$10:$B$69,'Duomenys | Data'!G$10:G$69)</f>
        <v>2</v>
      </c>
      <c r="J45" s="128">
        <f>_xlfn.XLOOKUP($B45,'Duomenys | Data'!$B$10:$B$69,'Duomenys | Data'!H$10:H$69)</f>
        <v>1003</v>
      </c>
      <c r="K45" s="130">
        <f t="shared" si="2"/>
        <v>-2825.4000000000015</v>
      </c>
      <c r="L45" s="128">
        <f>_xlfn.XLOOKUP($B45,'Duomenys | Data'!$B$10:$B$69,'Duomenys | Data'!I$10:I$69)</f>
        <v>100</v>
      </c>
      <c r="M45" s="130">
        <f t="shared" si="3"/>
        <v>-2725.4000000000015</v>
      </c>
      <c r="N45" s="131" t="str">
        <f>'Lankstumas | Flexibility'!N49</f>
        <v>Taip / Yes</v>
      </c>
      <c r="O45" s="128">
        <f>_xlfn.XLOOKUP($B45,'Duomenys | Data'!$B$10:$B$69,'Duomenys | Data'!J$10:J$69)</f>
        <v>224.1</v>
      </c>
      <c r="P45" s="128">
        <f>_xlfn.XLOOKUP($B45,'Duomenys | Data'!$B$10:$B$69,'Duomenys | Data'!K$10:K$69)</f>
        <v>2828.1</v>
      </c>
      <c r="Q45" s="110">
        <f t="shared" si="8"/>
        <v>326.79999999999836</v>
      </c>
      <c r="R45" s="130">
        <f t="shared" si="4"/>
        <v>-0.7</v>
      </c>
      <c r="S45" s="130" t="str">
        <f t="shared" si="5"/>
        <v>-</v>
      </c>
      <c r="T45" s="132" t="str">
        <f t="shared" si="9"/>
        <v>Taip / Yes</v>
      </c>
      <c r="U45"/>
      <c r="V45" s="231">
        <f t="shared" si="11"/>
        <v>224.1</v>
      </c>
      <c r="W45" s="128">
        <v>2828.1</v>
      </c>
      <c r="X45" s="130">
        <f t="shared" si="7"/>
        <v>-0.7</v>
      </c>
      <c r="Y45" s="132" t="str">
        <f t="shared" si="10"/>
        <v>Taip / Yes</v>
      </c>
      <c r="Z45"/>
      <c r="AA45"/>
      <c r="AB45"/>
      <c r="AC45"/>
      <c r="AD45"/>
    </row>
    <row r="46" spans="2:30" x14ac:dyDescent="0.3">
      <c r="B46" s="125">
        <v>39</v>
      </c>
      <c r="C46" s="126" t="s">
        <v>42</v>
      </c>
      <c r="D46" s="127">
        <f t="shared" si="12"/>
        <v>7.4774590315951892E-2</v>
      </c>
      <c r="E46" s="128">
        <f>_xlfn.XLOOKUP($B46,'Duomenys | Data'!$B$10:$B$69,'Duomenys | Data'!D$10:D$69)</f>
        <v>46998.400000000001</v>
      </c>
      <c r="F46" s="129">
        <f t="shared" si="1"/>
        <v>50397.7</v>
      </c>
      <c r="G46" s="128">
        <f>_xlfn.XLOOKUP($B46,'Duomenys | Data'!$B$10:$B$69,'Duomenys | Data'!E$10:E$69)</f>
        <v>47367.5</v>
      </c>
      <c r="H46" s="128">
        <f>_xlfn.XLOOKUP($B46,'Duomenys | Data'!$B$10:$B$69,'Duomenys | Data'!F$10:F$69)</f>
        <v>3030.2</v>
      </c>
      <c r="I46" s="128">
        <f>_xlfn.XLOOKUP($B46,'Duomenys | Data'!$B$10:$B$69,'Duomenys | Data'!G$10:G$69)</f>
        <v>0</v>
      </c>
      <c r="J46" s="128">
        <f>_xlfn.XLOOKUP($B46,'Duomenys | Data'!$B$10:$B$69,'Duomenys | Data'!H$10:H$69)</f>
        <v>0</v>
      </c>
      <c r="K46" s="130">
        <f t="shared" si="2"/>
        <v>-3399.2999999999956</v>
      </c>
      <c r="L46" s="128">
        <f>_xlfn.XLOOKUP($B46,'Duomenys | Data'!$B$10:$B$69,'Duomenys | Data'!I$10:I$69)</f>
        <v>350</v>
      </c>
      <c r="M46" s="130">
        <f t="shared" si="3"/>
        <v>-3049.2999999999956</v>
      </c>
      <c r="N46" s="131" t="str">
        <f>'Lankstumas | Flexibility'!N50</f>
        <v>Taip / Yes</v>
      </c>
      <c r="O46" s="128">
        <f>_xlfn.XLOOKUP($B46,'Duomenys | Data'!$B$10:$B$69,'Duomenys | Data'!J$10:J$69)</f>
        <v>336.2</v>
      </c>
      <c r="P46" s="128">
        <f>_xlfn.XLOOKUP($B46,'Duomenys | Data'!$B$10:$B$69,'Duomenys | Data'!K$10:K$69)</f>
        <v>0</v>
      </c>
      <c r="Q46" s="110">
        <f t="shared" si="8"/>
        <v>-2713.0999999999958</v>
      </c>
      <c r="R46" s="130">
        <f t="shared" si="4"/>
        <v>5.8</v>
      </c>
      <c r="S46" s="130">
        <f t="shared" ref="S46:S68" si="13">IF(T46="Taip / Yes","-",IF(E110&gt;0,-Q46,-Q46-E46*0.015))</f>
        <v>2008.1239999999957</v>
      </c>
      <c r="T46" s="132" t="str">
        <f t="shared" si="9"/>
        <v>Ne / No</v>
      </c>
      <c r="U46"/>
      <c r="V46" s="231">
        <f t="shared" si="11"/>
        <v>336.2</v>
      </c>
      <c r="W46" s="234">
        <v>2414</v>
      </c>
      <c r="X46" s="130">
        <f t="shared" si="7"/>
        <v>0.6</v>
      </c>
      <c r="Y46" s="132" t="str">
        <f t="shared" si="10"/>
        <v>Taip / Yes</v>
      </c>
      <c r="Z46"/>
      <c r="AA46"/>
      <c r="AB46"/>
      <c r="AC46"/>
      <c r="AD46"/>
    </row>
    <row r="47" spans="2:30" x14ac:dyDescent="0.3">
      <c r="B47" s="125">
        <v>40</v>
      </c>
      <c r="C47" s="126" t="s">
        <v>43</v>
      </c>
      <c r="D47" s="127">
        <f t="shared" si="12"/>
        <v>4.0029377072530216E-2</v>
      </c>
      <c r="E47" s="128">
        <f>_xlfn.XLOOKUP($B47,'Duomenys | Data'!$B$10:$B$69,'Duomenys | Data'!D$10:D$69)</f>
        <v>24914.1</v>
      </c>
      <c r="F47" s="129">
        <f t="shared" si="1"/>
        <v>26979.600000000002</v>
      </c>
      <c r="G47" s="128">
        <f>_xlfn.XLOOKUP($B47,'Duomenys | Data'!$B$10:$B$69,'Duomenys | Data'!E$10:E$69)</f>
        <v>25665.4</v>
      </c>
      <c r="H47" s="128">
        <f>_xlfn.XLOOKUP($B47,'Duomenys | Data'!$B$10:$B$69,'Duomenys | Data'!F$10:F$69)</f>
        <v>1178</v>
      </c>
      <c r="I47" s="128">
        <f>_xlfn.XLOOKUP($B47,'Duomenys | Data'!$B$10:$B$69,'Duomenys | Data'!G$10:G$69)</f>
        <v>0</v>
      </c>
      <c r="J47" s="128">
        <f>_xlfn.XLOOKUP($B47,'Duomenys | Data'!$B$10:$B$69,'Duomenys | Data'!H$10:H$69)</f>
        <v>136.19999999999999</v>
      </c>
      <c r="K47" s="130">
        <f t="shared" si="2"/>
        <v>-2065.5000000000036</v>
      </c>
      <c r="L47" s="128">
        <f>_xlfn.XLOOKUP($B47,'Duomenys | Data'!$B$10:$B$69,'Duomenys | Data'!I$10:I$69)</f>
        <v>0</v>
      </c>
      <c r="M47" s="130">
        <f t="shared" si="3"/>
        <v>-2065.5000000000036</v>
      </c>
      <c r="N47" s="131" t="str">
        <f>'Lankstumas | Flexibility'!N51</f>
        <v>Taip / Yes</v>
      </c>
      <c r="O47" s="128">
        <f>_xlfn.XLOOKUP($B47,'Duomenys | Data'!$B$10:$B$69,'Duomenys | Data'!J$10:J$69)</f>
        <v>87.3</v>
      </c>
      <c r="P47" s="128">
        <f>_xlfn.XLOOKUP($B47,'Duomenys | Data'!$B$10:$B$69,'Duomenys | Data'!K$10:K$69)</f>
        <v>2064.4</v>
      </c>
      <c r="Q47" s="110">
        <f t="shared" si="8"/>
        <v>86.199999999996635</v>
      </c>
      <c r="R47" s="130">
        <f t="shared" si="4"/>
        <v>-0.3</v>
      </c>
      <c r="S47" s="130" t="str">
        <f t="shared" si="13"/>
        <v>-</v>
      </c>
      <c r="T47" s="132" t="str">
        <f t="shared" si="9"/>
        <v>Taip / Yes</v>
      </c>
      <c r="U47"/>
      <c r="V47" s="231">
        <f t="shared" si="11"/>
        <v>87.3</v>
      </c>
      <c r="W47" s="128">
        <v>2064.4</v>
      </c>
      <c r="X47" s="130">
        <f t="shared" si="7"/>
        <v>-0.3</v>
      </c>
      <c r="Y47" s="132" t="str">
        <f t="shared" si="10"/>
        <v>Taip / Yes</v>
      </c>
      <c r="Z47"/>
      <c r="AA47"/>
      <c r="AB47"/>
      <c r="AC47"/>
      <c r="AD47"/>
    </row>
    <row r="48" spans="2:30" x14ac:dyDescent="0.3">
      <c r="B48" s="125">
        <v>41</v>
      </c>
      <c r="C48" s="126" t="s">
        <v>44</v>
      </c>
      <c r="D48" s="127">
        <f t="shared" si="12"/>
        <v>7.161447785220959E-2</v>
      </c>
      <c r="E48" s="128">
        <f>_xlfn.XLOOKUP($B48,'Duomenys | Data'!$B$10:$B$69,'Duomenys | Data'!D$10:D$69)</f>
        <v>42333.1</v>
      </c>
      <c r="F48" s="129">
        <f t="shared" si="1"/>
        <v>48267.8</v>
      </c>
      <c r="G48" s="128">
        <f>_xlfn.XLOOKUP($B48,'Duomenys | Data'!$B$10:$B$69,'Duomenys | Data'!E$10:E$69)</f>
        <v>43698.3</v>
      </c>
      <c r="H48" s="128">
        <f>_xlfn.XLOOKUP($B48,'Duomenys | Data'!$B$10:$B$69,'Duomenys | Data'!F$10:F$69)</f>
        <v>4569.5</v>
      </c>
      <c r="I48" s="128">
        <f>_xlfn.XLOOKUP($B48,'Duomenys | Data'!$B$10:$B$69,'Duomenys | Data'!G$10:G$69)</f>
        <v>0</v>
      </c>
      <c r="J48" s="128">
        <f>_xlfn.XLOOKUP($B48,'Duomenys | Data'!$B$10:$B$69,'Duomenys | Data'!H$10:H$69)</f>
        <v>0</v>
      </c>
      <c r="K48" s="130">
        <f t="shared" si="2"/>
        <v>-5934.7000000000044</v>
      </c>
      <c r="L48" s="128">
        <f>_xlfn.XLOOKUP($B48,'Duomenys | Data'!$B$10:$B$69,'Duomenys | Data'!I$10:I$69)</f>
        <v>400</v>
      </c>
      <c r="M48" s="130">
        <f t="shared" si="3"/>
        <v>-5534.7000000000044</v>
      </c>
      <c r="N48" s="131" t="str">
        <f>'Lankstumas | Flexibility'!N52</f>
        <v>Taip / Yes</v>
      </c>
      <c r="O48" s="128">
        <f>_xlfn.XLOOKUP($B48,'Duomenys | Data'!$B$10:$B$69,'Duomenys | Data'!J$10:J$69)</f>
        <v>1308.5</v>
      </c>
      <c r="P48" s="128">
        <f>_xlfn.XLOOKUP($B48,'Duomenys | Data'!$B$10:$B$69,'Duomenys | Data'!K$10:K$69)</f>
        <v>4886.8</v>
      </c>
      <c r="Q48" s="110">
        <f t="shared" si="8"/>
        <v>660.59999999999582</v>
      </c>
      <c r="R48" s="130">
        <f t="shared" si="4"/>
        <v>-1.6</v>
      </c>
      <c r="S48" s="130" t="str">
        <f t="shared" si="13"/>
        <v>-</v>
      </c>
      <c r="T48" s="132" t="str">
        <f t="shared" si="9"/>
        <v>Taip / Yes</v>
      </c>
      <c r="U48"/>
      <c r="V48" s="231">
        <f t="shared" si="11"/>
        <v>1308.5</v>
      </c>
      <c r="W48" s="128">
        <v>4886.8</v>
      </c>
      <c r="X48" s="130">
        <f t="shared" si="7"/>
        <v>-1.6</v>
      </c>
      <c r="Y48" s="132" t="str">
        <f t="shared" si="10"/>
        <v>Taip / Yes</v>
      </c>
      <c r="Z48"/>
      <c r="AA48"/>
      <c r="AB48"/>
      <c r="AC48"/>
      <c r="AD48"/>
    </row>
    <row r="49" spans="2:30" x14ac:dyDescent="0.3">
      <c r="B49" s="125">
        <v>42</v>
      </c>
      <c r="C49" s="126" t="s">
        <v>45</v>
      </c>
      <c r="D49" s="127">
        <f t="shared" si="12"/>
        <v>7.738558891386435E-2</v>
      </c>
      <c r="E49" s="128">
        <f>_xlfn.XLOOKUP($B49,'Duomenys | Data'!$B$10:$B$69,'Duomenys | Data'!D$10:D$69)</f>
        <v>49514.3</v>
      </c>
      <c r="F49" s="129">
        <f t="shared" si="1"/>
        <v>52157.5</v>
      </c>
      <c r="G49" s="128">
        <f>_xlfn.XLOOKUP($B49,'Duomenys | Data'!$B$10:$B$69,'Duomenys | Data'!E$10:E$69)</f>
        <v>50487.5</v>
      </c>
      <c r="H49" s="128">
        <f>_xlfn.XLOOKUP($B49,'Duomenys | Data'!$B$10:$B$69,'Duomenys | Data'!F$10:F$69)</f>
        <v>1309</v>
      </c>
      <c r="I49" s="128">
        <f>_xlfn.XLOOKUP($B49,'Duomenys | Data'!$B$10:$B$69,'Duomenys | Data'!G$10:G$69)</f>
        <v>0</v>
      </c>
      <c r="J49" s="128">
        <f>_xlfn.XLOOKUP($B49,'Duomenys | Data'!$B$10:$B$69,'Duomenys | Data'!H$10:H$69)</f>
        <v>361</v>
      </c>
      <c r="K49" s="130">
        <f t="shared" si="2"/>
        <v>-2643.1999999999971</v>
      </c>
      <c r="L49" s="128">
        <f>_xlfn.XLOOKUP($B49,'Duomenys | Data'!$B$10:$B$69,'Duomenys | Data'!I$10:I$69)</f>
        <v>1500</v>
      </c>
      <c r="M49" s="130">
        <f t="shared" si="3"/>
        <v>-1143.1999999999971</v>
      </c>
      <c r="N49" s="131" t="str">
        <f>'Lankstumas | Flexibility'!N53</f>
        <v>Taip / Yes</v>
      </c>
      <c r="O49" s="128">
        <f>_xlfn.XLOOKUP($B49,'Duomenys | Data'!$B$10:$B$69,'Duomenys | Data'!J$10:J$69)</f>
        <v>911.1</v>
      </c>
      <c r="P49" s="128">
        <f>_xlfn.XLOOKUP($B49,'Duomenys | Data'!$B$10:$B$69,'Duomenys | Data'!K$10:K$69)</f>
        <v>2978.1</v>
      </c>
      <c r="Q49" s="110">
        <f t="shared" si="8"/>
        <v>2746.0000000000027</v>
      </c>
      <c r="R49" s="130">
        <f t="shared" si="4"/>
        <v>-5.5</v>
      </c>
      <c r="S49" s="130" t="str">
        <f t="shared" si="13"/>
        <v>-</v>
      </c>
      <c r="T49" s="132" t="str">
        <f t="shared" si="9"/>
        <v>Taip / Yes</v>
      </c>
      <c r="U49"/>
      <c r="V49" s="231">
        <f t="shared" si="11"/>
        <v>911.1</v>
      </c>
      <c r="W49" s="128">
        <v>2978.1</v>
      </c>
      <c r="X49" s="130">
        <f t="shared" si="7"/>
        <v>-5.5</v>
      </c>
      <c r="Y49" s="132" t="str">
        <f t="shared" si="10"/>
        <v>Taip / Yes</v>
      </c>
      <c r="Z49"/>
      <c r="AA49"/>
      <c r="AB49"/>
      <c r="AC49"/>
      <c r="AD49"/>
    </row>
    <row r="50" spans="2:30" x14ac:dyDescent="0.3">
      <c r="B50" s="125">
        <v>43</v>
      </c>
      <c r="C50" s="126" t="s">
        <v>46</v>
      </c>
      <c r="D50" s="127">
        <f t="shared" si="12"/>
        <v>9.4984384157152504E-2</v>
      </c>
      <c r="E50" s="128">
        <f>_xlfn.XLOOKUP($B50,'Duomenys | Data'!$B$10:$B$69,'Duomenys | Data'!D$10:D$69)</f>
        <v>61098.1</v>
      </c>
      <c r="F50" s="129">
        <f t="shared" si="1"/>
        <v>64019</v>
      </c>
      <c r="G50" s="128">
        <f>_xlfn.XLOOKUP($B50,'Duomenys | Data'!$B$10:$B$69,'Duomenys | Data'!E$10:E$69)</f>
        <v>57070.9</v>
      </c>
      <c r="H50" s="128">
        <f>_xlfn.XLOOKUP($B50,'Duomenys | Data'!$B$10:$B$69,'Duomenys | Data'!F$10:F$69)</f>
        <v>5517.1</v>
      </c>
      <c r="I50" s="128">
        <f>_xlfn.XLOOKUP($B50,'Duomenys | Data'!$B$10:$B$69,'Duomenys | Data'!G$10:G$69)</f>
        <v>0</v>
      </c>
      <c r="J50" s="128">
        <f>_xlfn.XLOOKUP($B50,'Duomenys | Data'!$B$10:$B$69,'Duomenys | Data'!H$10:H$69)</f>
        <v>1431</v>
      </c>
      <c r="K50" s="130">
        <f t="shared" si="2"/>
        <v>-2920.9000000000015</v>
      </c>
      <c r="L50" s="128">
        <f>_xlfn.XLOOKUP($B50,'Duomenys | Data'!$B$10:$B$69,'Duomenys | Data'!I$10:I$69)</f>
        <v>0</v>
      </c>
      <c r="M50" s="130">
        <f t="shared" si="3"/>
        <v>-2920.9000000000015</v>
      </c>
      <c r="N50" s="131" t="str">
        <f>'Lankstumas | Flexibility'!N54</f>
        <v>Taip / Yes</v>
      </c>
      <c r="O50" s="128">
        <f>_xlfn.XLOOKUP($B50,'Duomenys | Data'!$B$10:$B$69,'Duomenys | Data'!J$10:J$69)</f>
        <v>412.8</v>
      </c>
      <c r="P50" s="128">
        <f>_xlfn.XLOOKUP($B50,'Duomenys | Data'!$B$10:$B$69,'Duomenys | Data'!K$10:K$69)</f>
        <v>0</v>
      </c>
      <c r="Q50" s="110">
        <f t="shared" si="8"/>
        <v>-2508.1000000000013</v>
      </c>
      <c r="R50" s="130">
        <f t="shared" si="4"/>
        <v>4.0999999999999996</v>
      </c>
      <c r="S50" s="130">
        <f t="shared" si="13"/>
        <v>1591.6285000000012</v>
      </c>
      <c r="T50" s="132" t="str">
        <f t="shared" si="9"/>
        <v>Ne / No</v>
      </c>
      <c r="U50"/>
      <c r="V50" s="231">
        <f t="shared" si="11"/>
        <v>412.8</v>
      </c>
      <c r="W50" s="234">
        <v>3310.9</v>
      </c>
      <c r="X50" s="130">
        <f t="shared" si="7"/>
        <v>-1.3</v>
      </c>
      <c r="Y50" s="132" t="str">
        <f t="shared" si="10"/>
        <v>Taip / Yes</v>
      </c>
      <c r="Z50"/>
      <c r="AA50"/>
      <c r="AB50"/>
      <c r="AC50"/>
      <c r="AD50"/>
    </row>
    <row r="51" spans="2:30" x14ac:dyDescent="0.3">
      <c r="B51" s="125">
        <v>44</v>
      </c>
      <c r="C51" s="126" t="s">
        <v>47</v>
      </c>
      <c r="D51" s="127">
        <f t="shared" si="12"/>
        <v>5.6977722386664598E-2</v>
      </c>
      <c r="E51" s="128">
        <f>_xlfn.XLOOKUP($B51,'Duomenys | Data'!$B$10:$B$69,'Duomenys | Data'!D$10:D$69)</f>
        <v>36111.800000000003</v>
      </c>
      <c r="F51" s="129">
        <f t="shared" si="1"/>
        <v>38402.700000000004</v>
      </c>
      <c r="G51" s="128">
        <f>_xlfn.XLOOKUP($B51,'Duomenys | Data'!$B$10:$B$69,'Duomenys | Data'!E$10:E$69)</f>
        <v>34360.400000000001</v>
      </c>
      <c r="H51" s="128">
        <f>_xlfn.XLOOKUP($B51,'Duomenys | Data'!$B$10:$B$69,'Duomenys | Data'!F$10:F$69)</f>
        <v>4050.9</v>
      </c>
      <c r="I51" s="128">
        <f>_xlfn.XLOOKUP($B51,'Duomenys | Data'!$B$10:$B$69,'Duomenys | Data'!G$10:G$69)</f>
        <v>8.6</v>
      </c>
      <c r="J51" s="128">
        <f>_xlfn.XLOOKUP($B51,'Duomenys | Data'!$B$10:$B$69,'Duomenys | Data'!H$10:H$69)</f>
        <v>0</v>
      </c>
      <c r="K51" s="130">
        <f t="shared" si="2"/>
        <v>-2290.9000000000015</v>
      </c>
      <c r="L51" s="128">
        <f>_xlfn.XLOOKUP($B51,'Duomenys | Data'!$B$10:$B$69,'Duomenys | Data'!I$10:I$69)</f>
        <v>1216.8</v>
      </c>
      <c r="M51" s="130">
        <f t="shared" si="3"/>
        <v>-1074.1000000000015</v>
      </c>
      <c r="N51" s="131" t="str">
        <f>'Lankstumas | Flexibility'!N55</f>
        <v>Taip / Yes</v>
      </c>
      <c r="O51" s="128">
        <f>_xlfn.XLOOKUP($B51,'Duomenys | Data'!$B$10:$B$69,'Duomenys | Data'!J$10:J$69)</f>
        <v>0</v>
      </c>
      <c r="P51" s="128">
        <f>_xlfn.XLOOKUP($B51,'Duomenys | Data'!$B$10:$B$69,'Duomenys | Data'!K$10:K$69)</f>
        <v>2951.2</v>
      </c>
      <c r="Q51" s="110">
        <f t="shared" si="8"/>
        <v>1877.0999999999983</v>
      </c>
      <c r="R51" s="130">
        <f t="shared" si="4"/>
        <v>-5.2</v>
      </c>
      <c r="S51" s="130" t="str">
        <f t="shared" si="13"/>
        <v>-</v>
      </c>
      <c r="T51" s="132" t="str">
        <f t="shared" si="9"/>
        <v>Taip / Yes</v>
      </c>
      <c r="U51"/>
      <c r="V51" s="231">
        <f t="shared" si="11"/>
        <v>0</v>
      </c>
      <c r="W51" s="128">
        <v>2951.2</v>
      </c>
      <c r="X51" s="130">
        <f t="shared" si="7"/>
        <v>-5.2</v>
      </c>
      <c r="Y51" s="132" t="str">
        <f t="shared" si="10"/>
        <v>Taip / Yes</v>
      </c>
      <c r="Z51"/>
      <c r="AA51"/>
      <c r="AB51"/>
      <c r="AC51"/>
      <c r="AD51"/>
    </row>
    <row r="52" spans="2:30" x14ac:dyDescent="0.3">
      <c r="B52" s="125">
        <v>45</v>
      </c>
      <c r="C52" s="126" t="s">
        <v>48</v>
      </c>
      <c r="D52" s="127">
        <f t="shared" si="12"/>
        <v>0.10518653699211418</v>
      </c>
      <c r="E52" s="128">
        <f>_xlfn.XLOOKUP($B52,'Duomenys | Data'!$B$10:$B$69,'Duomenys | Data'!D$10:D$69)</f>
        <v>65940.899999999994</v>
      </c>
      <c r="F52" s="129">
        <f t="shared" si="1"/>
        <v>70895.199999999997</v>
      </c>
      <c r="G52" s="128">
        <f>_xlfn.XLOOKUP($B52,'Duomenys | Data'!$B$10:$B$69,'Duomenys | Data'!E$10:E$69)</f>
        <v>61155.5</v>
      </c>
      <c r="H52" s="128">
        <f>_xlfn.XLOOKUP($B52,'Duomenys | Data'!$B$10:$B$69,'Duomenys | Data'!F$10:F$69)</f>
        <v>9739.7000000000007</v>
      </c>
      <c r="I52" s="128">
        <f>_xlfn.XLOOKUP($B52,'Duomenys | Data'!$B$10:$B$69,'Duomenys | Data'!G$10:G$69)</f>
        <v>0</v>
      </c>
      <c r="J52" s="128">
        <f>_xlfn.XLOOKUP($B52,'Duomenys | Data'!$B$10:$B$69,'Duomenys | Data'!H$10:H$69)</f>
        <v>0</v>
      </c>
      <c r="K52" s="130">
        <f t="shared" si="2"/>
        <v>-4954.3000000000029</v>
      </c>
      <c r="L52" s="128">
        <f>_xlfn.XLOOKUP($B52,'Duomenys | Data'!$B$10:$B$69,'Duomenys | Data'!I$10:I$69)</f>
        <v>0</v>
      </c>
      <c r="M52" s="130">
        <f t="shared" si="3"/>
        <v>-4954.3000000000029</v>
      </c>
      <c r="N52" s="131" t="str">
        <f>'Lankstumas | Flexibility'!N56</f>
        <v>Taip / Yes</v>
      </c>
      <c r="O52" s="128">
        <f>_xlfn.XLOOKUP($B52,'Duomenys | Data'!$B$10:$B$69,'Duomenys | Data'!J$10:J$69)</f>
        <v>3.2</v>
      </c>
      <c r="P52" s="128">
        <f>_xlfn.XLOOKUP($B52,'Duomenys | Data'!$B$10:$B$69,'Duomenys | Data'!K$10:K$69)</f>
        <v>5229.2</v>
      </c>
      <c r="Q52" s="110">
        <f t="shared" si="8"/>
        <v>278.09999999999673</v>
      </c>
      <c r="R52" s="130">
        <f t="shared" si="4"/>
        <v>-0.4</v>
      </c>
      <c r="S52" s="130" t="str">
        <f t="shared" si="13"/>
        <v>-</v>
      </c>
      <c r="T52" s="132" t="str">
        <f t="shared" si="9"/>
        <v>Taip / Yes</v>
      </c>
      <c r="U52"/>
      <c r="V52" s="231">
        <f t="shared" si="11"/>
        <v>3.2</v>
      </c>
      <c r="W52" s="128">
        <v>5229.2</v>
      </c>
      <c r="X52" s="130">
        <f t="shared" si="7"/>
        <v>-0.4</v>
      </c>
      <c r="Y52" s="132" t="str">
        <f t="shared" si="10"/>
        <v>Taip / Yes</v>
      </c>
      <c r="Z52"/>
      <c r="AA52"/>
      <c r="AB52"/>
      <c r="AC52"/>
      <c r="AD52"/>
    </row>
    <row r="53" spans="2:30" x14ac:dyDescent="0.3">
      <c r="B53" s="125">
        <v>46</v>
      </c>
      <c r="C53" s="126" t="s">
        <v>49</v>
      </c>
      <c r="D53" s="127">
        <f t="shared" si="12"/>
        <v>3.9580263948545615E-2</v>
      </c>
      <c r="E53" s="128">
        <f>_xlfn.XLOOKUP($B53,'Duomenys | Data'!$B$10:$B$69,'Duomenys | Data'!D$10:D$69)</f>
        <v>23744.1</v>
      </c>
      <c r="F53" s="129">
        <f t="shared" si="1"/>
        <v>26676.9</v>
      </c>
      <c r="G53" s="128">
        <f>_xlfn.XLOOKUP($B53,'Duomenys | Data'!$B$10:$B$69,'Duomenys | Data'!E$10:E$69)</f>
        <v>23223.8</v>
      </c>
      <c r="H53" s="128">
        <f>_xlfn.XLOOKUP($B53,'Duomenys | Data'!$B$10:$B$69,'Duomenys | Data'!F$10:F$69)</f>
        <v>2962.4</v>
      </c>
      <c r="I53" s="128">
        <f>_xlfn.XLOOKUP($B53,'Duomenys | Data'!$B$10:$B$69,'Duomenys | Data'!G$10:G$69)</f>
        <v>0</v>
      </c>
      <c r="J53" s="128">
        <f>_xlfn.XLOOKUP($B53,'Duomenys | Data'!$B$10:$B$69,'Duomenys | Data'!H$10:H$69)</f>
        <v>490.7</v>
      </c>
      <c r="K53" s="130">
        <f t="shared" si="2"/>
        <v>-2932.8000000000029</v>
      </c>
      <c r="L53" s="128">
        <f>_xlfn.XLOOKUP($B53,'Duomenys | Data'!$B$10:$B$69,'Duomenys | Data'!I$10:I$69)</f>
        <v>100</v>
      </c>
      <c r="M53" s="130">
        <f t="shared" si="3"/>
        <v>-2832.8000000000029</v>
      </c>
      <c r="N53" s="131" t="str">
        <f>'Lankstumas | Flexibility'!N57</f>
        <v>Taip / Yes</v>
      </c>
      <c r="O53" s="128">
        <f>_xlfn.XLOOKUP($B53,'Duomenys | Data'!$B$10:$B$69,'Duomenys | Data'!J$10:J$69)</f>
        <v>1146</v>
      </c>
      <c r="P53" s="128">
        <f>_xlfn.XLOOKUP($B53,'Duomenys | Data'!$B$10:$B$69,'Duomenys | Data'!K$10:K$69)</f>
        <v>3533.7</v>
      </c>
      <c r="Q53" s="110">
        <f t="shared" si="8"/>
        <v>1846.8999999999969</v>
      </c>
      <c r="R53" s="130">
        <f t="shared" si="4"/>
        <v>-7.8</v>
      </c>
      <c r="S53" s="130" t="str">
        <f t="shared" si="13"/>
        <v>-</v>
      </c>
      <c r="T53" s="132" t="str">
        <f t="shared" si="9"/>
        <v>Taip / Yes</v>
      </c>
      <c r="U53"/>
      <c r="V53" s="231">
        <f t="shared" si="11"/>
        <v>1146</v>
      </c>
      <c r="W53" s="128">
        <v>3533.7</v>
      </c>
      <c r="X53" s="130">
        <f t="shared" si="7"/>
        <v>-7.8</v>
      </c>
      <c r="Y53" s="132" t="str">
        <f t="shared" si="10"/>
        <v>Taip / Yes</v>
      </c>
      <c r="Z53"/>
      <c r="AA53"/>
      <c r="AB53"/>
      <c r="AC53"/>
      <c r="AD53"/>
    </row>
    <row r="54" spans="2:30" x14ac:dyDescent="0.3">
      <c r="B54" s="125">
        <v>47</v>
      </c>
      <c r="C54" s="126" t="s">
        <v>50</v>
      </c>
      <c r="D54" s="127">
        <f t="shared" si="12"/>
        <v>6.6476160802379836E-2</v>
      </c>
      <c r="E54" s="128">
        <f>_xlfn.XLOOKUP($B54,'Duomenys | Data'!$B$10:$B$69,'Duomenys | Data'!D$10:D$69)</f>
        <v>43483.199999999997</v>
      </c>
      <c r="F54" s="129">
        <f t="shared" si="1"/>
        <v>44804.6</v>
      </c>
      <c r="G54" s="128">
        <f>_xlfn.XLOOKUP($B54,'Duomenys | Data'!$B$10:$B$69,'Duomenys | Data'!E$10:E$69)</f>
        <v>32166</v>
      </c>
      <c r="H54" s="128">
        <f>_xlfn.XLOOKUP($B54,'Duomenys | Data'!$B$10:$B$69,'Duomenys | Data'!F$10:F$69)</f>
        <v>11050.4</v>
      </c>
      <c r="I54" s="128">
        <f>_xlfn.XLOOKUP($B54,'Duomenys | Data'!$B$10:$B$69,'Duomenys | Data'!G$10:G$69)</f>
        <v>160</v>
      </c>
      <c r="J54" s="128">
        <f>_xlfn.XLOOKUP($B54,'Duomenys | Data'!$B$10:$B$69,'Duomenys | Data'!H$10:H$69)</f>
        <v>1748.2</v>
      </c>
      <c r="K54" s="130">
        <f t="shared" si="2"/>
        <v>-1321.4000000000015</v>
      </c>
      <c r="L54" s="128">
        <f>_xlfn.XLOOKUP($B54,'Duomenys | Data'!$B$10:$B$69,'Duomenys | Data'!I$10:I$69)</f>
        <v>0</v>
      </c>
      <c r="M54" s="130">
        <f t="shared" si="3"/>
        <v>-1321.4000000000015</v>
      </c>
      <c r="N54" s="131" t="str">
        <f>'Lankstumas | Flexibility'!N58</f>
        <v>Taip / Yes</v>
      </c>
      <c r="O54" s="128">
        <f>_xlfn.XLOOKUP($B54,'Duomenys | Data'!$B$10:$B$69,'Duomenys | Data'!J$10:J$69)</f>
        <v>114.9</v>
      </c>
      <c r="P54" s="128">
        <f>_xlfn.XLOOKUP($B54,'Duomenys | Data'!$B$10:$B$69,'Duomenys | Data'!K$10:K$69)</f>
        <v>287.8</v>
      </c>
      <c r="Q54" s="110">
        <f t="shared" si="8"/>
        <v>-918.70000000000141</v>
      </c>
      <c r="R54" s="130">
        <f t="shared" si="4"/>
        <v>2.1</v>
      </c>
      <c r="S54" s="130">
        <f t="shared" si="13"/>
        <v>266.45200000000148</v>
      </c>
      <c r="T54" s="132" t="str">
        <f t="shared" si="9"/>
        <v>Ne / No</v>
      </c>
      <c r="U54"/>
      <c r="V54" s="231">
        <f t="shared" si="11"/>
        <v>114.9</v>
      </c>
      <c r="W54" s="234">
        <v>1365.8</v>
      </c>
      <c r="X54" s="130">
        <f t="shared" si="7"/>
        <v>-0.4</v>
      </c>
      <c r="Y54" s="132" t="str">
        <f t="shared" si="10"/>
        <v>Taip / Yes</v>
      </c>
      <c r="Z54"/>
      <c r="AA54"/>
      <c r="AB54"/>
      <c r="AC54"/>
      <c r="AD54"/>
    </row>
    <row r="55" spans="2:30" x14ac:dyDescent="0.3">
      <c r="B55" s="125">
        <v>48</v>
      </c>
      <c r="C55" s="126" t="s">
        <v>51</v>
      </c>
      <c r="D55" s="127">
        <f t="shared" si="12"/>
        <v>0.11716867335811096</v>
      </c>
      <c r="E55" s="128">
        <f>_xlfn.XLOOKUP($B55,'Duomenys | Data'!$B$10:$B$69,'Duomenys | Data'!D$10:D$69)</f>
        <v>71854.7</v>
      </c>
      <c r="F55" s="129">
        <f t="shared" si="1"/>
        <v>78971.100000000006</v>
      </c>
      <c r="G55" s="128">
        <f>_xlfn.XLOOKUP($B55,'Duomenys | Data'!$B$10:$B$69,'Duomenys | Data'!E$10:E$69)</f>
        <v>58138.9</v>
      </c>
      <c r="H55" s="128">
        <f>_xlfn.XLOOKUP($B55,'Duomenys | Data'!$B$10:$B$69,'Duomenys | Data'!F$10:F$69)</f>
        <v>20832.2</v>
      </c>
      <c r="I55" s="128">
        <f>_xlfn.XLOOKUP($B55,'Duomenys | Data'!$B$10:$B$69,'Duomenys | Data'!G$10:G$69)</f>
        <v>0</v>
      </c>
      <c r="J55" s="128">
        <f>_xlfn.XLOOKUP($B55,'Duomenys | Data'!$B$10:$B$69,'Duomenys | Data'!H$10:H$69)</f>
        <v>0</v>
      </c>
      <c r="K55" s="130">
        <f t="shared" si="2"/>
        <v>-7116.4000000000087</v>
      </c>
      <c r="L55" s="128">
        <f>_xlfn.XLOOKUP($B55,'Duomenys | Data'!$B$10:$B$69,'Duomenys | Data'!I$10:I$69)</f>
        <v>0</v>
      </c>
      <c r="M55" s="130">
        <f t="shared" si="3"/>
        <v>-7116.4000000000087</v>
      </c>
      <c r="N55" s="131" t="str">
        <f>'Lankstumas | Flexibility'!N59</f>
        <v>Taip / Yes</v>
      </c>
      <c r="O55" s="128">
        <f>_xlfn.XLOOKUP($B55,'Duomenys | Data'!$B$10:$B$69,'Duomenys | Data'!J$10:J$69)</f>
        <v>1398.1</v>
      </c>
      <c r="P55" s="128">
        <f>_xlfn.XLOOKUP($B55,'Duomenys | Data'!$B$10:$B$69,'Duomenys | Data'!K$10:K$69)</f>
        <v>0</v>
      </c>
      <c r="Q55" s="110">
        <f t="shared" si="8"/>
        <v>-5718.3000000000084</v>
      </c>
      <c r="R55" s="130">
        <f t="shared" si="4"/>
        <v>8</v>
      </c>
      <c r="S55" s="130">
        <f t="shared" si="13"/>
        <v>4640.4795000000086</v>
      </c>
      <c r="T55" s="132" t="str">
        <f t="shared" si="9"/>
        <v>Ne / No</v>
      </c>
      <c r="U55"/>
      <c r="V55" s="231">
        <f t="shared" si="11"/>
        <v>1398.1</v>
      </c>
      <c r="W55" s="234">
        <v>6191.4</v>
      </c>
      <c r="X55" s="130">
        <f t="shared" si="7"/>
        <v>-0.7</v>
      </c>
      <c r="Y55" s="132" t="str">
        <f t="shared" si="10"/>
        <v>Taip / Yes</v>
      </c>
      <c r="Z55"/>
      <c r="AA55"/>
      <c r="AB55"/>
      <c r="AC55"/>
      <c r="AD55"/>
    </row>
    <row r="56" spans="2:30" x14ac:dyDescent="0.3">
      <c r="B56" s="125">
        <v>49</v>
      </c>
      <c r="C56" s="126" t="s">
        <v>52</v>
      </c>
      <c r="D56" s="127">
        <f t="shared" si="12"/>
        <v>0.10391857506361321</v>
      </c>
      <c r="E56" s="128">
        <f>_xlfn.XLOOKUP($B56,'Duomenys | Data'!$B$10:$B$69,'Duomenys | Data'!D$10:D$69)</f>
        <v>62912.3</v>
      </c>
      <c r="F56" s="129">
        <f t="shared" si="1"/>
        <v>70040.599999999991</v>
      </c>
      <c r="G56" s="128">
        <f>_xlfn.XLOOKUP($B56,'Duomenys | Data'!$B$10:$B$69,'Duomenys | Data'!E$10:E$69)</f>
        <v>61234.7</v>
      </c>
      <c r="H56" s="128">
        <f>_xlfn.XLOOKUP($B56,'Duomenys | Data'!$B$10:$B$69,'Duomenys | Data'!F$10:F$69)</f>
        <v>8797.5</v>
      </c>
      <c r="I56" s="128">
        <f>_xlfn.XLOOKUP($B56,'Duomenys | Data'!$B$10:$B$69,'Duomenys | Data'!G$10:G$69)</f>
        <v>0</v>
      </c>
      <c r="J56" s="128">
        <f>_xlfn.XLOOKUP($B56,'Duomenys | Data'!$B$10:$B$69,'Duomenys | Data'!H$10:H$69)</f>
        <v>8.4</v>
      </c>
      <c r="K56" s="130">
        <f t="shared" si="2"/>
        <v>-7128.2999999999884</v>
      </c>
      <c r="L56" s="128">
        <f>_xlfn.XLOOKUP($B56,'Duomenys | Data'!$B$10:$B$69,'Duomenys | Data'!I$10:I$69)</f>
        <v>200</v>
      </c>
      <c r="M56" s="130">
        <f t="shared" si="3"/>
        <v>-6928.2999999999884</v>
      </c>
      <c r="N56" s="131" t="str">
        <f>'Lankstumas | Flexibility'!N60</f>
        <v>Taip / Yes</v>
      </c>
      <c r="O56" s="128">
        <f>_xlfn.XLOOKUP($B56,'Duomenys | Data'!$B$10:$B$69,'Duomenys | Data'!J$10:J$69)</f>
        <v>1817.3</v>
      </c>
      <c r="P56" s="128">
        <f>_xlfn.XLOOKUP($B56,'Duomenys | Data'!$B$10:$B$69,'Duomenys | Data'!K$10:K$69)</f>
        <v>1932.7</v>
      </c>
      <c r="Q56" s="110">
        <f t="shared" si="8"/>
        <v>-3178.2999999999884</v>
      </c>
      <c r="R56" s="130">
        <f t="shared" si="4"/>
        <v>5.0999999999999996</v>
      </c>
      <c r="S56" s="130">
        <f t="shared" si="13"/>
        <v>2234.6154999999885</v>
      </c>
      <c r="T56" s="132" t="str">
        <f t="shared" si="9"/>
        <v>Ne / No</v>
      </c>
      <c r="U56"/>
      <c r="V56" s="231">
        <f t="shared" si="11"/>
        <v>1817.3</v>
      </c>
      <c r="W56" s="234">
        <v>4433.8999999999996</v>
      </c>
      <c r="X56" s="130">
        <f t="shared" si="7"/>
        <v>1.1000000000000001</v>
      </c>
      <c r="Y56" s="132" t="str">
        <f t="shared" si="10"/>
        <v>Taip / Yes</v>
      </c>
      <c r="Z56"/>
      <c r="AA56"/>
      <c r="AB56"/>
      <c r="AC56"/>
      <c r="AD56"/>
    </row>
    <row r="57" spans="2:30" x14ac:dyDescent="0.3">
      <c r="B57" s="125">
        <v>50</v>
      </c>
      <c r="C57" s="126" t="s">
        <v>53</v>
      </c>
      <c r="D57" s="127">
        <f t="shared" si="12"/>
        <v>0.10330714619544654</v>
      </c>
      <c r="E57" s="128">
        <f>_xlfn.XLOOKUP($B57,'Duomenys | Data'!$B$10:$B$69,'Duomenys | Data'!D$10:D$69)</f>
        <v>64946.7</v>
      </c>
      <c r="F57" s="129">
        <f t="shared" si="1"/>
        <v>69628.499999999985</v>
      </c>
      <c r="G57" s="128">
        <f>_xlfn.XLOOKUP($B57,'Duomenys | Data'!$B$10:$B$69,'Duomenys | Data'!E$10:E$69)</f>
        <v>62261.2</v>
      </c>
      <c r="H57" s="128">
        <f>_xlfn.XLOOKUP($B57,'Duomenys | Data'!$B$10:$B$69,'Duomenys | Data'!F$10:F$69)</f>
        <v>7318.9</v>
      </c>
      <c r="I57" s="128">
        <f>_xlfn.XLOOKUP($B57,'Duomenys | Data'!$B$10:$B$69,'Duomenys | Data'!G$10:G$69)</f>
        <v>0</v>
      </c>
      <c r="J57" s="128">
        <f>_xlfn.XLOOKUP($B57,'Duomenys | Data'!$B$10:$B$69,'Duomenys | Data'!H$10:H$69)</f>
        <v>48.4</v>
      </c>
      <c r="K57" s="130">
        <f t="shared" si="2"/>
        <v>-4681.7999999999884</v>
      </c>
      <c r="L57" s="128">
        <f>_xlfn.XLOOKUP($B57,'Duomenys | Data'!$B$10:$B$69,'Duomenys | Data'!I$10:I$69)</f>
        <v>0</v>
      </c>
      <c r="M57" s="130">
        <f t="shared" si="3"/>
        <v>-4681.7999999999884</v>
      </c>
      <c r="N57" s="131" t="str">
        <f>'Lankstumas | Flexibility'!N61</f>
        <v>Taip / Yes</v>
      </c>
      <c r="O57" s="128">
        <f>_xlfn.XLOOKUP($B57,'Duomenys | Data'!$B$10:$B$69,'Duomenys | Data'!J$10:J$69)</f>
        <v>2142.9</v>
      </c>
      <c r="P57" s="128">
        <f>_xlfn.XLOOKUP($B57,'Duomenys | Data'!$B$10:$B$69,'Duomenys | Data'!K$10:K$69)</f>
        <v>5007.8</v>
      </c>
      <c r="Q57" s="110">
        <f t="shared" si="8"/>
        <v>2468.9000000000124</v>
      </c>
      <c r="R57" s="130">
        <f t="shared" si="4"/>
        <v>-3.8</v>
      </c>
      <c r="S57" s="130" t="str">
        <f t="shared" si="13"/>
        <v>-</v>
      </c>
      <c r="T57" s="132" t="str">
        <f t="shared" si="9"/>
        <v>Taip / Yes</v>
      </c>
      <c r="U57"/>
      <c r="V57" s="231">
        <f t="shared" si="11"/>
        <v>2142.9</v>
      </c>
      <c r="W57" s="128">
        <v>5007.8</v>
      </c>
      <c r="X57" s="130">
        <f t="shared" si="7"/>
        <v>-3.8</v>
      </c>
      <c r="Y57" s="132" t="str">
        <f t="shared" si="10"/>
        <v>Taip / Yes</v>
      </c>
      <c r="Z57"/>
      <c r="AA57"/>
      <c r="AB57"/>
      <c r="AC57"/>
      <c r="AD57"/>
    </row>
    <row r="58" spans="2:30" x14ac:dyDescent="0.3">
      <c r="B58" s="125">
        <v>51</v>
      </c>
      <c r="C58" s="126" t="s">
        <v>54</v>
      </c>
      <c r="D58" s="127">
        <f t="shared" si="12"/>
        <v>9.5884242464706712E-2</v>
      </c>
      <c r="E58" s="128">
        <f>_xlfn.XLOOKUP($B58,'Duomenys | Data'!$B$10:$B$69,'Duomenys | Data'!D$10:D$69)</f>
        <v>59819.5</v>
      </c>
      <c r="F58" s="129">
        <f t="shared" si="1"/>
        <v>64625.5</v>
      </c>
      <c r="G58" s="128">
        <f>_xlfn.XLOOKUP($B58,'Duomenys | Data'!$B$10:$B$69,'Duomenys | Data'!E$10:E$69)</f>
        <v>56286.1</v>
      </c>
      <c r="H58" s="128">
        <f>_xlfn.XLOOKUP($B58,'Duomenys | Data'!$B$10:$B$69,'Duomenys | Data'!F$10:F$69)</f>
        <v>8439.4</v>
      </c>
      <c r="I58" s="128">
        <f>_xlfn.XLOOKUP($B58,'Duomenys | Data'!$B$10:$B$69,'Duomenys | Data'!G$10:G$69)</f>
        <v>100</v>
      </c>
      <c r="J58" s="128">
        <f>_xlfn.XLOOKUP($B58,'Duomenys | Data'!$B$10:$B$69,'Duomenys | Data'!H$10:H$69)</f>
        <v>0</v>
      </c>
      <c r="K58" s="130">
        <f t="shared" si="2"/>
        <v>-4806</v>
      </c>
      <c r="L58" s="128">
        <f>_xlfn.XLOOKUP($B58,'Duomenys | Data'!$B$10:$B$69,'Duomenys | Data'!I$10:I$69)</f>
        <v>200</v>
      </c>
      <c r="M58" s="130">
        <f t="shared" si="3"/>
        <v>-4606</v>
      </c>
      <c r="N58" s="131" t="str">
        <f>'Lankstumas | Flexibility'!N62</f>
        <v>Taip / Yes</v>
      </c>
      <c r="O58" s="128">
        <f>_xlfn.XLOOKUP($B58,'Duomenys | Data'!$B$10:$B$69,'Duomenys | Data'!J$10:J$69)</f>
        <v>522.29999999999995</v>
      </c>
      <c r="P58" s="128">
        <f>_xlfn.XLOOKUP($B58,'Duomenys | Data'!$B$10:$B$69,'Duomenys | Data'!K$10:K$69)</f>
        <v>4733.3999999999996</v>
      </c>
      <c r="Q58" s="110">
        <f t="shared" si="8"/>
        <v>649.69999999999982</v>
      </c>
      <c r="R58" s="130">
        <f t="shared" si="4"/>
        <v>-1.1000000000000001</v>
      </c>
      <c r="S58" s="130" t="str">
        <f t="shared" si="13"/>
        <v>-</v>
      </c>
      <c r="T58" s="132" t="str">
        <f t="shared" si="9"/>
        <v>Taip / Yes</v>
      </c>
      <c r="U58"/>
      <c r="V58" s="231">
        <f t="shared" si="11"/>
        <v>522.29999999999995</v>
      </c>
      <c r="W58" s="128">
        <v>4733.3999999999996</v>
      </c>
      <c r="X58" s="130">
        <f t="shared" si="7"/>
        <v>-1.1000000000000001</v>
      </c>
      <c r="Y58" s="132" t="str">
        <f t="shared" si="10"/>
        <v>Taip / Yes</v>
      </c>
      <c r="Z58"/>
      <c r="AA58"/>
      <c r="AB58"/>
      <c r="AC58"/>
      <c r="AD58"/>
    </row>
    <row r="59" spans="2:30" x14ac:dyDescent="0.3">
      <c r="B59" s="125">
        <v>52</v>
      </c>
      <c r="C59" s="126" t="s">
        <v>55</v>
      </c>
      <c r="D59" s="127">
        <f t="shared" si="12"/>
        <v>9.0287019933382298E-2</v>
      </c>
      <c r="E59" s="128">
        <f>_xlfn.XLOOKUP($B59,'Duomenys | Data'!$B$10:$B$69,'Duomenys | Data'!D$10:D$69)</f>
        <v>57891.8</v>
      </c>
      <c r="F59" s="129">
        <f t="shared" si="1"/>
        <v>60853</v>
      </c>
      <c r="G59" s="128">
        <f>_xlfn.XLOOKUP($B59,'Duomenys | Data'!$B$10:$B$69,'Duomenys | Data'!E$10:E$69)</f>
        <v>54286.7</v>
      </c>
      <c r="H59" s="128">
        <f>_xlfn.XLOOKUP($B59,'Duomenys | Data'!$B$10:$B$69,'Duomenys | Data'!F$10:F$69)</f>
        <v>6624.9</v>
      </c>
      <c r="I59" s="128">
        <f>_xlfn.XLOOKUP($B59,'Duomenys | Data'!$B$10:$B$69,'Duomenys | Data'!G$10:G$69)</f>
        <v>58.6</v>
      </c>
      <c r="J59" s="128">
        <f>_xlfn.XLOOKUP($B59,'Duomenys | Data'!$B$10:$B$69,'Duomenys | Data'!H$10:H$69)</f>
        <v>0</v>
      </c>
      <c r="K59" s="130">
        <f t="shared" si="2"/>
        <v>-2961.1999999999971</v>
      </c>
      <c r="L59" s="128">
        <f>_xlfn.XLOOKUP($B59,'Duomenys | Data'!$B$10:$B$69,'Duomenys | Data'!I$10:I$69)</f>
        <v>0</v>
      </c>
      <c r="M59" s="130">
        <f t="shared" si="3"/>
        <v>-2961.1999999999971</v>
      </c>
      <c r="N59" s="131" t="str">
        <f>'Lankstumas | Flexibility'!N63</f>
        <v>Taip / Yes</v>
      </c>
      <c r="O59" s="128">
        <f>_xlfn.XLOOKUP($B59,'Duomenys | Data'!$B$10:$B$69,'Duomenys | Data'!J$10:J$69)</f>
        <v>461.2</v>
      </c>
      <c r="P59" s="128">
        <f>_xlfn.XLOOKUP($B59,'Duomenys | Data'!$B$10:$B$69,'Duomenys | Data'!K$10:K$69)</f>
        <v>3623.6</v>
      </c>
      <c r="Q59" s="110">
        <f t="shared" si="8"/>
        <v>1123.6000000000026</v>
      </c>
      <c r="R59" s="130">
        <f t="shared" si="4"/>
        <v>-1.9</v>
      </c>
      <c r="S59" s="130" t="str">
        <f t="shared" si="13"/>
        <v>-</v>
      </c>
      <c r="T59" s="132" t="str">
        <f t="shared" si="9"/>
        <v>Taip / Yes</v>
      </c>
      <c r="U59"/>
      <c r="V59" s="231">
        <f t="shared" si="11"/>
        <v>461.2</v>
      </c>
      <c r="W59" s="128">
        <v>3623.6</v>
      </c>
      <c r="X59" s="130">
        <f t="shared" si="7"/>
        <v>-1.9</v>
      </c>
      <c r="Y59" s="132" t="str">
        <f t="shared" si="10"/>
        <v>Taip / Yes</v>
      </c>
      <c r="Z59"/>
      <c r="AA59"/>
      <c r="AB59"/>
      <c r="AC59"/>
      <c r="AD59"/>
    </row>
    <row r="60" spans="2:30" x14ac:dyDescent="0.3">
      <c r="B60" s="125">
        <v>53</v>
      </c>
      <c r="C60" s="126" t="s">
        <v>56</v>
      </c>
      <c r="D60" s="127">
        <f t="shared" si="12"/>
        <v>5.7816897751466992E-2</v>
      </c>
      <c r="E60" s="128">
        <f>_xlfn.XLOOKUP($B60,'Duomenys | Data'!$B$10:$B$69,'Duomenys | Data'!D$10:D$69)</f>
        <v>33310.699999999997</v>
      </c>
      <c r="F60" s="129">
        <f t="shared" si="1"/>
        <v>38968.299999999996</v>
      </c>
      <c r="G60" s="128">
        <f>_xlfn.XLOOKUP($B60,'Duomenys | Data'!$B$10:$B$69,'Duomenys | Data'!E$10:E$69)</f>
        <v>34120.199999999997</v>
      </c>
      <c r="H60" s="128">
        <f>_xlfn.XLOOKUP($B60,'Duomenys | Data'!$B$10:$B$69,'Duomenys | Data'!F$10:F$69)</f>
        <v>4848.1000000000004</v>
      </c>
      <c r="I60" s="128">
        <f>_xlfn.XLOOKUP($B60,'Duomenys | Data'!$B$10:$B$69,'Duomenys | Data'!G$10:G$69)</f>
        <v>0</v>
      </c>
      <c r="J60" s="128">
        <f>_xlfn.XLOOKUP($B60,'Duomenys | Data'!$B$10:$B$69,'Duomenys | Data'!H$10:H$69)</f>
        <v>0</v>
      </c>
      <c r="K60" s="130">
        <f t="shared" si="2"/>
        <v>-5657.5999999999985</v>
      </c>
      <c r="L60" s="128">
        <f>_xlfn.XLOOKUP($B60,'Duomenys | Data'!$B$10:$B$69,'Duomenys | Data'!I$10:I$69)</f>
        <v>0</v>
      </c>
      <c r="M60" s="130">
        <f t="shared" si="3"/>
        <v>-5657.5999999999985</v>
      </c>
      <c r="N60" s="131" t="str">
        <f>'Lankstumas | Flexibility'!N64</f>
        <v>Taip / Yes</v>
      </c>
      <c r="O60" s="128">
        <f>_xlfn.XLOOKUP($B60,'Duomenys | Data'!$B$10:$B$69,'Duomenys | Data'!J$10:J$69)</f>
        <v>0</v>
      </c>
      <c r="P60" s="128">
        <f>_xlfn.XLOOKUP($B60,'Duomenys | Data'!$B$10:$B$69,'Duomenys | Data'!K$10:K$69)</f>
        <v>4435.3999999999996</v>
      </c>
      <c r="Q60" s="110">
        <f t="shared" si="8"/>
        <v>-1222.1999999999989</v>
      </c>
      <c r="R60" s="130">
        <f t="shared" si="4"/>
        <v>3.7</v>
      </c>
      <c r="S60" s="130">
        <f t="shared" si="13"/>
        <v>722.53949999999895</v>
      </c>
      <c r="T60" s="132" t="str">
        <f t="shared" si="9"/>
        <v>Ne / No</v>
      </c>
      <c r="U60"/>
      <c r="V60" s="236">
        <v>471.7</v>
      </c>
      <c r="W60" s="128">
        <v>4435.3999999999996</v>
      </c>
      <c r="X60" s="130">
        <f t="shared" si="7"/>
        <v>2.2999999999999998</v>
      </c>
      <c r="Y60" s="132" t="str">
        <f t="shared" si="10"/>
        <v>Ne / No</v>
      </c>
      <c r="Z60"/>
      <c r="AA60"/>
      <c r="AB60"/>
      <c r="AC60"/>
      <c r="AD60"/>
    </row>
    <row r="61" spans="2:30" x14ac:dyDescent="0.3">
      <c r="B61" s="125">
        <v>54</v>
      </c>
      <c r="C61" s="126" t="s">
        <v>57</v>
      </c>
      <c r="D61" s="127">
        <f t="shared" si="12"/>
        <v>8.7340707275276527E-2</v>
      </c>
      <c r="E61" s="128">
        <f>_xlfn.XLOOKUP($B61,'Duomenys | Data'!$B$10:$B$69,'Duomenys | Data'!D$10:D$69)</f>
        <v>57209.4</v>
      </c>
      <c r="F61" s="129">
        <f t="shared" si="1"/>
        <v>58867.200000000004</v>
      </c>
      <c r="G61" s="128">
        <f>_xlfn.XLOOKUP($B61,'Duomenys | Data'!$B$10:$B$69,'Duomenys | Data'!E$10:E$69)</f>
        <v>55116.9</v>
      </c>
      <c r="H61" s="128">
        <f>_xlfn.XLOOKUP($B61,'Duomenys | Data'!$B$10:$B$69,'Duomenys | Data'!F$10:F$69)</f>
        <v>3750.3</v>
      </c>
      <c r="I61" s="128">
        <f>_xlfn.XLOOKUP($B61,'Duomenys | Data'!$B$10:$B$69,'Duomenys | Data'!G$10:G$69)</f>
        <v>0</v>
      </c>
      <c r="J61" s="128">
        <f>_xlfn.XLOOKUP($B61,'Duomenys | Data'!$B$10:$B$69,'Duomenys | Data'!H$10:H$69)</f>
        <v>0</v>
      </c>
      <c r="K61" s="130">
        <f t="shared" si="2"/>
        <v>-1657.8000000000029</v>
      </c>
      <c r="L61" s="128">
        <f>_xlfn.XLOOKUP($B61,'Duomenys | Data'!$B$10:$B$69,'Duomenys | Data'!I$10:I$69)</f>
        <v>2000</v>
      </c>
      <c r="M61" s="130">
        <f t="shared" si="3"/>
        <v>342.19999999999709</v>
      </c>
      <c r="N61" s="131" t="str">
        <f>'Lankstumas | Flexibility'!N65</f>
        <v>Taip / Yes</v>
      </c>
      <c r="O61" s="128">
        <f>_xlfn.XLOOKUP($B61,'Duomenys | Data'!$B$10:$B$69,'Duomenys | Data'!J$10:J$69)</f>
        <v>0</v>
      </c>
      <c r="P61" s="128">
        <f>_xlfn.XLOOKUP($B61,'Duomenys | Data'!$B$10:$B$69,'Duomenys | Data'!K$10:K$69)</f>
        <v>1493.5</v>
      </c>
      <c r="Q61" s="110">
        <f t="shared" si="8"/>
        <v>1835.6999999999971</v>
      </c>
      <c r="R61" s="130">
        <f t="shared" si="4"/>
        <v>-3.2</v>
      </c>
      <c r="S61" s="130" t="str">
        <f t="shared" si="13"/>
        <v>-</v>
      </c>
      <c r="T61" s="132" t="str">
        <f t="shared" si="9"/>
        <v>Taip / Yes</v>
      </c>
      <c r="U61"/>
      <c r="V61" s="231">
        <f t="shared" si="11"/>
        <v>0</v>
      </c>
      <c r="W61" s="128">
        <v>1493.5</v>
      </c>
      <c r="X61" s="130">
        <f t="shared" si="7"/>
        <v>-3.2</v>
      </c>
      <c r="Y61" s="132" t="str">
        <f t="shared" si="10"/>
        <v>Taip / Yes</v>
      </c>
      <c r="Z61"/>
      <c r="AA61"/>
      <c r="AB61"/>
      <c r="AC61"/>
      <c r="AD61"/>
    </row>
    <row r="62" spans="2:30" x14ac:dyDescent="0.3">
      <c r="B62" s="125">
        <v>55</v>
      </c>
      <c r="C62" s="126" t="s">
        <v>58</v>
      </c>
      <c r="D62" s="127">
        <f>F62/$E$75/10</f>
        <v>0.25621154459602813</v>
      </c>
      <c r="E62" s="128">
        <f>_xlfn.XLOOKUP($B62,'Duomenys | Data'!$B$10:$B$69,'Duomenys | Data'!D$10:D$69)</f>
        <v>157349.70000000001</v>
      </c>
      <c r="F62" s="129">
        <f t="shared" si="1"/>
        <v>172685.3</v>
      </c>
      <c r="G62" s="128">
        <f>_xlfn.XLOOKUP($B62,'Duomenys | Data'!$B$10:$B$69,'Duomenys | Data'!E$10:E$69)</f>
        <v>146789.79999999999</v>
      </c>
      <c r="H62" s="128">
        <f>_xlfn.XLOOKUP($B62,'Duomenys | Data'!$B$10:$B$69,'Duomenys | Data'!F$10:F$69)</f>
        <v>25895.5</v>
      </c>
      <c r="I62" s="128">
        <f>_xlfn.XLOOKUP($B62,'Duomenys | Data'!$B$10:$B$69,'Duomenys | Data'!G$10:G$69)</f>
        <v>0</v>
      </c>
      <c r="J62" s="128">
        <f>_xlfn.XLOOKUP($B62,'Duomenys | Data'!$B$10:$B$69,'Duomenys | Data'!H$10:H$69)</f>
        <v>0</v>
      </c>
      <c r="K62" s="130">
        <f t="shared" si="2"/>
        <v>-15335.599999999977</v>
      </c>
      <c r="L62" s="128">
        <f>_xlfn.XLOOKUP($B62,'Duomenys | Data'!$B$10:$B$69,'Duomenys | Data'!I$10:I$69)</f>
        <v>150</v>
      </c>
      <c r="M62" s="130">
        <f t="shared" si="3"/>
        <v>-15185.599999999977</v>
      </c>
      <c r="N62" s="131" t="str">
        <f>'Lankstumas | Flexibility'!N66</f>
        <v>Taip / Yes</v>
      </c>
      <c r="O62" s="128">
        <f>_xlfn.XLOOKUP($B62,'Duomenys | Data'!$B$10:$B$69,'Duomenys | Data'!J$10:J$69)</f>
        <v>0</v>
      </c>
      <c r="P62" s="128">
        <f>_xlfn.XLOOKUP($B62,'Duomenys | Data'!$B$10:$B$69,'Duomenys | Data'!K$10:K$69)</f>
        <v>15623.8</v>
      </c>
      <c r="Q62" s="110">
        <f t="shared" si="8"/>
        <v>438.20000000002256</v>
      </c>
      <c r="R62" s="130">
        <f t="shared" si="4"/>
        <v>-0.3</v>
      </c>
      <c r="S62" s="130" t="str">
        <f t="shared" si="13"/>
        <v>-</v>
      </c>
      <c r="T62" s="132" t="str">
        <f t="shared" si="9"/>
        <v>Taip / Yes</v>
      </c>
      <c r="U62"/>
      <c r="V62" s="231">
        <f t="shared" si="11"/>
        <v>0</v>
      </c>
      <c r="W62" s="128">
        <v>15623.8</v>
      </c>
      <c r="X62" s="130">
        <f t="shared" si="7"/>
        <v>-0.3</v>
      </c>
      <c r="Y62" s="132" t="str">
        <f t="shared" si="10"/>
        <v>Taip / Yes</v>
      </c>
      <c r="Z62"/>
      <c r="AA62"/>
      <c r="AB62"/>
      <c r="AC62"/>
      <c r="AD62"/>
    </row>
    <row r="63" spans="2:30" x14ac:dyDescent="0.3">
      <c r="B63" s="125">
        <v>56</v>
      </c>
      <c r="C63" s="126" t="s">
        <v>59</v>
      </c>
      <c r="D63" s="127">
        <f t="shared" si="12"/>
        <v>4.4398697319713055E-2</v>
      </c>
      <c r="E63" s="128">
        <f>_xlfn.XLOOKUP($B63,'Duomenys | Data'!$B$10:$B$69,'Duomenys | Data'!D$10:D$69)</f>
        <v>27040.5</v>
      </c>
      <c r="F63" s="129">
        <f t="shared" si="1"/>
        <v>29924.5</v>
      </c>
      <c r="G63" s="128">
        <f>_xlfn.XLOOKUP($B63,'Duomenys | Data'!$B$10:$B$69,'Duomenys | Data'!E$10:E$69)</f>
        <v>27407.1</v>
      </c>
      <c r="H63" s="128">
        <f>_xlfn.XLOOKUP($B63,'Duomenys | Data'!$B$10:$B$69,'Duomenys | Data'!F$10:F$69)</f>
        <v>2517.4</v>
      </c>
      <c r="I63" s="128">
        <f>_xlfn.XLOOKUP($B63,'Duomenys | Data'!$B$10:$B$69,'Duomenys | Data'!G$10:G$69)</f>
        <v>0</v>
      </c>
      <c r="J63" s="128">
        <f>_xlfn.XLOOKUP($B63,'Duomenys | Data'!$B$10:$B$69,'Duomenys | Data'!H$10:H$69)</f>
        <v>0</v>
      </c>
      <c r="K63" s="130">
        <f t="shared" si="2"/>
        <v>-2884</v>
      </c>
      <c r="L63" s="128">
        <f>_xlfn.XLOOKUP($B63,'Duomenys | Data'!$B$10:$B$69,'Duomenys | Data'!I$10:I$69)</f>
        <v>0</v>
      </c>
      <c r="M63" s="130">
        <f t="shared" si="3"/>
        <v>-2884</v>
      </c>
      <c r="N63" s="131" t="str">
        <f>'Lankstumas | Flexibility'!N67</f>
        <v>Taip / Yes</v>
      </c>
      <c r="O63" s="128">
        <f>_xlfn.XLOOKUP($B63,'Duomenys | Data'!$B$10:$B$69,'Duomenys | Data'!J$10:J$69)</f>
        <v>590.4</v>
      </c>
      <c r="P63" s="128">
        <f>_xlfn.XLOOKUP($B63,'Duomenys | Data'!$B$10:$B$69,'Duomenys | Data'!K$10:K$69)</f>
        <v>3442</v>
      </c>
      <c r="Q63" s="110">
        <f t="shared" si="8"/>
        <v>1148.4000000000001</v>
      </c>
      <c r="R63" s="130">
        <f t="shared" si="4"/>
        <v>-4.2</v>
      </c>
      <c r="S63" s="130" t="str">
        <f t="shared" si="13"/>
        <v>-</v>
      </c>
      <c r="T63" s="132" t="str">
        <f t="shared" si="9"/>
        <v>Taip / Yes</v>
      </c>
      <c r="U63"/>
      <c r="V63" s="231">
        <f t="shared" si="11"/>
        <v>590.4</v>
      </c>
      <c r="W63" s="128">
        <v>3442</v>
      </c>
      <c r="X63" s="130">
        <f t="shared" si="7"/>
        <v>-4.2</v>
      </c>
      <c r="Y63" s="132" t="str">
        <f t="shared" si="10"/>
        <v>Taip / Yes</v>
      </c>
      <c r="Z63"/>
      <c r="AA63"/>
      <c r="AB63"/>
      <c r="AC63"/>
      <c r="AD63"/>
    </row>
    <row r="64" spans="2:30" x14ac:dyDescent="0.3">
      <c r="B64" s="125">
        <v>57</v>
      </c>
      <c r="C64" s="126" t="s">
        <v>60</v>
      </c>
      <c r="D64" s="127">
        <f t="shared" si="12"/>
        <v>6.7346048561191113E-2</v>
      </c>
      <c r="E64" s="128">
        <f>_xlfn.XLOOKUP($B64,'Duomenys | Data'!$B$10:$B$69,'Duomenys | Data'!D$10:D$69)</f>
        <v>43465.8</v>
      </c>
      <c r="F64" s="129">
        <f t="shared" si="1"/>
        <v>45390.9</v>
      </c>
      <c r="G64" s="128">
        <f>_xlfn.XLOOKUP($B64,'Duomenys | Data'!$B$10:$B$69,'Duomenys | Data'!E$10:E$69)</f>
        <v>40612.1</v>
      </c>
      <c r="H64" s="128">
        <f>_xlfn.XLOOKUP($B64,'Duomenys | Data'!$B$10:$B$69,'Duomenys | Data'!F$10:F$69)</f>
        <v>4772</v>
      </c>
      <c r="I64" s="128">
        <f>_xlfn.XLOOKUP($B64,'Duomenys | Data'!$B$10:$B$69,'Duomenys | Data'!G$10:G$69)</f>
        <v>12.5</v>
      </c>
      <c r="J64" s="128">
        <f>_xlfn.XLOOKUP($B64,'Duomenys | Data'!$B$10:$B$69,'Duomenys | Data'!H$10:H$69)</f>
        <v>19.3</v>
      </c>
      <c r="K64" s="130">
        <f t="shared" si="2"/>
        <v>-1925.0999999999985</v>
      </c>
      <c r="L64" s="128">
        <f>_xlfn.XLOOKUP($B64,'Duomenys | Data'!$B$10:$B$69,'Duomenys | Data'!I$10:I$69)</f>
        <v>40</v>
      </c>
      <c r="M64" s="130">
        <f t="shared" si="3"/>
        <v>-1885.0999999999985</v>
      </c>
      <c r="N64" s="131" t="str">
        <f>'Lankstumas | Flexibility'!N68</f>
        <v>Taip / Yes</v>
      </c>
      <c r="O64" s="128">
        <f>_xlfn.XLOOKUP($B64,'Duomenys | Data'!$B$10:$B$69,'Duomenys | Data'!J$10:J$69)</f>
        <v>51.8</v>
      </c>
      <c r="P64" s="128">
        <f>_xlfn.XLOOKUP($B64,'Duomenys | Data'!$B$10:$B$69,'Duomenys | Data'!K$10:K$69)</f>
        <v>0</v>
      </c>
      <c r="Q64" s="110">
        <f t="shared" si="8"/>
        <v>-1833.2999999999986</v>
      </c>
      <c r="R64" s="130">
        <f t="shared" si="4"/>
        <v>4.2</v>
      </c>
      <c r="S64" s="130">
        <f t="shared" si="13"/>
        <v>1181.3129999999987</v>
      </c>
      <c r="T64" s="132" t="str">
        <f t="shared" si="9"/>
        <v>Ne / No</v>
      </c>
      <c r="U64"/>
      <c r="V64" s="231">
        <f t="shared" si="11"/>
        <v>51.8</v>
      </c>
      <c r="W64" s="234">
        <v>2354.6999999999998</v>
      </c>
      <c r="X64" s="130">
        <f t="shared" si="7"/>
        <v>-1.2</v>
      </c>
      <c r="Y64" s="132" t="str">
        <f t="shared" si="10"/>
        <v>Taip / Yes</v>
      </c>
      <c r="Z64"/>
      <c r="AA64"/>
      <c r="AB64"/>
      <c r="AC64"/>
      <c r="AD64"/>
    </row>
    <row r="65" spans="1:30" x14ac:dyDescent="0.3">
      <c r="B65" s="125">
        <v>58</v>
      </c>
      <c r="C65" s="126" t="s">
        <v>61</v>
      </c>
      <c r="D65" s="127">
        <f>F65/$E$75/10</f>
        <v>2.7420529825888919E-2</v>
      </c>
      <c r="E65" s="128">
        <f>_xlfn.XLOOKUP($B65,'Duomenys | Data'!$B$10:$B$69,'Duomenys | Data'!D$10:D$69)</f>
        <v>17363.8</v>
      </c>
      <c r="F65" s="129">
        <f t="shared" si="1"/>
        <v>18481.3</v>
      </c>
      <c r="G65" s="128">
        <f>_xlfn.XLOOKUP($B65,'Duomenys | Data'!$B$10:$B$69,'Duomenys | Data'!E$10:E$69)</f>
        <v>17318.099999999999</v>
      </c>
      <c r="H65" s="128">
        <f>_xlfn.XLOOKUP($B65,'Duomenys | Data'!$B$10:$B$69,'Duomenys | Data'!F$10:F$69)</f>
        <v>1163.2</v>
      </c>
      <c r="I65" s="128">
        <f>_xlfn.XLOOKUP($B65,'Duomenys | Data'!$B$10:$B$69,'Duomenys | Data'!G$10:G$69)</f>
        <v>0</v>
      </c>
      <c r="J65" s="128">
        <f>_xlfn.XLOOKUP($B65,'Duomenys | Data'!$B$10:$B$69,'Duomenys | Data'!H$10:H$69)</f>
        <v>0</v>
      </c>
      <c r="K65" s="130">
        <f t="shared" si="2"/>
        <v>-1117.5</v>
      </c>
      <c r="L65" s="128">
        <f>_xlfn.XLOOKUP($B65,'Duomenys | Data'!$B$10:$B$69,'Duomenys | Data'!I$10:I$69)</f>
        <v>0</v>
      </c>
      <c r="M65" s="130">
        <f t="shared" si="3"/>
        <v>-1117.5</v>
      </c>
      <c r="N65" s="131" t="str">
        <f>'Lankstumas | Flexibility'!N69</f>
        <v>Taip / Yes</v>
      </c>
      <c r="O65" s="128">
        <f>_xlfn.XLOOKUP($B65,'Duomenys | Data'!$B$10:$B$69,'Duomenys | Data'!J$10:J$69)</f>
        <v>0</v>
      </c>
      <c r="P65" s="128">
        <f>_xlfn.XLOOKUP($B65,'Duomenys | Data'!$B$10:$B$69,'Duomenys | Data'!K$10:K$69)</f>
        <v>0</v>
      </c>
      <c r="Q65" s="110">
        <f t="shared" si="8"/>
        <v>-1117.5</v>
      </c>
      <c r="R65" s="130">
        <f t="shared" si="4"/>
        <v>6.4</v>
      </c>
      <c r="S65" s="130">
        <f t="shared" si="13"/>
        <v>857.04300000000001</v>
      </c>
      <c r="T65" s="132" t="str">
        <f t="shared" si="9"/>
        <v>Ne / No</v>
      </c>
      <c r="U65"/>
      <c r="V65" s="231">
        <f t="shared" si="11"/>
        <v>0</v>
      </c>
      <c r="W65" s="235">
        <v>1339.5</v>
      </c>
      <c r="X65" s="130">
        <f t="shared" si="7"/>
        <v>-1.3</v>
      </c>
      <c r="Y65" s="132" t="str">
        <f t="shared" si="10"/>
        <v>Taip / Yes</v>
      </c>
      <c r="Z65"/>
      <c r="AA65"/>
      <c r="AB65"/>
      <c r="AC65"/>
      <c r="AD65"/>
    </row>
    <row r="66" spans="1:30" x14ac:dyDescent="0.3">
      <c r="B66" s="125">
        <v>59</v>
      </c>
      <c r="C66" s="126" t="s">
        <v>62</v>
      </c>
      <c r="D66" s="127">
        <f t="shared" si="12"/>
        <v>2.9574996847157621E-2</v>
      </c>
      <c r="E66" s="128">
        <f>_xlfn.XLOOKUP($B66,'Duomenys | Data'!$B$10:$B$69,'Duomenys | Data'!D$10:D$69)</f>
        <v>19124.900000000001</v>
      </c>
      <c r="F66" s="129">
        <f t="shared" si="1"/>
        <v>19933.400000000001</v>
      </c>
      <c r="G66" s="128">
        <f>_xlfn.XLOOKUP($B66,'Duomenys | Data'!$B$10:$B$69,'Duomenys | Data'!E$10:E$69)</f>
        <v>18055.400000000001</v>
      </c>
      <c r="H66" s="128">
        <f>_xlfn.XLOOKUP($B66,'Duomenys | Data'!$B$10:$B$69,'Duomenys | Data'!F$10:F$69)</f>
        <v>1878</v>
      </c>
      <c r="I66" s="128">
        <f>_xlfn.XLOOKUP($B66,'Duomenys | Data'!$B$10:$B$69,'Duomenys | Data'!G$10:G$69)</f>
        <v>0</v>
      </c>
      <c r="J66" s="128">
        <f>_xlfn.XLOOKUP($B66,'Duomenys | Data'!$B$10:$B$69,'Duomenys | Data'!H$10:H$69)</f>
        <v>0</v>
      </c>
      <c r="K66" s="130">
        <f t="shared" si="2"/>
        <v>-808.5</v>
      </c>
      <c r="L66" s="128">
        <f>_xlfn.XLOOKUP($B66,'Duomenys | Data'!$B$10:$B$69,'Duomenys | Data'!I$10:I$69)</f>
        <v>0</v>
      </c>
      <c r="M66" s="130">
        <f t="shared" si="3"/>
        <v>-808.5</v>
      </c>
      <c r="N66" s="131" t="str">
        <f>'Lankstumas | Flexibility'!N70</f>
        <v>Taip / Yes</v>
      </c>
      <c r="O66" s="128">
        <f>_xlfn.XLOOKUP($B66,'Duomenys | Data'!$B$10:$B$69,'Duomenys | Data'!J$10:J$69)</f>
        <v>200</v>
      </c>
      <c r="P66" s="128">
        <f>_xlfn.XLOOKUP($B66,'Duomenys | Data'!$B$10:$B$69,'Duomenys | Data'!K$10:K$69)</f>
        <v>0</v>
      </c>
      <c r="Q66" s="110">
        <f t="shared" si="8"/>
        <v>-608.5</v>
      </c>
      <c r="R66" s="130">
        <f t="shared" si="4"/>
        <v>3.2</v>
      </c>
      <c r="S66" s="130">
        <f t="shared" si="13"/>
        <v>321.62649999999996</v>
      </c>
      <c r="T66" s="132" t="str">
        <f t="shared" si="9"/>
        <v>Ne / No</v>
      </c>
      <c r="U66"/>
      <c r="V66" s="231">
        <f t="shared" si="11"/>
        <v>200</v>
      </c>
      <c r="W66" s="234">
        <v>526.5</v>
      </c>
      <c r="X66" s="130">
        <f t="shared" si="7"/>
        <v>0.4</v>
      </c>
      <c r="Y66" s="132" t="str">
        <f t="shared" si="10"/>
        <v>Taip / Yes</v>
      </c>
      <c r="Z66"/>
      <c r="AA66"/>
      <c r="AB66"/>
      <c r="AC66"/>
      <c r="AD66"/>
    </row>
    <row r="67" spans="1:30" x14ac:dyDescent="0.3">
      <c r="B67" s="125">
        <v>60</v>
      </c>
      <c r="C67" s="126" t="s">
        <v>63</v>
      </c>
      <c r="D67" s="127">
        <f t="shared" si="12"/>
        <v>2.2631473527251686E-2</v>
      </c>
      <c r="E67" s="128">
        <f>_xlfn.XLOOKUP($B67,'Duomenys | Data'!$B$10:$B$69,'Duomenys | Data'!D$10:D$69)</f>
        <v>13894.1</v>
      </c>
      <c r="F67" s="129">
        <f t="shared" si="1"/>
        <v>15253.5</v>
      </c>
      <c r="G67" s="128">
        <f>_xlfn.XLOOKUP($B67,'Duomenys | Data'!$B$10:$B$69,'Duomenys | Data'!E$10:E$69)</f>
        <v>14086.9</v>
      </c>
      <c r="H67" s="128">
        <f>_xlfn.XLOOKUP($B67,'Duomenys | Data'!$B$10:$B$69,'Duomenys | Data'!F$10:F$69)</f>
        <v>1166.5999999999999</v>
      </c>
      <c r="I67" s="128">
        <f>_xlfn.XLOOKUP($B67,'Duomenys | Data'!$B$10:$B$69,'Duomenys | Data'!G$10:G$69)</f>
        <v>0</v>
      </c>
      <c r="J67" s="128">
        <f>_xlfn.XLOOKUP($B67,'Duomenys | Data'!$B$10:$B$69,'Duomenys | Data'!H$10:H$69)</f>
        <v>0</v>
      </c>
      <c r="K67" s="130">
        <f t="shared" si="2"/>
        <v>-1359.3999999999996</v>
      </c>
      <c r="L67" s="128">
        <f>_xlfn.XLOOKUP($B67,'Duomenys | Data'!$B$10:$B$69,'Duomenys | Data'!I$10:I$69)</f>
        <v>200</v>
      </c>
      <c r="M67" s="130">
        <f t="shared" si="3"/>
        <v>-1159.3999999999996</v>
      </c>
      <c r="N67" s="131" t="str">
        <f>'Lankstumas | Flexibility'!N71</f>
        <v>Taip / Yes</v>
      </c>
      <c r="O67" s="128">
        <f>_xlfn.XLOOKUP($B67,'Duomenys | Data'!$B$10:$B$69,'Duomenys | Data'!J$10:J$69)</f>
        <v>1095.0999999999999</v>
      </c>
      <c r="P67" s="128">
        <f>_xlfn.XLOOKUP($B67,'Duomenys | Data'!$B$10:$B$69,'Duomenys | Data'!K$10:K$69)</f>
        <v>600.4</v>
      </c>
      <c r="Q67" s="110">
        <f t="shared" si="8"/>
        <v>536.10000000000036</v>
      </c>
      <c r="R67" s="130">
        <f t="shared" si="4"/>
        <v>-3.9</v>
      </c>
      <c r="S67" s="130" t="str">
        <f t="shared" si="13"/>
        <v>-</v>
      </c>
      <c r="T67" s="132" t="str">
        <f t="shared" si="9"/>
        <v>Taip / Yes</v>
      </c>
      <c r="U67"/>
      <c r="V67" s="231">
        <f t="shared" si="11"/>
        <v>1095.0999999999999</v>
      </c>
      <c r="W67" s="128">
        <v>600.4</v>
      </c>
      <c r="X67" s="130">
        <f t="shared" si="7"/>
        <v>-3.9</v>
      </c>
      <c r="Y67" s="132" t="str">
        <f t="shared" si="10"/>
        <v>Taip / Yes</v>
      </c>
      <c r="Z67"/>
      <c r="AA67"/>
      <c r="AB67"/>
      <c r="AC67"/>
      <c r="AD67"/>
    </row>
    <row r="68" spans="1:30" x14ac:dyDescent="0.3">
      <c r="B68" s="133">
        <v>61</v>
      </c>
      <c r="C68" s="134" t="s">
        <v>64</v>
      </c>
      <c r="D68" s="135">
        <f t="shared" si="12"/>
        <v>2.0304898404290832E-2</v>
      </c>
      <c r="E68" s="171">
        <f>_xlfn.XLOOKUP($B68,'Duomenys | Data'!$B$10:$B$69,'Duomenys | Data'!D$10:D$69)</f>
        <v>13074.4</v>
      </c>
      <c r="F68" s="137">
        <f t="shared" si="1"/>
        <v>13685.4</v>
      </c>
      <c r="G68" s="136">
        <f>_xlfn.XLOOKUP($B68,'Duomenys | Data'!$B$10:$B$69,'Duomenys | Data'!E$10:E$69)</f>
        <v>12157.8</v>
      </c>
      <c r="H68" s="136">
        <f>_xlfn.XLOOKUP($B68,'Duomenys | Data'!$B$10:$B$69,'Duomenys | Data'!F$10:F$69)</f>
        <v>1527.6</v>
      </c>
      <c r="I68" s="136">
        <f>_xlfn.XLOOKUP($B68,'Duomenys | Data'!$B$10:$B$69,'Duomenys | Data'!G$10:G$69)</f>
        <v>0</v>
      </c>
      <c r="J68" s="136">
        <f>_xlfn.XLOOKUP($B68,'Duomenys | Data'!$B$10:$B$69,'Duomenys | Data'!H$10:H$69)</f>
        <v>0</v>
      </c>
      <c r="K68" s="138">
        <f t="shared" si="2"/>
        <v>-611</v>
      </c>
      <c r="L68" s="136">
        <f>_xlfn.XLOOKUP($B68,'Duomenys | Data'!$B$10:$B$69,'Duomenys | Data'!I$10:I$69)</f>
        <v>0</v>
      </c>
      <c r="M68" s="138">
        <f>K68+L68</f>
        <v>-611</v>
      </c>
      <c r="N68" s="139" t="str">
        <f>'Lankstumas | Flexibility'!N72</f>
        <v>Taip / Yes</v>
      </c>
      <c r="O68" s="136">
        <f>_xlfn.XLOOKUP($B68,'Duomenys | Data'!$B$10:$B$69,'Duomenys | Data'!J$10:J$69)</f>
        <v>13.9</v>
      </c>
      <c r="P68" s="136">
        <f>_xlfn.XLOOKUP($B68,'Duomenys | Data'!$B$10:$B$69,'Duomenys | Data'!K$10:K$69)</f>
        <v>977.8</v>
      </c>
      <c r="Q68" s="117">
        <f t="shared" si="8"/>
        <v>380.69999999999993</v>
      </c>
      <c r="R68" s="138">
        <f t="shared" si="4"/>
        <v>-2.9</v>
      </c>
      <c r="S68" s="138" t="str">
        <f t="shared" si="13"/>
        <v>-</v>
      </c>
      <c r="T68" s="140" t="str">
        <f t="shared" si="9"/>
        <v>Taip / Yes</v>
      </c>
      <c r="U68"/>
      <c r="V68" s="233">
        <f t="shared" si="11"/>
        <v>13.9</v>
      </c>
      <c r="W68" s="136">
        <v>977.8</v>
      </c>
      <c r="X68" s="130">
        <f t="shared" si="7"/>
        <v>-2.9</v>
      </c>
      <c r="Y68" s="132" t="str">
        <f t="shared" si="10"/>
        <v>Taip / Yes</v>
      </c>
      <c r="Z68"/>
      <c r="AA68"/>
      <c r="AB68"/>
      <c r="AC68"/>
      <c r="AD68"/>
    </row>
    <row r="69" spans="1:30" s="25" customFormat="1" ht="30.6" customHeight="1" x14ac:dyDescent="0.3">
      <c r="B69" s="13"/>
      <c r="C69" s="13"/>
      <c r="D69" s="13"/>
      <c r="E69" s="13"/>
      <c r="F69" s="13"/>
      <c r="G69" s="13"/>
      <c r="H69" s="13"/>
      <c r="I69" s="13"/>
      <c r="J69" s="13"/>
      <c r="K69" s="13"/>
      <c r="L69" s="13"/>
      <c r="M69" s="13"/>
      <c r="N69" s="13"/>
      <c r="O69" s="13"/>
      <c r="P69" s="13"/>
      <c r="Q69" s="13"/>
      <c r="R69" s="13"/>
      <c r="S69" s="301" t="s">
        <v>133</v>
      </c>
      <c r="T69" s="303">
        <f>COUNTIF($T$13:$T$68,"Ne / No")</f>
        <v>15</v>
      </c>
      <c r="U69"/>
      <c r="V69"/>
      <c r="W69"/>
      <c r="X69" s="301" t="s">
        <v>133</v>
      </c>
      <c r="Y69" s="303">
        <f>COUNTIF($Y$13:$Y$68,"Ne / No")</f>
        <v>1</v>
      </c>
      <c r="Z69"/>
      <c r="AA69"/>
      <c r="AB69"/>
      <c r="AC69"/>
      <c r="AD69"/>
    </row>
    <row r="70" spans="1:30" x14ac:dyDescent="0.3">
      <c r="A70" s="142"/>
      <c r="B70" s="141" t="s">
        <v>112</v>
      </c>
      <c r="C70" s="141"/>
      <c r="D70" s="13"/>
      <c r="E70" s="13"/>
      <c r="F70" s="13"/>
      <c r="G70" s="13"/>
      <c r="H70" s="13"/>
      <c r="I70" s="13"/>
      <c r="J70" s="13"/>
      <c r="K70" s="13"/>
      <c r="L70" s="13"/>
      <c r="M70" s="13"/>
      <c r="N70" s="13"/>
      <c r="O70" s="13"/>
      <c r="P70" s="13"/>
      <c r="Q70" s="13"/>
      <c r="R70" s="13"/>
      <c r="S70" s="302"/>
      <c r="T70" s="304"/>
      <c r="U70"/>
      <c r="V70"/>
      <c r="W70"/>
      <c r="X70" s="302"/>
      <c r="Y70" s="304"/>
      <c r="Z70"/>
      <c r="AA70"/>
      <c r="AB70"/>
      <c r="AC70"/>
      <c r="AD70"/>
    </row>
    <row r="71" spans="1:30" ht="15" customHeight="1" x14ac:dyDescent="0.3">
      <c r="A71" s="142"/>
      <c r="B71" s="143" t="s">
        <v>132</v>
      </c>
      <c r="C71" s="143"/>
      <c r="D71" s="142"/>
      <c r="E71" s="144"/>
      <c r="F71" s="144"/>
      <c r="G71" s="144"/>
      <c r="H71" s="144"/>
      <c r="I71" s="144"/>
      <c r="J71" s="144"/>
      <c r="K71" s="144"/>
      <c r="L71" s="28"/>
      <c r="M71" s="28"/>
      <c r="N71" s="28"/>
      <c r="O71" s="28"/>
      <c r="P71" s="28"/>
      <c r="Q71" s="28"/>
      <c r="R71" s="28"/>
      <c r="S71" s="28"/>
      <c r="T71" s="28"/>
      <c r="AA71" s="42"/>
    </row>
    <row r="72" spans="1:30" x14ac:dyDescent="0.3">
      <c r="A72" s="142"/>
      <c r="B72" s="142"/>
      <c r="C72" s="142"/>
      <c r="D72" s="142"/>
      <c r="E72" s="145"/>
      <c r="F72" s="144"/>
      <c r="G72" s="13"/>
      <c r="H72" s="13"/>
      <c r="I72" s="13"/>
      <c r="J72" s="13"/>
      <c r="K72" s="144"/>
      <c r="L72" s="28"/>
      <c r="M72" s="28"/>
      <c r="N72" s="28"/>
      <c r="O72" s="28"/>
      <c r="P72" s="28"/>
      <c r="Q72" s="28"/>
      <c r="R72" s="28"/>
      <c r="S72" s="28"/>
      <c r="T72" s="28"/>
      <c r="AA72" s="42"/>
    </row>
    <row r="73" spans="1:30" x14ac:dyDescent="0.3">
      <c r="A73" s="142"/>
      <c r="B73" s="142"/>
      <c r="C73" s="142"/>
      <c r="D73" s="142"/>
      <c r="E73" s="144"/>
      <c r="F73" s="144"/>
      <c r="G73" s="144"/>
      <c r="H73" s="144"/>
      <c r="I73" s="144"/>
      <c r="J73" s="144"/>
      <c r="K73" s="144"/>
      <c r="L73" s="28"/>
      <c r="M73" s="28"/>
      <c r="N73" s="28"/>
      <c r="O73" s="28"/>
      <c r="P73" s="28"/>
      <c r="Q73" s="28"/>
      <c r="R73" s="28"/>
      <c r="S73" s="28"/>
      <c r="T73" s="28"/>
      <c r="AA73" s="42"/>
    </row>
    <row r="74" spans="1:30" x14ac:dyDescent="0.3">
      <c r="A74" s="277" t="s">
        <v>94</v>
      </c>
      <c r="B74" s="277"/>
      <c r="C74" s="277"/>
      <c r="D74" s="277"/>
      <c r="E74" s="222">
        <f>'KĮ 4 str. 2 d. | CL 4.2.'!G22</f>
        <v>74293.2</v>
      </c>
      <c r="F74" s="310" t="s">
        <v>97</v>
      </c>
      <c r="G74" s="310"/>
      <c r="H74" s="310"/>
      <c r="I74" s="310"/>
      <c r="J74" s="310"/>
      <c r="K74" s="310"/>
      <c r="L74" s="35"/>
      <c r="M74" s="35"/>
      <c r="N74" s="35"/>
      <c r="O74" s="35"/>
      <c r="P74" s="27"/>
      <c r="Q74" s="27"/>
      <c r="R74" s="27"/>
      <c r="S74" s="27"/>
      <c r="AA74" s="42"/>
    </row>
    <row r="75" spans="1:30" x14ac:dyDescent="0.3">
      <c r="A75" s="142"/>
      <c r="B75" s="277" t="s">
        <v>95</v>
      </c>
      <c r="C75" s="277"/>
      <c r="D75" s="277"/>
      <c r="E75" s="223">
        <f>'KĮ 4 str. 2 d. | CL 4.2.'!G23</f>
        <v>67399.5</v>
      </c>
      <c r="F75" s="310" t="s">
        <v>98</v>
      </c>
      <c r="G75" s="310"/>
      <c r="H75" s="310"/>
      <c r="I75" s="310"/>
      <c r="J75" s="310"/>
      <c r="K75" s="310"/>
      <c r="L75" s="35"/>
      <c r="M75" s="35"/>
      <c r="N75" s="35"/>
      <c r="O75" s="35"/>
      <c r="P75" s="27"/>
      <c r="Q75" s="27"/>
      <c r="R75" s="27"/>
      <c r="S75" s="27"/>
      <c r="AA75" s="42"/>
    </row>
    <row r="76" spans="1:30" ht="29.25" customHeight="1" x14ac:dyDescent="0.3">
      <c r="A76" s="276" t="s">
        <v>96</v>
      </c>
      <c r="B76" s="276"/>
      <c r="C76" s="276"/>
      <c r="D76" s="276"/>
      <c r="E76" s="224">
        <f>'KĮ 4 str. 2 d. | CL 4.2.'!G24</f>
        <v>-2.5</v>
      </c>
      <c r="F76" s="149" t="s">
        <v>99</v>
      </c>
      <c r="G76" s="149"/>
      <c r="H76" s="149"/>
      <c r="I76" s="149"/>
      <c r="J76" s="149"/>
      <c r="K76" s="149"/>
      <c r="L76" s="36"/>
      <c r="M76" s="36"/>
      <c r="N76" s="36"/>
      <c r="O76" s="36"/>
      <c r="P76" s="27"/>
      <c r="Q76" s="27"/>
      <c r="R76" s="27"/>
      <c r="S76" s="27"/>
      <c r="AA76" s="42"/>
    </row>
    <row r="77" spans="1:30" ht="28.5" customHeight="1" x14ac:dyDescent="0.3">
      <c r="A77" s="148"/>
      <c r="B77" s="276" t="s">
        <v>195</v>
      </c>
      <c r="C77" s="276"/>
      <c r="D77" s="276"/>
      <c r="E77" s="225"/>
      <c r="F77" s="149" t="s">
        <v>196</v>
      </c>
      <c r="G77" s="149"/>
      <c r="H77" s="149"/>
      <c r="I77" s="149"/>
      <c r="J77" s="149"/>
      <c r="K77" s="149"/>
      <c r="L77" s="36"/>
      <c r="M77" s="36"/>
      <c r="N77" s="36"/>
      <c r="O77" s="36"/>
      <c r="P77" s="27"/>
      <c r="Q77" s="27"/>
      <c r="R77" s="27"/>
      <c r="S77" s="27"/>
      <c r="AA77" s="42"/>
    </row>
    <row r="78" spans="1:30" x14ac:dyDescent="0.3">
      <c r="A78" s="142"/>
      <c r="B78" s="150"/>
      <c r="C78" s="150"/>
      <c r="D78" s="150"/>
      <c r="E78" s="142"/>
      <c r="F78" s="142"/>
      <c r="G78" s="142"/>
      <c r="H78" s="142"/>
      <c r="I78" s="142"/>
      <c r="J78" s="142"/>
      <c r="K78" s="142"/>
    </row>
    <row r="79" spans="1:30" x14ac:dyDescent="0.3">
      <c r="A79" s="142"/>
      <c r="B79" s="277" t="s">
        <v>65</v>
      </c>
      <c r="C79" s="277"/>
      <c r="D79" s="277"/>
      <c r="E79" s="142"/>
      <c r="F79" s="147" t="s">
        <v>80</v>
      </c>
      <c r="G79" s="147"/>
      <c r="H79" s="147"/>
      <c r="I79" s="147"/>
      <c r="J79" s="147"/>
      <c r="K79" s="141"/>
      <c r="L79" s="18"/>
      <c r="M79" s="18"/>
      <c r="N79" s="18"/>
      <c r="O79" s="18"/>
      <c r="P79" s="18"/>
      <c r="Q79" s="18"/>
      <c r="R79" s="18"/>
      <c r="S79" s="18"/>
    </row>
    <row r="80" spans="1:30" x14ac:dyDescent="0.3">
      <c r="A80" s="142"/>
      <c r="B80" s="277" t="s">
        <v>81</v>
      </c>
      <c r="C80" s="277"/>
      <c r="D80" s="277"/>
      <c r="E80" s="226"/>
      <c r="F80" s="147" t="s">
        <v>82</v>
      </c>
      <c r="G80" s="147"/>
      <c r="H80" s="147"/>
      <c r="I80" s="147"/>
      <c r="J80" s="147"/>
      <c r="K80" s="141"/>
      <c r="L80" s="18"/>
      <c r="M80" s="18"/>
      <c r="N80" s="18"/>
      <c r="O80" s="18"/>
      <c r="P80" s="18"/>
      <c r="Q80" s="18"/>
      <c r="R80" s="18"/>
      <c r="S80" s="18"/>
    </row>
    <row r="81" spans="1:20" x14ac:dyDescent="0.3">
      <c r="A81" s="142"/>
      <c r="B81" s="277" t="s">
        <v>66</v>
      </c>
      <c r="C81" s="277"/>
      <c r="D81" s="277"/>
      <c r="E81" s="227"/>
      <c r="F81" s="147" t="s">
        <v>83</v>
      </c>
      <c r="G81" s="147"/>
      <c r="H81" s="147"/>
      <c r="I81" s="147"/>
      <c r="J81" s="147"/>
      <c r="K81" s="141"/>
      <c r="L81" s="18"/>
      <c r="M81" s="18"/>
      <c r="N81" s="18"/>
      <c r="O81" s="18"/>
      <c r="P81" s="18"/>
      <c r="Q81" s="18"/>
      <c r="R81" s="18"/>
      <c r="S81" s="18"/>
    </row>
    <row r="82" spans="1:20" ht="15" thickBot="1" x14ac:dyDescent="0.35">
      <c r="B82" s="99"/>
      <c r="C82" s="99"/>
      <c r="D82" s="99"/>
      <c r="E82" s="99"/>
      <c r="F82" s="99"/>
      <c r="G82" s="99"/>
      <c r="H82" s="99"/>
      <c r="I82" s="99"/>
      <c r="J82" s="99"/>
      <c r="K82" s="99"/>
      <c r="L82" s="99"/>
      <c r="M82" s="99"/>
      <c r="N82" s="99"/>
      <c r="O82" s="99"/>
      <c r="P82" s="99"/>
      <c r="Q82" s="99"/>
      <c r="R82" s="99"/>
      <c r="S82" s="99"/>
      <c r="T82" s="99"/>
    </row>
    <row r="98" spans="6:15" ht="15.6" x14ac:dyDescent="0.3">
      <c r="F98" s="43"/>
      <c r="G98" s="43"/>
      <c r="H98" s="43"/>
      <c r="I98" s="43"/>
      <c r="J98" s="43"/>
      <c r="K98" s="45">
        <f>+F98-F99</f>
        <v>0</v>
      </c>
      <c r="L98" s="45"/>
      <c r="M98" s="45"/>
      <c r="N98" s="45"/>
      <c r="O98" s="45"/>
    </row>
    <row r="99" spans="6:15" ht="15.6" x14ac:dyDescent="0.3">
      <c r="F99" s="44"/>
      <c r="G99" s="44"/>
      <c r="H99" s="44"/>
      <c r="I99" s="44"/>
      <c r="J99" s="44"/>
    </row>
  </sheetData>
  <mergeCells count="38">
    <mergeCell ref="B81:D81"/>
    <mergeCell ref="B79:D79"/>
    <mergeCell ref="A76:D76"/>
    <mergeCell ref="B75:D75"/>
    <mergeCell ref="T9:T10"/>
    <mergeCell ref="S9:S10"/>
    <mergeCell ref="B80:D80"/>
    <mergeCell ref="F74:K74"/>
    <mergeCell ref="F75:K75"/>
    <mergeCell ref="C9:C10"/>
    <mergeCell ref="G9:G10"/>
    <mergeCell ref="H9:H10"/>
    <mergeCell ref="I9:I10"/>
    <mergeCell ref="J9:J10"/>
    <mergeCell ref="A74:D74"/>
    <mergeCell ref="B77:D77"/>
    <mergeCell ref="B6:M6"/>
    <mergeCell ref="B7:M7"/>
    <mergeCell ref="T69:T70"/>
    <mergeCell ref="E9:E10"/>
    <mergeCell ref="F9:F10"/>
    <mergeCell ref="K9:K10"/>
    <mergeCell ref="P9:P10"/>
    <mergeCell ref="R9:R10"/>
    <mergeCell ref="O9:O10"/>
    <mergeCell ref="L9:L10"/>
    <mergeCell ref="M9:M10"/>
    <mergeCell ref="N9:N10"/>
    <mergeCell ref="Q9:Q10"/>
    <mergeCell ref="S69:S70"/>
    <mergeCell ref="B9:B10"/>
    <mergeCell ref="D9:D10"/>
    <mergeCell ref="V9:V10"/>
    <mergeCell ref="W9:W10"/>
    <mergeCell ref="Y9:Y10"/>
    <mergeCell ref="X9:X10"/>
    <mergeCell ref="X69:X70"/>
    <mergeCell ref="Y69:Y70"/>
  </mergeCells>
  <conditionalFormatting sqref="D13:D68">
    <cfRule type="expression" dxfId="4" priority="4">
      <formula>$D13&gt;0.3</formula>
    </cfRule>
  </conditionalFormatting>
  <conditionalFormatting sqref="T13:T68">
    <cfRule type="expression" dxfId="2" priority="7">
      <formula>$T13="Ne / No"</formula>
    </cfRule>
  </conditionalFormatting>
  <conditionalFormatting sqref="Y13:Y68">
    <cfRule type="expression" dxfId="1" priority="1">
      <formula>$Y13="Ne / No"</formula>
    </cfRule>
  </conditionalFormatting>
  <hyperlinks>
    <hyperlink ref="B1" location="'Turinys | Content'!A1" display="↖ atgal į turinį / back to content" xr:uid="{0FBC01CC-E0D6-40FF-9A39-48C2995ED54E}"/>
  </hyperlinks>
  <pageMargins left="0.7" right="0.7" top="0.75" bottom="0.75" header="0.3" footer="0.3"/>
  <pageSetup paperSize="9" orientation="portrait" r:id="rId1"/>
  <ignoredErrors>
    <ignoredError sqref="F13:F68 L12" unlockedFormula="1"/>
  </ignoredErrors>
  <extLst>
    <ext xmlns:x14="http://schemas.microsoft.com/office/spreadsheetml/2009/9/main" uri="{78C0D931-6437-407d-A8EE-F0AAD7539E65}">
      <x14:conditionalFormattings>
        <x14:conditionalFormatting xmlns:xm="http://schemas.microsoft.com/office/excel/2006/main">
          <x14:cfRule type="expression" priority="35" id="{5196989D-F856-4C36-B061-EF2B59E4CE5F}">
            <xm:f>'KĮ 4 str. 2 d. | CL 4.2.'!#REF!&gt;'KĮ 4 str. 2 d. | CL 4.2.'!$G$24</xm:f>
            <x14:dxf>
              <fill>
                <patternFill>
                  <bgColor rgb="FFD1D1D1"/>
                </patternFill>
              </fill>
            </x14:dxf>
          </x14:cfRule>
          <xm:sqref>E77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17B9-3E54-41E0-A8B8-116FA518076A}">
  <sheetPr>
    <tabColor theme="7" tint="0.59999389629810485"/>
  </sheetPr>
  <dimension ref="B1:AJ74"/>
  <sheetViews>
    <sheetView showGridLines="0" showRowColHeaders="0" zoomScaleNormal="100" workbookViewId="0"/>
  </sheetViews>
  <sheetFormatPr defaultRowHeight="14.4" x14ac:dyDescent="0.3"/>
  <cols>
    <col min="2" max="2" width="18.88671875" customWidth="1"/>
    <col min="4" max="4" width="22" customWidth="1"/>
    <col min="5" max="5" width="32.88671875" customWidth="1"/>
    <col min="6" max="6" width="29.6640625" customWidth="1"/>
    <col min="7" max="9" width="23.6640625" customWidth="1"/>
    <col min="10" max="10" width="11" style="48" customWidth="1"/>
    <col min="11" max="11" width="10.6640625" style="48" customWidth="1"/>
    <col min="12" max="12" width="21.5546875" customWidth="1"/>
    <col min="13" max="13" width="19.33203125" customWidth="1"/>
    <col min="14" max="14" width="19.33203125" style="48" customWidth="1"/>
    <col min="22" max="22" width="9.5546875" customWidth="1"/>
  </cols>
  <sheetData>
    <row r="1" spans="2:36" x14ac:dyDescent="0.3">
      <c r="B1" s="83" t="s">
        <v>67</v>
      </c>
    </row>
    <row r="3" spans="2:36" ht="15" thickBot="1" x14ac:dyDescent="0.35"/>
    <row r="4" spans="2:36" s="8" customFormat="1" ht="15.75" customHeight="1" x14ac:dyDescent="0.3">
      <c r="B4" s="102" t="s">
        <v>90</v>
      </c>
      <c r="C4" s="103"/>
      <c r="D4" s="103"/>
      <c r="E4" s="103"/>
      <c r="F4" s="103"/>
      <c r="G4" s="103"/>
      <c r="H4" s="103"/>
      <c r="I4" s="103"/>
      <c r="J4" s="104"/>
      <c r="K4" s="104"/>
      <c r="L4" s="103"/>
      <c r="M4" s="103"/>
      <c r="N4" s="104"/>
      <c r="O4" s="24"/>
      <c r="P4" s="24"/>
      <c r="Q4" s="24"/>
      <c r="R4" s="24"/>
      <c r="S4" s="24"/>
      <c r="T4" s="24"/>
      <c r="U4" s="24"/>
      <c r="V4" s="24"/>
      <c r="W4"/>
      <c r="X4"/>
      <c r="Y4"/>
      <c r="Z4"/>
      <c r="AA4"/>
      <c r="AB4"/>
      <c r="AC4"/>
      <c r="AD4"/>
      <c r="AE4"/>
    </row>
    <row r="5" spans="2:36" s="8" customFormat="1" ht="15.75" customHeight="1" x14ac:dyDescent="0.3">
      <c r="B5" s="33" t="s">
        <v>91</v>
      </c>
      <c r="C5" s="24"/>
      <c r="D5" s="24"/>
      <c r="E5" s="24"/>
      <c r="F5" s="24"/>
      <c r="G5" s="24"/>
      <c r="H5" s="24"/>
      <c r="I5" s="24"/>
      <c r="J5" s="49"/>
      <c r="K5" s="49"/>
      <c r="L5" s="24"/>
      <c r="M5" s="24"/>
      <c r="N5" s="49"/>
      <c r="O5" s="24"/>
      <c r="P5" s="24"/>
      <c r="Q5" s="24"/>
      <c r="R5" s="24"/>
      <c r="S5" s="24"/>
      <c r="T5" s="24"/>
      <c r="U5" s="24"/>
      <c r="V5" s="24"/>
      <c r="W5"/>
      <c r="X5"/>
      <c r="Y5"/>
      <c r="Z5"/>
      <c r="AA5"/>
      <c r="AB5"/>
      <c r="AC5"/>
      <c r="AD5"/>
      <c r="AE5"/>
    </row>
    <row r="6" spans="2:36" s="8" customFormat="1" ht="58.95" customHeight="1" x14ac:dyDescent="0.3">
      <c r="B6" s="305" t="s">
        <v>144</v>
      </c>
      <c r="C6" s="305"/>
      <c r="D6" s="305"/>
      <c r="E6" s="305"/>
      <c r="F6" s="305"/>
      <c r="G6" s="305"/>
      <c r="H6" s="305"/>
      <c r="I6" s="305"/>
      <c r="J6" s="305"/>
      <c r="K6" s="305"/>
      <c r="L6" s="305"/>
      <c r="M6" s="305"/>
      <c r="N6" s="305"/>
      <c r="O6" s="58"/>
      <c r="P6" s="58"/>
      <c r="Q6" s="58"/>
      <c r="R6" s="58"/>
      <c r="S6" s="58"/>
      <c r="T6" s="58"/>
      <c r="U6" s="58"/>
      <c r="V6" s="58"/>
      <c r="W6"/>
      <c r="X6"/>
      <c r="Y6"/>
      <c r="Z6"/>
      <c r="AA6"/>
      <c r="AB6"/>
      <c r="AC6"/>
      <c r="AD6"/>
      <c r="AE6"/>
    </row>
    <row r="7" spans="2:36" s="8" customFormat="1" ht="55.5" customHeight="1" x14ac:dyDescent="0.25">
      <c r="B7" s="306" t="s">
        <v>145</v>
      </c>
      <c r="C7" s="306"/>
      <c r="D7" s="306"/>
      <c r="E7" s="306"/>
      <c r="F7" s="306"/>
      <c r="G7" s="306"/>
      <c r="H7" s="306"/>
      <c r="I7" s="306"/>
      <c r="J7" s="306"/>
      <c r="K7" s="306"/>
      <c r="L7" s="306"/>
      <c r="M7" s="306"/>
      <c r="N7" s="306"/>
      <c r="O7" s="98"/>
      <c r="P7" s="98"/>
      <c r="Q7" s="98"/>
      <c r="R7" s="98"/>
      <c r="S7" s="98"/>
      <c r="T7" s="98"/>
      <c r="U7" s="98"/>
      <c r="V7" s="98"/>
      <c r="W7" s="312"/>
      <c r="X7" s="312"/>
      <c r="Y7" s="312"/>
      <c r="Z7" s="312"/>
      <c r="AA7" s="312"/>
      <c r="AB7" s="312"/>
      <c r="AC7" s="312"/>
      <c r="AD7" s="312"/>
      <c r="AE7" s="312"/>
      <c r="AF7" s="312"/>
      <c r="AG7" s="312"/>
      <c r="AH7" s="312"/>
      <c r="AI7" s="312"/>
      <c r="AJ7" s="312"/>
    </row>
    <row r="8" spans="2:36" s="8" customFormat="1" ht="33.75" customHeight="1" x14ac:dyDescent="0.3">
      <c r="B8" s="51"/>
      <c r="C8" s="51"/>
      <c r="D8" s="51"/>
      <c r="E8" s="51"/>
      <c r="F8" s="51"/>
      <c r="G8" s="52"/>
      <c r="H8" s="51"/>
      <c r="I8" s="51"/>
      <c r="J8" s="51"/>
      <c r="K8" s="51"/>
      <c r="L8" s="51"/>
      <c r="M8" s="51"/>
      <c r="N8" s="51"/>
      <c r="O8" s="51"/>
      <c r="P8" s="51"/>
      <c r="Q8" s="51"/>
      <c r="R8" s="51"/>
      <c r="S8" s="51"/>
      <c r="T8" s="51"/>
      <c r="U8" s="51"/>
      <c r="V8" s="51"/>
      <c r="W8"/>
      <c r="X8"/>
      <c r="Y8"/>
      <c r="Z8"/>
      <c r="AA8"/>
      <c r="AB8"/>
      <c r="AC8"/>
      <c r="AD8"/>
      <c r="AE8"/>
    </row>
    <row r="9" spans="2:36" ht="44.25" customHeight="1" x14ac:dyDescent="0.3">
      <c r="B9" s="297" t="s">
        <v>149</v>
      </c>
      <c r="C9" s="307" t="s">
        <v>150</v>
      </c>
      <c r="D9" s="293" t="s">
        <v>238</v>
      </c>
      <c r="E9" s="307" t="s">
        <v>250</v>
      </c>
      <c r="F9" s="307" t="s">
        <v>239</v>
      </c>
      <c r="G9" s="307" t="s">
        <v>229</v>
      </c>
      <c r="H9" s="307" t="s">
        <v>251</v>
      </c>
      <c r="I9" s="307" t="s">
        <v>230</v>
      </c>
      <c r="J9" s="307" t="s">
        <v>151</v>
      </c>
      <c r="K9" s="307" t="s">
        <v>152</v>
      </c>
      <c r="L9" s="307" t="s">
        <v>153</v>
      </c>
      <c r="M9" s="307" t="s">
        <v>154</v>
      </c>
      <c r="N9" s="313" t="s">
        <v>155</v>
      </c>
    </row>
    <row r="10" spans="2:36" ht="61.5" customHeight="1" x14ac:dyDescent="0.3">
      <c r="B10" s="309"/>
      <c r="C10" s="311"/>
      <c r="D10" s="315"/>
      <c r="E10" s="308"/>
      <c r="F10" s="308"/>
      <c r="G10" s="308"/>
      <c r="H10" s="308"/>
      <c r="I10" s="308"/>
      <c r="J10" s="308"/>
      <c r="K10" s="308"/>
      <c r="L10" s="308"/>
      <c r="M10" s="311"/>
      <c r="N10" s="314"/>
    </row>
    <row r="11" spans="2:36" ht="42" customHeight="1" x14ac:dyDescent="0.3">
      <c r="B11" s="105"/>
      <c r="C11" s="106"/>
      <c r="D11" s="212">
        <v>1</v>
      </c>
      <c r="E11" s="107">
        <v>2</v>
      </c>
      <c r="F11" s="107" t="s">
        <v>254</v>
      </c>
      <c r="G11" s="107" t="s">
        <v>255</v>
      </c>
      <c r="H11" s="107" t="s">
        <v>252</v>
      </c>
      <c r="I11" s="107" t="s">
        <v>256</v>
      </c>
      <c r="J11" s="107" t="s">
        <v>257</v>
      </c>
      <c r="K11" s="107"/>
      <c r="L11" s="107"/>
      <c r="M11" s="106"/>
      <c r="N11" s="211"/>
    </row>
    <row r="12" spans="2:36" ht="96" customHeight="1" x14ac:dyDescent="0.3">
      <c r="B12" s="105"/>
      <c r="C12" s="106"/>
      <c r="D12" s="107" t="s">
        <v>156</v>
      </c>
      <c r="E12" s="107" t="s">
        <v>264</v>
      </c>
      <c r="F12" s="107" t="s">
        <v>92</v>
      </c>
      <c r="G12" s="107" t="s">
        <v>157</v>
      </c>
      <c r="H12" s="107" t="s">
        <v>253</v>
      </c>
      <c r="I12" s="107" t="s">
        <v>158</v>
      </c>
      <c r="J12" s="107" t="s">
        <v>92</v>
      </c>
      <c r="K12" s="107" t="s">
        <v>92</v>
      </c>
      <c r="L12" s="107" t="s">
        <v>92</v>
      </c>
      <c r="M12" s="107" t="s">
        <v>92</v>
      </c>
      <c r="N12" s="218" t="s">
        <v>92</v>
      </c>
    </row>
    <row r="13" spans="2:36" x14ac:dyDescent="0.3">
      <c r="B13" s="108" t="s">
        <v>5</v>
      </c>
      <c r="C13" s="109">
        <v>1</v>
      </c>
      <c r="D13" s="128">
        <f>_xlfn.XLOOKUP($C13,'Duomenys | Data'!$B$10:$B$69,'Duomenys | Data'!L$10:L$69)</f>
        <v>214243.7</v>
      </c>
      <c r="E13" s="128">
        <f>_xlfn.XLOOKUP($C13,'Duomenys | Data'!$B$10:$B$69,'Duomenys | Data'!M$10:M$69)</f>
        <v>517039</v>
      </c>
      <c r="F13" s="110">
        <f>G13-H13-I13</f>
        <v>182718.70000000007</v>
      </c>
      <c r="G13" s="128">
        <f>_xlfn.XLOOKUP($C13,'Duomenys | Data'!$B$10:$B$69,'Duomenys | Data'!N$10:N$69)</f>
        <v>1043819.3</v>
      </c>
      <c r="H13" s="128">
        <f>_xlfn.XLOOKUP($C13,'Duomenys | Data'!$B$10:$B$69,'Duomenys | Data'!O$10:O$69)</f>
        <v>496123.1</v>
      </c>
      <c r="I13" s="128">
        <f>_xlfn.XLOOKUP($C13,'Duomenys | Data'!$B$10:$B$69,'Duomenys | Data'!P$10:P$69)</f>
        <v>364977.5</v>
      </c>
      <c r="J13" s="111">
        <f>(D13/(E13+F13))*100</f>
        <v>30.61684065784485</v>
      </c>
      <c r="K13" s="112" t="str">
        <f>IF(J13&gt;75, "Taip / Yes", "Ne / No")</f>
        <v>Ne / No</v>
      </c>
      <c r="L13" s="174" t="s">
        <v>92</v>
      </c>
      <c r="M13" s="174" t="s">
        <v>92</v>
      </c>
      <c r="N13" s="113" t="str">
        <f>IF(OR(K13="Taip / Yes", M13="Ne / No"),"Ne / No", "Taip / Yes")</f>
        <v>Taip / Yes</v>
      </c>
    </row>
    <row r="14" spans="2:36" x14ac:dyDescent="0.3">
      <c r="B14" s="114" t="s">
        <v>6</v>
      </c>
      <c r="C14" s="109">
        <v>2</v>
      </c>
      <c r="D14" s="128">
        <f>_xlfn.XLOOKUP($C14,'Duomenys | Data'!$B$10:$B$69,'Duomenys | Data'!L$10:L$69)</f>
        <v>9367</v>
      </c>
      <c r="E14" s="128">
        <f>_xlfn.XLOOKUP($C14,'Duomenys | Data'!$B$10:$B$69,'Duomenys | Data'!M$10:M$69)</f>
        <v>44409</v>
      </c>
      <c r="F14" s="110">
        <f t="shared" ref="F14:F72" si="0">G14-H14-I14</f>
        <v>7327.6999999999971</v>
      </c>
      <c r="G14" s="128">
        <f>_xlfn.XLOOKUP($C14,'Duomenys | Data'!$B$10:$B$69,'Duomenys | Data'!N$10:N$69)</f>
        <v>85680.4</v>
      </c>
      <c r="H14" s="128">
        <f>_xlfn.XLOOKUP($C14,'Duomenys | Data'!$B$10:$B$69,'Duomenys | Data'!O$10:O$69)</f>
        <v>43329.7</v>
      </c>
      <c r="I14" s="128">
        <f>_xlfn.XLOOKUP($C14,'Duomenys | Data'!$B$10:$B$69,'Duomenys | Data'!P$10:P$69)</f>
        <v>35023</v>
      </c>
      <c r="J14" s="111">
        <f t="shared" ref="J14:J72" si="1">(D14/(E14+F14))*100</f>
        <v>18.105136199255075</v>
      </c>
      <c r="K14" s="112" t="str">
        <f>IF(J14&gt;60, "Taip / Yes", "Ne / No")</f>
        <v>Ne / No</v>
      </c>
      <c r="L14" s="174" t="s">
        <v>92</v>
      </c>
      <c r="M14" s="174" t="s">
        <v>92</v>
      </c>
      <c r="N14" s="113" t="str">
        <f t="shared" ref="N14:N72" si="2">IF(OR(K14="Taip / Yes", M14="Ne / No"),"Ne / No", "Taip / Yes")</f>
        <v>Taip / Yes</v>
      </c>
    </row>
    <row r="15" spans="2:36" x14ac:dyDescent="0.3">
      <c r="B15" s="114" t="s">
        <v>7</v>
      </c>
      <c r="C15" s="109">
        <v>3</v>
      </c>
      <c r="D15" s="128">
        <f>_xlfn.XLOOKUP($C15,'Duomenys | Data'!$B$10:$B$69,'Duomenys | Data'!L$10:L$69)</f>
        <v>3336.5</v>
      </c>
      <c r="E15" s="128">
        <f>_xlfn.XLOOKUP($C15,'Duomenys | Data'!$B$10:$B$69,'Duomenys | Data'!M$10:M$69)</f>
        <v>8042</v>
      </c>
      <c r="F15" s="110">
        <f t="shared" si="0"/>
        <v>3675.2999999999988</v>
      </c>
      <c r="G15" s="128">
        <f>_xlfn.XLOOKUP($C15,'Duomenys | Data'!$B$10:$B$69,'Duomenys | Data'!N$10:N$69)</f>
        <v>15644.8</v>
      </c>
      <c r="H15" s="128">
        <f>_xlfn.XLOOKUP($C15,'Duomenys | Data'!$B$10:$B$69,'Duomenys | Data'!O$10:O$69)</f>
        <v>7998.1</v>
      </c>
      <c r="I15" s="128">
        <f>_xlfn.XLOOKUP($C15,'Duomenys | Data'!$B$10:$B$69,'Duomenys | Data'!P$10:P$69)</f>
        <v>3971.4</v>
      </c>
      <c r="J15" s="111">
        <f t="shared" si="1"/>
        <v>28.474989972092551</v>
      </c>
      <c r="K15" s="112" t="str">
        <f t="shared" ref="K15:K72" si="3">IF(J15&gt;60, "Taip / Yes", "Ne / No")</f>
        <v>Ne / No</v>
      </c>
      <c r="L15" s="174" t="s">
        <v>92</v>
      </c>
      <c r="M15" s="174" t="s">
        <v>92</v>
      </c>
      <c r="N15" s="113" t="str">
        <f t="shared" si="2"/>
        <v>Taip / Yes</v>
      </c>
    </row>
    <row r="16" spans="2:36" x14ac:dyDescent="0.3">
      <c r="B16" s="114" t="s">
        <v>8</v>
      </c>
      <c r="C16" s="109">
        <v>4</v>
      </c>
      <c r="D16" s="128">
        <f>_xlfn.XLOOKUP($C16,'Duomenys | Data'!$B$10:$B$69,'Duomenys | Data'!L$10:L$69)</f>
        <v>5642.9</v>
      </c>
      <c r="E16" s="128">
        <f>_xlfn.XLOOKUP($C16,'Duomenys | Data'!$B$10:$B$69,'Duomenys | Data'!M$10:M$69)</f>
        <v>18837</v>
      </c>
      <c r="F16" s="110">
        <f t="shared" si="0"/>
        <v>16144.2</v>
      </c>
      <c r="G16" s="128">
        <f>_xlfn.XLOOKUP($C16,'Duomenys | Data'!$B$10:$B$69,'Duomenys | Data'!N$10:N$69)</f>
        <v>48007.9</v>
      </c>
      <c r="H16" s="128">
        <f>_xlfn.XLOOKUP($C16,'Duomenys | Data'!$B$10:$B$69,'Duomenys | Data'!O$10:O$69)</f>
        <v>17757.400000000001</v>
      </c>
      <c r="I16" s="128">
        <f>_xlfn.XLOOKUP($C16,'Duomenys | Data'!$B$10:$B$69,'Duomenys | Data'!P$10:P$69)</f>
        <v>14106.3</v>
      </c>
      <c r="J16" s="111">
        <f t="shared" si="1"/>
        <v>16.131236206876835</v>
      </c>
      <c r="K16" s="112" t="str">
        <f t="shared" si="3"/>
        <v>Ne / No</v>
      </c>
      <c r="L16" s="174" t="s">
        <v>92</v>
      </c>
      <c r="M16" s="174" t="s">
        <v>92</v>
      </c>
      <c r="N16" s="113" t="str">
        <f t="shared" si="2"/>
        <v>Taip / Yes</v>
      </c>
    </row>
    <row r="17" spans="2:14" x14ac:dyDescent="0.3">
      <c r="B17" s="108" t="s">
        <v>9</v>
      </c>
      <c r="C17" s="109">
        <v>5</v>
      </c>
      <c r="D17" s="128">
        <f>_xlfn.XLOOKUP($C17,'Duomenys | Data'!$B$10:$B$69,'Duomenys | Data'!L$10:L$69)</f>
        <v>63600.5</v>
      </c>
      <c r="E17" s="128">
        <f>_xlfn.XLOOKUP($C17,'Duomenys | Data'!$B$10:$B$69,'Duomenys | Data'!M$10:M$69)</f>
        <v>273118</v>
      </c>
      <c r="F17" s="110">
        <f t="shared" si="0"/>
        <v>78090.799999999959</v>
      </c>
      <c r="G17" s="128">
        <f>_xlfn.XLOOKUP($C17,'Duomenys | Data'!$B$10:$B$69,'Duomenys | Data'!N$10:N$69)</f>
        <v>538944.1</v>
      </c>
      <c r="H17" s="128">
        <f>_xlfn.XLOOKUP($C17,'Duomenys | Data'!$B$10:$B$69,'Duomenys | Data'!O$10:O$69)</f>
        <v>260915.4</v>
      </c>
      <c r="I17" s="128">
        <f>_xlfn.XLOOKUP($C17,'Duomenys | Data'!$B$10:$B$69,'Duomenys | Data'!P$10:P$69)</f>
        <v>199937.9</v>
      </c>
      <c r="J17" s="111">
        <f t="shared" si="1"/>
        <v>18.109028019799052</v>
      </c>
      <c r="K17" s="112" t="str">
        <f t="shared" si="3"/>
        <v>Ne / No</v>
      </c>
      <c r="L17" s="174" t="s">
        <v>92</v>
      </c>
      <c r="M17" s="174" t="s">
        <v>92</v>
      </c>
      <c r="N17" s="113" t="str">
        <f t="shared" si="2"/>
        <v>Taip / Yes</v>
      </c>
    </row>
    <row r="18" spans="2:14" x14ac:dyDescent="0.3">
      <c r="B18" s="108" t="s">
        <v>10</v>
      </c>
      <c r="C18" s="109">
        <v>6</v>
      </c>
      <c r="D18" s="128">
        <f>_xlfn.XLOOKUP($C18,'Duomenys | Data'!$B$10:$B$69,'Duomenys | Data'!L$10:L$69)</f>
        <v>11932.9</v>
      </c>
      <c r="E18" s="128">
        <f>_xlfn.XLOOKUP($C18,'Duomenys | Data'!$B$10:$B$69,'Duomenys | Data'!M$10:M$69)</f>
        <v>146123</v>
      </c>
      <c r="F18" s="110">
        <f t="shared" si="0"/>
        <v>40182.999999999985</v>
      </c>
      <c r="G18" s="128">
        <f>_xlfn.XLOOKUP($C18,'Duomenys | Data'!$B$10:$B$69,'Duomenys | Data'!N$10:N$69)</f>
        <v>294713.59999999998</v>
      </c>
      <c r="H18" s="128">
        <f>_xlfn.XLOOKUP($C18,'Duomenys | Data'!$B$10:$B$69,'Duomenys | Data'!O$10:O$69)</f>
        <v>140649.4</v>
      </c>
      <c r="I18" s="128">
        <f>_xlfn.XLOOKUP($C18,'Duomenys | Data'!$B$10:$B$69,'Duomenys | Data'!P$10:P$69)</f>
        <v>113881.2</v>
      </c>
      <c r="J18" s="111">
        <f t="shared" si="1"/>
        <v>6.4050003757259555</v>
      </c>
      <c r="K18" s="112" t="str">
        <f t="shared" si="3"/>
        <v>Ne / No</v>
      </c>
      <c r="L18" s="174" t="s">
        <v>92</v>
      </c>
      <c r="M18" s="174" t="s">
        <v>92</v>
      </c>
      <c r="N18" s="113" t="str">
        <f t="shared" si="2"/>
        <v>Taip / Yes</v>
      </c>
    </row>
    <row r="19" spans="2:14" x14ac:dyDescent="0.3">
      <c r="B19" s="114" t="s">
        <v>11</v>
      </c>
      <c r="C19" s="109">
        <v>7</v>
      </c>
      <c r="D19" s="128">
        <f>_xlfn.XLOOKUP($C19,'Duomenys | Data'!$B$10:$B$69,'Duomenys | Data'!L$10:L$69)</f>
        <v>7693.1</v>
      </c>
      <c r="E19" s="128">
        <f>_xlfn.XLOOKUP($C19,'Duomenys | Data'!$B$10:$B$69,'Duomenys | Data'!M$10:M$69)</f>
        <v>45230</v>
      </c>
      <c r="F19" s="110">
        <f t="shared" si="0"/>
        <v>7021.5999999999985</v>
      </c>
      <c r="G19" s="128">
        <f>_xlfn.XLOOKUP($C19,'Duomenys | Data'!$B$10:$B$69,'Duomenys | Data'!N$10:N$69)</f>
        <v>86896.5</v>
      </c>
      <c r="H19" s="128">
        <f>_xlfn.XLOOKUP($C19,'Duomenys | Data'!$B$10:$B$69,'Duomenys | Data'!O$10:O$69)</f>
        <v>43585.3</v>
      </c>
      <c r="I19" s="128">
        <f>_xlfn.XLOOKUP($C19,'Duomenys | Data'!$B$10:$B$69,'Duomenys | Data'!P$10:P$69)</f>
        <v>36289.599999999999</v>
      </c>
      <c r="J19" s="111">
        <f t="shared" si="1"/>
        <v>14.723185510108783</v>
      </c>
      <c r="K19" s="112" t="str">
        <f t="shared" si="3"/>
        <v>Ne / No</v>
      </c>
      <c r="L19" s="174" t="s">
        <v>92</v>
      </c>
      <c r="M19" s="174" t="s">
        <v>92</v>
      </c>
      <c r="N19" s="113" t="str">
        <f t="shared" si="2"/>
        <v>Taip / Yes</v>
      </c>
    </row>
    <row r="20" spans="2:14" x14ac:dyDescent="0.3">
      <c r="B20" s="114" t="s">
        <v>12</v>
      </c>
      <c r="C20" s="109">
        <v>8</v>
      </c>
      <c r="D20" s="128">
        <f>_xlfn.XLOOKUP($C20,'Duomenys | Data'!$B$10:$B$69,'Duomenys | Data'!L$10:L$69)</f>
        <v>646.70000000000005</v>
      </c>
      <c r="E20" s="128">
        <f>_xlfn.XLOOKUP($C20,'Duomenys | Data'!$B$10:$B$69,'Duomenys | Data'!M$10:M$69)</f>
        <v>9434</v>
      </c>
      <c r="F20" s="110">
        <f t="shared" si="0"/>
        <v>6324.0000000000018</v>
      </c>
      <c r="G20" s="128">
        <f>_xlfn.XLOOKUP($C20,'Duomenys | Data'!$B$10:$B$69,'Duomenys | Data'!N$10:N$69)</f>
        <v>18569.900000000001</v>
      </c>
      <c r="H20" s="128">
        <f>_xlfn.XLOOKUP($C20,'Duomenys | Data'!$B$10:$B$69,'Duomenys | Data'!O$10:O$69)</f>
        <v>8804</v>
      </c>
      <c r="I20" s="128">
        <f>_xlfn.XLOOKUP($C20,'Duomenys | Data'!$B$10:$B$69,'Duomenys | Data'!P$10:P$69)</f>
        <v>3441.9</v>
      </c>
      <c r="J20" s="111">
        <f t="shared" si="1"/>
        <v>4.1039472014214997</v>
      </c>
      <c r="K20" s="112" t="str">
        <f t="shared" si="3"/>
        <v>Ne / No</v>
      </c>
      <c r="L20" s="174" t="s">
        <v>92</v>
      </c>
      <c r="M20" s="174" t="s">
        <v>92</v>
      </c>
      <c r="N20" s="113" t="str">
        <f t="shared" si="2"/>
        <v>Taip / Yes</v>
      </c>
    </row>
    <row r="21" spans="2:14" x14ac:dyDescent="0.3">
      <c r="B21" s="114" t="s">
        <v>13</v>
      </c>
      <c r="C21" s="109">
        <v>9</v>
      </c>
      <c r="D21" s="128">
        <f>_xlfn.XLOOKUP($C21,'Duomenys | Data'!$B$10:$B$69,'Duomenys | Data'!L$10:L$69)</f>
        <v>3927.2</v>
      </c>
      <c r="E21" s="128">
        <f>_xlfn.XLOOKUP($C21,'Duomenys | Data'!$B$10:$B$69,'Duomenys | Data'!M$10:M$69)</f>
        <v>21483</v>
      </c>
      <c r="F21" s="110">
        <f t="shared" si="0"/>
        <v>13353.499999999998</v>
      </c>
      <c r="G21" s="128">
        <f>_xlfn.XLOOKUP($C21,'Duomenys | Data'!$B$10:$B$69,'Duomenys | Data'!N$10:N$69)</f>
        <v>48060.5</v>
      </c>
      <c r="H21" s="128">
        <f>_xlfn.XLOOKUP($C21,'Duomenys | Data'!$B$10:$B$69,'Duomenys | Data'!O$10:O$69)</f>
        <v>20061.400000000001</v>
      </c>
      <c r="I21" s="128">
        <f>_xlfn.XLOOKUP($C21,'Duomenys | Data'!$B$10:$B$69,'Duomenys | Data'!P$10:P$69)</f>
        <v>14645.6</v>
      </c>
      <c r="J21" s="111">
        <f t="shared" si="1"/>
        <v>11.273233533793578</v>
      </c>
      <c r="K21" s="112" t="str">
        <f t="shared" si="3"/>
        <v>Ne / No</v>
      </c>
      <c r="L21" s="174" t="s">
        <v>92</v>
      </c>
      <c r="M21" s="174" t="s">
        <v>92</v>
      </c>
      <c r="N21" s="113" t="str">
        <f t="shared" si="2"/>
        <v>Taip / Yes</v>
      </c>
    </row>
    <row r="22" spans="2:14" x14ac:dyDescent="0.3">
      <c r="B22" s="114" t="s">
        <v>14</v>
      </c>
      <c r="C22" s="109">
        <v>10</v>
      </c>
      <c r="D22" s="128">
        <f>_xlfn.XLOOKUP($C22,'Duomenys | Data'!$B$10:$B$69,'Duomenys | Data'!L$10:L$69)</f>
        <v>4355.8</v>
      </c>
      <c r="E22" s="128">
        <f>_xlfn.XLOOKUP($C22,'Duomenys | Data'!$B$10:$B$69,'Duomenys | Data'!M$10:M$69)</f>
        <v>71265</v>
      </c>
      <c r="F22" s="110">
        <f t="shared" si="0"/>
        <v>11220.099999999991</v>
      </c>
      <c r="G22" s="128">
        <f>_xlfn.XLOOKUP($C22,'Duomenys | Data'!$B$10:$B$69,'Duomenys | Data'!N$10:N$69)</f>
        <v>148751.5</v>
      </c>
      <c r="H22" s="128">
        <f>_xlfn.XLOOKUP($C22,'Duomenys | Data'!$B$10:$B$69,'Duomenys | Data'!O$10:O$69)</f>
        <v>68399.100000000006</v>
      </c>
      <c r="I22" s="128">
        <f>_xlfn.XLOOKUP($C22,'Duomenys | Data'!$B$10:$B$69,'Duomenys | Data'!P$10:P$69)</f>
        <v>69132.3</v>
      </c>
      <c r="J22" s="111">
        <f t="shared" si="1"/>
        <v>5.2807113042234306</v>
      </c>
      <c r="K22" s="112" t="str">
        <f t="shared" si="3"/>
        <v>Ne / No</v>
      </c>
      <c r="L22" s="174" t="s">
        <v>92</v>
      </c>
      <c r="M22" s="174" t="s">
        <v>92</v>
      </c>
      <c r="N22" s="113" t="str">
        <f t="shared" si="2"/>
        <v>Taip / Yes</v>
      </c>
    </row>
    <row r="23" spans="2:14" x14ac:dyDescent="0.3">
      <c r="B23" s="108" t="s">
        <v>15</v>
      </c>
      <c r="C23" s="109">
        <v>11</v>
      </c>
      <c r="D23" s="128">
        <f>_xlfn.XLOOKUP($C23,'Duomenys | Data'!$B$10:$B$69,'Duomenys | Data'!L$10:L$69)</f>
        <v>13113.6</v>
      </c>
      <c r="E23" s="128">
        <f>_xlfn.XLOOKUP($C23,'Duomenys | Data'!$B$10:$B$69,'Duomenys | Data'!M$10:M$69)</f>
        <v>88791</v>
      </c>
      <c r="F23" s="110">
        <f t="shared" si="0"/>
        <v>20591.099999999991</v>
      </c>
      <c r="G23" s="128">
        <f>_xlfn.XLOOKUP($C23,'Duomenys | Data'!$B$10:$B$69,'Duomenys | Data'!N$10:N$69)</f>
        <v>183607.9</v>
      </c>
      <c r="H23" s="128">
        <f>_xlfn.XLOOKUP($C23,'Duomenys | Data'!$B$10:$B$69,'Duomenys | Data'!O$10:O$69)</f>
        <v>84622.1</v>
      </c>
      <c r="I23" s="128">
        <f>_xlfn.XLOOKUP($C23,'Duomenys | Data'!$B$10:$B$69,'Duomenys | Data'!P$10:P$69)</f>
        <v>78394.7</v>
      </c>
      <c r="J23" s="111">
        <f t="shared" si="1"/>
        <v>11.988798898540074</v>
      </c>
      <c r="K23" s="112" t="str">
        <f t="shared" si="3"/>
        <v>Ne / No</v>
      </c>
      <c r="L23" s="174" t="s">
        <v>92</v>
      </c>
      <c r="M23" s="174" t="s">
        <v>92</v>
      </c>
      <c r="N23" s="113" t="str">
        <f t="shared" si="2"/>
        <v>Taip / Yes</v>
      </c>
    </row>
    <row r="24" spans="2:14" x14ac:dyDescent="0.3">
      <c r="B24" s="114" t="s">
        <v>16</v>
      </c>
      <c r="C24" s="109">
        <v>12</v>
      </c>
      <c r="D24" s="128">
        <f>_xlfn.XLOOKUP($C24,'Duomenys | Data'!$B$10:$B$69,'Duomenys | Data'!L$10:L$69)</f>
        <v>1871.2</v>
      </c>
      <c r="E24" s="128">
        <f>_xlfn.XLOOKUP($C24,'Duomenys | Data'!$B$10:$B$69,'Duomenys | Data'!M$10:M$69)</f>
        <v>21285</v>
      </c>
      <c r="F24" s="110">
        <f t="shared" si="0"/>
        <v>3005.3999999999978</v>
      </c>
      <c r="G24" s="128">
        <f>_xlfn.XLOOKUP($C24,'Duomenys | Data'!$B$10:$B$69,'Duomenys | Data'!N$10:N$69)</f>
        <v>37727.199999999997</v>
      </c>
      <c r="H24" s="128">
        <f>_xlfn.XLOOKUP($C24,'Duomenys | Data'!$B$10:$B$69,'Duomenys | Data'!O$10:O$69)</f>
        <v>20322.599999999999</v>
      </c>
      <c r="I24" s="128">
        <f>_xlfn.XLOOKUP($C24,'Duomenys | Data'!$B$10:$B$69,'Duomenys | Data'!P$10:P$69)</f>
        <v>14399.2</v>
      </c>
      <c r="J24" s="111">
        <f t="shared" si="1"/>
        <v>7.703454862826467</v>
      </c>
      <c r="K24" s="112" t="str">
        <f t="shared" si="3"/>
        <v>Ne / No</v>
      </c>
      <c r="L24" s="174" t="s">
        <v>92</v>
      </c>
      <c r="M24" s="174" t="s">
        <v>92</v>
      </c>
      <c r="N24" s="113" t="str">
        <f t="shared" si="2"/>
        <v>Taip / Yes</v>
      </c>
    </row>
    <row r="25" spans="2:14" x14ac:dyDescent="0.3">
      <c r="B25" s="114" t="s">
        <v>17</v>
      </c>
      <c r="C25" s="109">
        <v>13</v>
      </c>
      <c r="D25" s="128">
        <f>_xlfn.XLOOKUP($C25,'Duomenys | Data'!$B$10:$B$69,'Duomenys | Data'!L$10:L$69)</f>
        <v>2466.6</v>
      </c>
      <c r="E25" s="128">
        <f>_xlfn.XLOOKUP($C25,'Duomenys | Data'!$B$10:$B$69,'Duomenys | Data'!M$10:M$69)</f>
        <v>19321</v>
      </c>
      <c r="F25" s="110">
        <f t="shared" si="0"/>
        <v>4224.5999999999985</v>
      </c>
      <c r="G25" s="128">
        <f>_xlfn.XLOOKUP($C25,'Duomenys | Data'!$B$10:$B$69,'Duomenys | Data'!N$10:N$69)</f>
        <v>44224.7</v>
      </c>
      <c r="H25" s="128">
        <f>_xlfn.XLOOKUP($C25,'Duomenys | Data'!$B$10:$B$69,'Duomenys | Data'!O$10:O$69)</f>
        <v>18949.099999999999</v>
      </c>
      <c r="I25" s="128">
        <f>_xlfn.XLOOKUP($C25,'Duomenys | Data'!$B$10:$B$69,'Duomenys | Data'!P$10:P$69)</f>
        <v>21051</v>
      </c>
      <c r="J25" s="111">
        <f t="shared" si="1"/>
        <v>10.47584262027725</v>
      </c>
      <c r="K25" s="112" t="str">
        <f t="shared" si="3"/>
        <v>Ne / No</v>
      </c>
      <c r="L25" s="174" t="s">
        <v>92</v>
      </c>
      <c r="M25" s="174" t="s">
        <v>92</v>
      </c>
      <c r="N25" s="113" t="str">
        <f t="shared" si="2"/>
        <v>Taip / Yes</v>
      </c>
    </row>
    <row r="26" spans="2:14" x14ac:dyDescent="0.3">
      <c r="B26" s="114" t="s">
        <v>18</v>
      </c>
      <c r="C26" s="109">
        <v>14</v>
      </c>
      <c r="D26" s="128">
        <f>_xlfn.XLOOKUP($C26,'Duomenys | Data'!$B$10:$B$69,'Duomenys | Data'!L$10:L$69)</f>
        <v>2110.8000000000002</v>
      </c>
      <c r="E26" s="128">
        <f>_xlfn.XLOOKUP($C26,'Duomenys | Data'!$B$10:$B$69,'Duomenys | Data'!M$10:M$69)</f>
        <v>21511</v>
      </c>
      <c r="F26" s="110">
        <f t="shared" si="0"/>
        <v>3258.600000000004</v>
      </c>
      <c r="G26" s="128">
        <f>_xlfn.XLOOKUP($C26,'Duomenys | Data'!$B$10:$B$69,'Duomenys | Data'!N$10:N$69)</f>
        <v>36244.800000000003</v>
      </c>
      <c r="H26" s="128">
        <f>_xlfn.XLOOKUP($C26,'Duomenys | Data'!$B$10:$B$69,'Duomenys | Data'!O$10:O$69)</f>
        <v>20893.8</v>
      </c>
      <c r="I26" s="128">
        <f>_xlfn.XLOOKUP($C26,'Duomenys | Data'!$B$10:$B$69,'Duomenys | Data'!P$10:P$69)</f>
        <v>12092.4</v>
      </c>
      <c r="J26" s="111">
        <f t="shared" si="1"/>
        <v>8.5217363219430258</v>
      </c>
      <c r="K26" s="112" t="str">
        <f t="shared" si="3"/>
        <v>Ne / No</v>
      </c>
      <c r="L26" s="174" t="s">
        <v>92</v>
      </c>
      <c r="M26" s="174" t="s">
        <v>92</v>
      </c>
      <c r="N26" s="113" t="str">
        <f t="shared" si="2"/>
        <v>Taip / Yes</v>
      </c>
    </row>
    <row r="27" spans="2:14" x14ac:dyDescent="0.3">
      <c r="B27" s="114" t="s">
        <v>19</v>
      </c>
      <c r="C27" s="109">
        <v>15</v>
      </c>
      <c r="D27" s="128">
        <f>_xlfn.XLOOKUP($C27,'Duomenys | Data'!$B$10:$B$69,'Duomenys | Data'!L$10:L$69)</f>
        <v>1654.8</v>
      </c>
      <c r="E27" s="128">
        <f>_xlfn.XLOOKUP($C27,'Duomenys | Data'!$B$10:$B$69,'Duomenys | Data'!M$10:M$69)</f>
        <v>22898</v>
      </c>
      <c r="F27" s="110">
        <f t="shared" si="0"/>
        <v>3031.1000000000022</v>
      </c>
      <c r="G27" s="128">
        <f>_xlfn.XLOOKUP($C27,'Duomenys | Data'!$B$10:$B$69,'Duomenys | Data'!N$10:N$69)</f>
        <v>41771.4</v>
      </c>
      <c r="H27" s="128">
        <f>_xlfn.XLOOKUP($C27,'Duomenys | Data'!$B$10:$B$69,'Duomenys | Data'!O$10:O$69)</f>
        <v>22248.799999999999</v>
      </c>
      <c r="I27" s="128">
        <f>_xlfn.XLOOKUP($C27,'Duomenys | Data'!$B$10:$B$69,'Duomenys | Data'!P$10:P$69)</f>
        <v>16491.5</v>
      </c>
      <c r="J27" s="111">
        <f t="shared" si="1"/>
        <v>6.3820186585727994</v>
      </c>
      <c r="K27" s="112" t="str">
        <f t="shared" si="3"/>
        <v>Ne / No</v>
      </c>
      <c r="L27" s="174" t="s">
        <v>92</v>
      </c>
      <c r="M27" s="174" t="s">
        <v>92</v>
      </c>
      <c r="N27" s="113" t="str">
        <f t="shared" si="2"/>
        <v>Taip / Yes</v>
      </c>
    </row>
    <row r="28" spans="2:14" x14ac:dyDescent="0.3">
      <c r="B28" s="114" t="s">
        <v>20</v>
      </c>
      <c r="C28" s="109">
        <v>16</v>
      </c>
      <c r="D28" s="128">
        <f>_xlfn.XLOOKUP($C28,'Duomenys | Data'!$B$10:$B$69,'Duomenys | Data'!L$10:L$69)</f>
        <v>4987.7</v>
      </c>
      <c r="E28" s="128">
        <f>_xlfn.XLOOKUP($C28,'Duomenys | Data'!$B$10:$B$69,'Duomenys | Data'!M$10:M$69)</f>
        <v>20730</v>
      </c>
      <c r="F28" s="110">
        <f t="shared" si="0"/>
        <v>3897.4000000000015</v>
      </c>
      <c r="G28" s="128">
        <f>_xlfn.XLOOKUP($C28,'Duomenys | Data'!$B$10:$B$69,'Duomenys | Data'!N$10:N$69)</f>
        <v>42997.9</v>
      </c>
      <c r="H28" s="128">
        <f>_xlfn.XLOOKUP($C28,'Duomenys | Data'!$B$10:$B$69,'Duomenys | Data'!O$10:O$69)</f>
        <v>19871.900000000001</v>
      </c>
      <c r="I28" s="128">
        <f>_xlfn.XLOOKUP($C28,'Duomenys | Data'!$B$10:$B$69,'Duomenys | Data'!P$10:P$69)</f>
        <v>19228.599999999999</v>
      </c>
      <c r="J28" s="111">
        <f t="shared" si="1"/>
        <v>20.252645427450723</v>
      </c>
      <c r="K28" s="112" t="str">
        <f t="shared" si="3"/>
        <v>Ne / No</v>
      </c>
      <c r="L28" s="174" t="s">
        <v>92</v>
      </c>
      <c r="M28" s="174" t="s">
        <v>92</v>
      </c>
      <c r="N28" s="113" t="str">
        <f t="shared" si="2"/>
        <v>Taip / Yes</v>
      </c>
    </row>
    <row r="29" spans="2:14" x14ac:dyDescent="0.3">
      <c r="B29" s="114" t="s">
        <v>21</v>
      </c>
      <c r="C29" s="109">
        <v>17</v>
      </c>
      <c r="D29" s="128">
        <f>_xlfn.XLOOKUP($C29,'Duomenys | Data'!$B$10:$B$69,'Duomenys | Data'!L$10:L$69)</f>
        <v>3583.5</v>
      </c>
      <c r="E29" s="128">
        <f>_xlfn.XLOOKUP($C29,'Duomenys | Data'!$B$10:$B$69,'Duomenys | Data'!M$10:M$69)</f>
        <v>15125</v>
      </c>
      <c r="F29" s="110">
        <f t="shared" si="0"/>
        <v>1928.3000000000011</v>
      </c>
      <c r="G29" s="128">
        <f>_xlfn.XLOOKUP($C29,'Duomenys | Data'!$B$10:$B$69,'Duomenys | Data'!N$10:N$69)</f>
        <v>26491.200000000001</v>
      </c>
      <c r="H29" s="128">
        <f>_xlfn.XLOOKUP($C29,'Duomenys | Data'!$B$10:$B$69,'Duomenys | Data'!O$10:O$69)</f>
        <v>14396.3</v>
      </c>
      <c r="I29" s="128">
        <f>_xlfn.XLOOKUP($C29,'Duomenys | Data'!$B$10:$B$69,'Duomenys | Data'!P$10:P$69)</f>
        <v>10166.6</v>
      </c>
      <c r="J29" s="111">
        <f t="shared" si="1"/>
        <v>21.013528173432704</v>
      </c>
      <c r="K29" s="112" t="str">
        <f t="shared" si="3"/>
        <v>Ne / No</v>
      </c>
      <c r="L29" s="174" t="s">
        <v>92</v>
      </c>
      <c r="M29" s="174" t="s">
        <v>92</v>
      </c>
      <c r="N29" s="113" t="str">
        <f t="shared" si="2"/>
        <v>Taip / Yes</v>
      </c>
    </row>
    <row r="30" spans="2:14" x14ac:dyDescent="0.3">
      <c r="B30" s="114" t="s">
        <v>22</v>
      </c>
      <c r="C30" s="109">
        <v>18</v>
      </c>
      <c r="D30" s="128">
        <f>_xlfn.XLOOKUP($C30,'Duomenys | Data'!$B$10:$B$69,'Duomenys | Data'!L$10:L$69)</f>
        <v>10674.1</v>
      </c>
      <c r="E30" s="128">
        <f>_xlfn.XLOOKUP($C30,'Duomenys | Data'!$B$10:$B$69,'Duomenys | Data'!M$10:M$69)</f>
        <v>37643</v>
      </c>
      <c r="F30" s="110">
        <f t="shared" si="0"/>
        <v>5831.2999999999956</v>
      </c>
      <c r="G30" s="128">
        <f>_xlfn.XLOOKUP($C30,'Duomenys | Data'!$B$10:$B$69,'Duomenys | Data'!N$10:N$69)</f>
        <v>71587.7</v>
      </c>
      <c r="H30" s="128">
        <f>_xlfn.XLOOKUP($C30,'Duomenys | Data'!$B$10:$B$69,'Duomenys | Data'!O$10:O$69)</f>
        <v>37121.300000000003</v>
      </c>
      <c r="I30" s="128">
        <f>_xlfn.XLOOKUP($C30,'Duomenys | Data'!$B$10:$B$69,'Duomenys | Data'!P$10:P$69)</f>
        <v>28635.1</v>
      </c>
      <c r="J30" s="111">
        <f t="shared" si="1"/>
        <v>24.552666747940741</v>
      </c>
      <c r="K30" s="112" t="str">
        <f t="shared" si="3"/>
        <v>Ne / No</v>
      </c>
      <c r="L30" s="174" t="s">
        <v>92</v>
      </c>
      <c r="M30" s="174" t="s">
        <v>92</v>
      </c>
      <c r="N30" s="113" t="str">
        <f t="shared" si="2"/>
        <v>Taip / Yes</v>
      </c>
    </row>
    <row r="31" spans="2:14" x14ac:dyDescent="0.3">
      <c r="B31" s="114" t="s">
        <v>23</v>
      </c>
      <c r="C31" s="109">
        <v>19</v>
      </c>
      <c r="D31" s="128">
        <f>_xlfn.XLOOKUP($C31,'Duomenys | Data'!$B$10:$B$69,'Duomenys | Data'!L$10:L$69)</f>
        <v>2836.2</v>
      </c>
      <c r="E31" s="128">
        <f>_xlfn.XLOOKUP($C31,'Duomenys | Data'!$B$10:$B$69,'Duomenys | Data'!M$10:M$69)</f>
        <v>18888</v>
      </c>
      <c r="F31" s="110">
        <f t="shared" si="0"/>
        <v>3476.1999999999971</v>
      </c>
      <c r="G31" s="128">
        <f>_xlfn.XLOOKUP($C31,'Duomenys | Data'!$B$10:$B$69,'Duomenys | Data'!N$10:N$69)</f>
        <v>37797.199999999997</v>
      </c>
      <c r="H31" s="128">
        <f>_xlfn.XLOOKUP($C31,'Duomenys | Data'!$B$10:$B$69,'Duomenys | Data'!O$10:O$69)</f>
        <v>18203.3</v>
      </c>
      <c r="I31" s="128">
        <f>_xlfn.XLOOKUP($C31,'Duomenys | Data'!$B$10:$B$69,'Duomenys | Data'!P$10:P$69)</f>
        <v>16117.7</v>
      </c>
      <c r="J31" s="111">
        <f t="shared" si="1"/>
        <v>12.681875497446812</v>
      </c>
      <c r="K31" s="112" t="str">
        <f t="shared" si="3"/>
        <v>Ne / No</v>
      </c>
      <c r="L31" s="174" t="s">
        <v>92</v>
      </c>
      <c r="M31" s="174" t="s">
        <v>92</v>
      </c>
      <c r="N31" s="113" t="str">
        <f t="shared" si="2"/>
        <v>Taip / Yes</v>
      </c>
    </row>
    <row r="32" spans="2:14" x14ac:dyDescent="0.3">
      <c r="B32" s="114" t="s">
        <v>24</v>
      </c>
      <c r="C32" s="109">
        <v>20</v>
      </c>
      <c r="D32" s="128">
        <f>_xlfn.XLOOKUP($C32,'Duomenys | Data'!$B$10:$B$69,'Duomenys | Data'!L$10:L$69)</f>
        <v>2673.4</v>
      </c>
      <c r="E32" s="128">
        <f>_xlfn.XLOOKUP($C32,'Duomenys | Data'!$B$10:$B$69,'Duomenys | Data'!M$10:M$69)</f>
        <v>22665</v>
      </c>
      <c r="F32" s="110">
        <f t="shared" si="0"/>
        <v>3040</v>
      </c>
      <c r="G32" s="128">
        <f>_xlfn.XLOOKUP($C32,'Duomenys | Data'!$B$10:$B$69,'Duomenys | Data'!N$10:N$69)</f>
        <v>43007.5</v>
      </c>
      <c r="H32" s="128">
        <f>_xlfn.XLOOKUP($C32,'Duomenys | Data'!$B$10:$B$69,'Duomenys | Data'!O$10:O$69)</f>
        <v>21982.400000000001</v>
      </c>
      <c r="I32" s="128">
        <f>_xlfn.XLOOKUP($C32,'Duomenys | Data'!$B$10:$B$69,'Duomenys | Data'!P$10:P$69)</f>
        <v>17985.099999999999</v>
      </c>
      <c r="J32" s="111">
        <f t="shared" si="1"/>
        <v>10.400311223497374</v>
      </c>
      <c r="K32" s="112" t="str">
        <f t="shared" si="3"/>
        <v>Ne / No</v>
      </c>
      <c r="L32" s="174" t="s">
        <v>92</v>
      </c>
      <c r="M32" s="174" t="s">
        <v>92</v>
      </c>
      <c r="N32" s="113" t="str">
        <f t="shared" si="2"/>
        <v>Taip / Yes</v>
      </c>
    </row>
    <row r="33" spans="2:14" x14ac:dyDescent="0.3">
      <c r="B33" s="114" t="s">
        <v>25</v>
      </c>
      <c r="C33" s="109">
        <v>21</v>
      </c>
      <c r="D33" s="128">
        <f>_xlfn.XLOOKUP($C33,'Duomenys | Data'!$B$10:$B$69,'Duomenys | Data'!L$10:L$69)</f>
        <v>3531.5</v>
      </c>
      <c r="E33" s="128">
        <f>_xlfn.XLOOKUP($C33,'Duomenys | Data'!$B$10:$B$69,'Duomenys | Data'!M$10:M$69)</f>
        <v>24365</v>
      </c>
      <c r="F33" s="110">
        <f t="shared" si="0"/>
        <v>4314.8999999999978</v>
      </c>
      <c r="G33" s="128">
        <f>_xlfn.XLOOKUP($C33,'Duomenys | Data'!$B$10:$B$69,'Duomenys | Data'!N$10:N$69)</f>
        <v>45270.2</v>
      </c>
      <c r="H33" s="128">
        <f>_xlfn.XLOOKUP($C33,'Duomenys | Data'!$B$10:$B$69,'Duomenys | Data'!O$10:O$69)</f>
        <v>23474.3</v>
      </c>
      <c r="I33" s="128">
        <f>_xlfn.XLOOKUP($C33,'Duomenys | Data'!$B$10:$B$69,'Duomenys | Data'!P$10:P$69)</f>
        <v>17481</v>
      </c>
      <c r="J33" s="111">
        <f t="shared" si="1"/>
        <v>12.313501790452548</v>
      </c>
      <c r="K33" s="112" t="str">
        <f t="shared" si="3"/>
        <v>Ne / No</v>
      </c>
      <c r="L33" s="174" t="s">
        <v>92</v>
      </c>
      <c r="M33" s="174" t="s">
        <v>92</v>
      </c>
      <c r="N33" s="113" t="str">
        <f t="shared" si="2"/>
        <v>Taip / Yes</v>
      </c>
    </row>
    <row r="34" spans="2:14" x14ac:dyDescent="0.3">
      <c r="B34" s="114" t="s">
        <v>26</v>
      </c>
      <c r="C34" s="109">
        <v>22</v>
      </c>
      <c r="D34" s="128">
        <f>_xlfn.XLOOKUP($C34,'Duomenys | Data'!$B$10:$B$69,'Duomenys | Data'!L$10:L$69)</f>
        <v>10425.299999999999</v>
      </c>
      <c r="E34" s="128">
        <f>_xlfn.XLOOKUP($C34,'Duomenys | Data'!$B$10:$B$69,'Duomenys | Data'!M$10:M$69)</f>
        <v>91613</v>
      </c>
      <c r="F34" s="110">
        <f t="shared" si="0"/>
        <v>17190.399999999994</v>
      </c>
      <c r="G34" s="128">
        <f>_xlfn.XLOOKUP($C34,'Duomenys | Data'!$B$10:$B$69,'Duomenys | Data'!N$10:N$69)</f>
        <v>160055.5</v>
      </c>
      <c r="H34" s="128">
        <f>_xlfn.XLOOKUP($C34,'Duomenys | Data'!$B$10:$B$69,'Duomenys | Data'!O$10:O$69)</f>
        <v>85601.1</v>
      </c>
      <c r="I34" s="128">
        <f>_xlfn.XLOOKUP($C34,'Duomenys | Data'!$B$10:$B$69,'Duomenys | Data'!P$10:P$69)</f>
        <v>57264</v>
      </c>
      <c r="J34" s="111">
        <f t="shared" si="1"/>
        <v>9.5817777753268736</v>
      </c>
      <c r="K34" s="112" t="str">
        <f t="shared" si="3"/>
        <v>Ne / No</v>
      </c>
      <c r="L34" s="174" t="s">
        <v>92</v>
      </c>
      <c r="M34" s="174" t="s">
        <v>92</v>
      </c>
      <c r="N34" s="113" t="str">
        <f t="shared" si="2"/>
        <v>Taip / Yes</v>
      </c>
    </row>
    <row r="35" spans="2:14" x14ac:dyDescent="0.3">
      <c r="B35" s="114" t="s">
        <v>27</v>
      </c>
      <c r="C35" s="109">
        <v>23</v>
      </c>
      <c r="D35" s="128">
        <f>_xlfn.XLOOKUP($C35,'Duomenys | Data'!$B$10:$B$69,'Duomenys | Data'!L$10:L$69)</f>
        <v>5886.7</v>
      </c>
      <c r="E35" s="128">
        <f>_xlfn.XLOOKUP($C35,'Duomenys | Data'!$B$10:$B$69,'Duomenys | Data'!M$10:M$69)</f>
        <v>39669</v>
      </c>
      <c r="F35" s="110">
        <f t="shared" si="0"/>
        <v>8252.2999999999956</v>
      </c>
      <c r="G35" s="128">
        <f>_xlfn.XLOOKUP($C35,'Duomenys | Data'!$B$10:$B$69,'Duomenys | Data'!N$10:N$69)</f>
        <v>79003.399999999994</v>
      </c>
      <c r="H35" s="128">
        <f>_xlfn.XLOOKUP($C35,'Duomenys | Data'!$B$10:$B$69,'Duomenys | Data'!O$10:O$69)</f>
        <v>37884.199999999997</v>
      </c>
      <c r="I35" s="128">
        <f>_xlfn.XLOOKUP($C35,'Duomenys | Data'!$B$10:$B$69,'Duomenys | Data'!P$10:P$69)</f>
        <v>32866.9</v>
      </c>
      <c r="J35" s="111">
        <f t="shared" si="1"/>
        <v>12.284099137544265</v>
      </c>
      <c r="K35" s="112" t="str">
        <f t="shared" si="3"/>
        <v>Ne / No</v>
      </c>
      <c r="L35" s="174" t="s">
        <v>92</v>
      </c>
      <c r="M35" s="174" t="s">
        <v>92</v>
      </c>
      <c r="N35" s="113" t="str">
        <f t="shared" si="2"/>
        <v>Taip / Yes</v>
      </c>
    </row>
    <row r="36" spans="2:14" x14ac:dyDescent="0.3">
      <c r="B36" s="114" t="s">
        <v>28</v>
      </c>
      <c r="C36" s="109">
        <v>24</v>
      </c>
      <c r="D36" s="128">
        <f>_xlfn.XLOOKUP($C36,'Duomenys | Data'!$B$10:$B$69,'Duomenys | Data'!L$10:L$69)</f>
        <v>3773.9</v>
      </c>
      <c r="E36" s="128">
        <f>_xlfn.XLOOKUP($C36,'Duomenys | Data'!$B$10:$B$69,'Duomenys | Data'!M$10:M$69)</f>
        <v>24340</v>
      </c>
      <c r="F36" s="110">
        <f t="shared" si="0"/>
        <v>3980.0999999999985</v>
      </c>
      <c r="G36" s="128">
        <f>_xlfn.XLOOKUP($C36,'Duomenys | Data'!$B$10:$B$69,'Duomenys | Data'!N$10:N$69)</f>
        <v>45381.599999999999</v>
      </c>
      <c r="H36" s="128">
        <f>_xlfn.XLOOKUP($C36,'Duomenys | Data'!$B$10:$B$69,'Duomenys | Data'!O$10:O$69)</f>
        <v>23840.1</v>
      </c>
      <c r="I36" s="128">
        <f>_xlfn.XLOOKUP($C36,'Duomenys | Data'!$B$10:$B$69,'Duomenys | Data'!P$10:P$69)</f>
        <v>17561.400000000001</v>
      </c>
      <c r="J36" s="111">
        <f t="shared" si="1"/>
        <v>13.325871024466723</v>
      </c>
      <c r="K36" s="112" t="str">
        <f t="shared" si="3"/>
        <v>Ne / No</v>
      </c>
      <c r="L36" s="174" t="s">
        <v>92</v>
      </c>
      <c r="M36" s="174" t="s">
        <v>92</v>
      </c>
      <c r="N36" s="113" t="str">
        <f t="shared" si="2"/>
        <v>Taip / Yes</v>
      </c>
    </row>
    <row r="37" spans="2:14" x14ac:dyDescent="0.3">
      <c r="B37" s="114" t="s">
        <v>29</v>
      </c>
      <c r="C37" s="109">
        <v>25</v>
      </c>
      <c r="D37" s="128">
        <f>_xlfn.XLOOKUP($C37,'Duomenys | Data'!$B$10:$B$69,'Duomenys | Data'!L$10:L$69)</f>
        <v>8159.7</v>
      </c>
      <c r="E37" s="128">
        <f>_xlfn.XLOOKUP($C37,'Duomenys | Data'!$B$10:$B$69,'Duomenys | Data'!M$10:M$69)</f>
        <v>61338</v>
      </c>
      <c r="F37" s="110">
        <f t="shared" si="0"/>
        <v>11554.599999999995</v>
      </c>
      <c r="G37" s="128">
        <f>_xlfn.XLOOKUP($C37,'Duomenys | Data'!$B$10:$B$69,'Duomenys | Data'!N$10:N$69)</f>
        <v>98201.4</v>
      </c>
      <c r="H37" s="128">
        <f>_xlfn.XLOOKUP($C37,'Duomenys | Data'!$B$10:$B$69,'Duomenys | Data'!O$10:O$69)</f>
        <v>55119.1</v>
      </c>
      <c r="I37" s="128">
        <f>_xlfn.XLOOKUP($C37,'Duomenys | Data'!$B$10:$B$69,'Duomenys | Data'!P$10:P$69)</f>
        <v>31527.7</v>
      </c>
      <c r="J37" s="111">
        <f t="shared" si="1"/>
        <v>11.194140420289578</v>
      </c>
      <c r="K37" s="112" t="str">
        <f t="shared" si="3"/>
        <v>Ne / No</v>
      </c>
      <c r="L37" s="174" t="s">
        <v>92</v>
      </c>
      <c r="M37" s="174" t="s">
        <v>92</v>
      </c>
      <c r="N37" s="113" t="str">
        <f t="shared" si="2"/>
        <v>Taip / Yes</v>
      </c>
    </row>
    <row r="38" spans="2:14" x14ac:dyDescent="0.3">
      <c r="B38" s="114" t="s">
        <v>30</v>
      </c>
      <c r="C38" s="109">
        <v>26</v>
      </c>
      <c r="D38" s="128">
        <f>_xlfn.XLOOKUP($C38,'Duomenys | Data'!$B$10:$B$69,'Duomenys | Data'!L$10:L$69)</f>
        <v>5010.2</v>
      </c>
      <c r="E38" s="128">
        <f>_xlfn.XLOOKUP($C38,'Duomenys | Data'!$B$10:$B$69,'Duomenys | Data'!M$10:M$69)</f>
        <v>31042</v>
      </c>
      <c r="F38" s="110">
        <f t="shared" si="0"/>
        <v>6077.8000000000029</v>
      </c>
      <c r="G38" s="128">
        <f>_xlfn.XLOOKUP($C38,'Duomenys | Data'!$B$10:$B$69,'Duomenys | Data'!N$10:N$69)</f>
        <v>58501.3</v>
      </c>
      <c r="H38" s="128">
        <f>_xlfn.XLOOKUP($C38,'Duomenys | Data'!$B$10:$B$69,'Duomenys | Data'!O$10:O$69)</f>
        <v>29521.1</v>
      </c>
      <c r="I38" s="128">
        <f>_xlfn.XLOOKUP($C38,'Duomenys | Data'!$B$10:$B$69,'Duomenys | Data'!P$10:P$69)</f>
        <v>22902.400000000001</v>
      </c>
      <c r="J38" s="111">
        <f t="shared" si="1"/>
        <v>13.497378757428649</v>
      </c>
      <c r="K38" s="112" t="str">
        <f t="shared" si="3"/>
        <v>Ne / No</v>
      </c>
      <c r="L38" s="174" t="s">
        <v>92</v>
      </c>
      <c r="M38" s="174" t="s">
        <v>92</v>
      </c>
      <c r="N38" s="113" t="str">
        <f t="shared" si="2"/>
        <v>Taip / Yes</v>
      </c>
    </row>
    <row r="39" spans="2:14" x14ac:dyDescent="0.3">
      <c r="B39" s="114" t="s">
        <v>31</v>
      </c>
      <c r="C39" s="109">
        <v>27</v>
      </c>
      <c r="D39" s="128">
        <f>_xlfn.XLOOKUP($C39,'Duomenys | Data'!$B$10:$B$69,'Duomenys | Data'!L$10:L$69)</f>
        <v>4113.8</v>
      </c>
      <c r="E39" s="128">
        <f>_xlfn.XLOOKUP($C39,'Duomenys | Data'!$B$10:$B$69,'Duomenys | Data'!M$10:M$69)</f>
        <v>15341</v>
      </c>
      <c r="F39" s="110">
        <f t="shared" si="0"/>
        <v>2611.0000000000018</v>
      </c>
      <c r="G39" s="128">
        <f>_xlfn.XLOOKUP($C39,'Duomenys | Data'!$B$10:$B$69,'Duomenys | Data'!N$10:N$69)</f>
        <v>30957.9</v>
      </c>
      <c r="H39" s="128">
        <f>_xlfn.XLOOKUP($C39,'Duomenys | Data'!$B$10:$B$69,'Duomenys | Data'!O$10:O$69)</f>
        <v>14506.5</v>
      </c>
      <c r="I39" s="128">
        <f>_xlfn.XLOOKUP($C39,'Duomenys | Data'!$B$10:$B$69,'Duomenys | Data'!P$10:P$69)</f>
        <v>13840.4</v>
      </c>
      <c r="J39" s="111">
        <f t="shared" si="1"/>
        <v>22.91555258467023</v>
      </c>
      <c r="K39" s="112" t="str">
        <f t="shared" si="3"/>
        <v>Ne / No</v>
      </c>
      <c r="L39" s="174" t="s">
        <v>92</v>
      </c>
      <c r="M39" s="174" t="s">
        <v>92</v>
      </c>
      <c r="N39" s="113" t="str">
        <f t="shared" si="2"/>
        <v>Taip / Yes</v>
      </c>
    </row>
    <row r="40" spans="2:14" x14ac:dyDescent="0.3">
      <c r="B40" s="114" t="s">
        <v>32</v>
      </c>
      <c r="C40" s="109">
        <v>28</v>
      </c>
      <c r="D40" s="128">
        <f>_xlfn.XLOOKUP($C40,'Duomenys | Data'!$B$10:$B$69,'Duomenys | Data'!L$10:L$69)</f>
        <v>3652.7</v>
      </c>
      <c r="E40" s="128">
        <f>_xlfn.XLOOKUP($C40,'Duomenys | Data'!$B$10:$B$69,'Duomenys | Data'!M$10:M$69)</f>
        <v>16573</v>
      </c>
      <c r="F40" s="110">
        <f t="shared" si="0"/>
        <v>1860.3999999999978</v>
      </c>
      <c r="G40" s="128">
        <f>_xlfn.XLOOKUP($C40,'Duomenys | Data'!$B$10:$B$69,'Duomenys | Data'!N$10:N$69)</f>
        <v>33293.199999999997</v>
      </c>
      <c r="H40" s="128">
        <f>_xlfn.XLOOKUP($C40,'Duomenys | Data'!$B$10:$B$69,'Duomenys | Data'!O$10:O$69)</f>
        <v>16210.3</v>
      </c>
      <c r="I40" s="128">
        <f>_xlfn.XLOOKUP($C40,'Duomenys | Data'!$B$10:$B$69,'Duomenys | Data'!P$10:P$69)</f>
        <v>15222.5</v>
      </c>
      <c r="J40" s="111">
        <f t="shared" si="1"/>
        <v>19.815660702854601</v>
      </c>
      <c r="K40" s="112" t="str">
        <f t="shared" si="3"/>
        <v>Ne / No</v>
      </c>
      <c r="L40" s="174" t="s">
        <v>92</v>
      </c>
      <c r="M40" s="174" t="s">
        <v>92</v>
      </c>
      <c r="N40" s="113" t="str">
        <f t="shared" si="2"/>
        <v>Taip / Yes</v>
      </c>
    </row>
    <row r="41" spans="2:14" x14ac:dyDescent="0.3">
      <c r="B41" s="114" t="s">
        <v>33</v>
      </c>
      <c r="C41" s="109">
        <v>30</v>
      </c>
      <c r="D41" s="128">
        <f>_xlfn.XLOOKUP($C41,'Duomenys | Data'!$B$10:$B$69,'Duomenys | Data'!L$10:L$69)</f>
        <v>4013.8</v>
      </c>
      <c r="E41" s="128">
        <f>_xlfn.XLOOKUP($C41,'Duomenys | Data'!$B$10:$B$69,'Duomenys | Data'!M$10:M$69)</f>
        <v>46180</v>
      </c>
      <c r="F41" s="110">
        <f t="shared" si="0"/>
        <v>9432.5000000000073</v>
      </c>
      <c r="G41" s="128">
        <f>_xlfn.XLOOKUP($C41,'Duomenys | Data'!$B$10:$B$69,'Duomenys | Data'!N$10:N$69)</f>
        <v>84791.1</v>
      </c>
      <c r="H41" s="128">
        <f>_xlfn.XLOOKUP($C41,'Duomenys | Data'!$B$10:$B$69,'Duomenys | Data'!O$10:O$69)</f>
        <v>43578</v>
      </c>
      <c r="I41" s="128">
        <f>_xlfn.XLOOKUP($C41,'Duomenys | Data'!$B$10:$B$69,'Duomenys | Data'!P$10:P$69)</f>
        <v>31780.6</v>
      </c>
      <c r="J41" s="111">
        <f t="shared" si="1"/>
        <v>7.2174421218251279</v>
      </c>
      <c r="K41" s="112" t="str">
        <f t="shared" si="3"/>
        <v>Ne / No</v>
      </c>
      <c r="L41" s="174" t="s">
        <v>92</v>
      </c>
      <c r="M41" s="174" t="s">
        <v>92</v>
      </c>
      <c r="N41" s="113" t="str">
        <f t="shared" si="2"/>
        <v>Taip / Yes</v>
      </c>
    </row>
    <row r="42" spans="2:14" x14ac:dyDescent="0.3">
      <c r="B42" s="114" t="s">
        <v>34</v>
      </c>
      <c r="C42" s="109">
        <v>31</v>
      </c>
      <c r="D42" s="128">
        <f>_xlfn.XLOOKUP($C42,'Duomenys | Data'!$B$10:$B$69,'Duomenys | Data'!L$10:L$69)</f>
        <v>4070.5</v>
      </c>
      <c r="E42" s="128">
        <f>_xlfn.XLOOKUP($C42,'Duomenys | Data'!$B$10:$B$69,'Duomenys | Data'!M$10:M$69)</f>
        <v>15826</v>
      </c>
      <c r="F42" s="110">
        <f t="shared" si="0"/>
        <v>1695.3999999999996</v>
      </c>
      <c r="G42" s="128">
        <f>_xlfn.XLOOKUP($C42,'Duomenys | Data'!$B$10:$B$69,'Duomenys | Data'!N$10:N$69)</f>
        <v>29493.200000000001</v>
      </c>
      <c r="H42" s="128">
        <f>_xlfn.XLOOKUP($C42,'Duomenys | Data'!$B$10:$B$69,'Duomenys | Data'!O$10:O$69)</f>
        <v>15294.6</v>
      </c>
      <c r="I42" s="128">
        <f>_xlfn.XLOOKUP($C42,'Duomenys | Data'!$B$10:$B$69,'Duomenys | Data'!P$10:P$69)</f>
        <v>12503.2</v>
      </c>
      <c r="J42" s="111">
        <f t="shared" si="1"/>
        <v>23.23159108290433</v>
      </c>
      <c r="K42" s="112" t="str">
        <f t="shared" si="3"/>
        <v>Ne / No</v>
      </c>
      <c r="L42" s="174" t="s">
        <v>92</v>
      </c>
      <c r="M42" s="174" t="s">
        <v>92</v>
      </c>
      <c r="N42" s="113" t="str">
        <f t="shared" si="2"/>
        <v>Taip / Yes</v>
      </c>
    </row>
    <row r="43" spans="2:14" x14ac:dyDescent="0.3">
      <c r="B43" s="114" t="s">
        <v>35</v>
      </c>
      <c r="C43" s="109">
        <v>32</v>
      </c>
      <c r="D43" s="128">
        <f>_xlfn.XLOOKUP($C43,'Duomenys | Data'!$B$10:$B$69,'Duomenys | Data'!L$10:L$69)</f>
        <v>2090.3000000000002</v>
      </c>
      <c r="E43" s="128">
        <f>_xlfn.XLOOKUP($C43,'Duomenys | Data'!$B$10:$B$69,'Duomenys | Data'!M$10:M$69)</f>
        <v>17295</v>
      </c>
      <c r="F43" s="110">
        <f t="shared" si="0"/>
        <v>4906.0999999999967</v>
      </c>
      <c r="G43" s="128">
        <f>_xlfn.XLOOKUP($C43,'Duomenys | Data'!$B$10:$B$69,'Duomenys | Data'!N$10:N$69)</f>
        <v>35694.199999999997</v>
      </c>
      <c r="H43" s="128">
        <f>_xlfn.XLOOKUP($C43,'Duomenys | Data'!$B$10:$B$69,'Duomenys | Data'!O$10:O$69)</f>
        <v>16608</v>
      </c>
      <c r="I43" s="128">
        <f>_xlfn.XLOOKUP($C43,'Duomenys | Data'!$B$10:$B$69,'Duomenys | Data'!P$10:P$69)</f>
        <v>14180.1</v>
      </c>
      <c r="J43" s="111">
        <f t="shared" si="1"/>
        <v>9.4152992419294552</v>
      </c>
      <c r="K43" s="112" t="str">
        <f t="shared" si="3"/>
        <v>Ne / No</v>
      </c>
      <c r="L43" s="174" t="s">
        <v>92</v>
      </c>
      <c r="M43" s="174" t="s">
        <v>92</v>
      </c>
      <c r="N43" s="113" t="str">
        <f t="shared" si="2"/>
        <v>Taip / Yes</v>
      </c>
    </row>
    <row r="44" spans="2:14" x14ac:dyDescent="0.3">
      <c r="B44" s="114" t="s">
        <v>36</v>
      </c>
      <c r="C44" s="109">
        <v>33</v>
      </c>
      <c r="D44" s="128">
        <f>_xlfn.XLOOKUP($C44,'Duomenys | Data'!$B$10:$B$69,'Duomenys | Data'!L$10:L$69)</f>
        <v>952.7</v>
      </c>
      <c r="E44" s="128">
        <f>_xlfn.XLOOKUP($C44,'Duomenys | Data'!$B$10:$B$69,'Duomenys | Data'!M$10:M$69)</f>
        <v>31325</v>
      </c>
      <c r="F44" s="110">
        <f t="shared" si="0"/>
        <v>4028.9000000000015</v>
      </c>
      <c r="G44" s="128">
        <f>_xlfn.XLOOKUP($C44,'Duomenys | Data'!$B$10:$B$69,'Duomenys | Data'!N$10:N$69)</f>
        <v>54946.3</v>
      </c>
      <c r="H44" s="128">
        <f>_xlfn.XLOOKUP($C44,'Duomenys | Data'!$B$10:$B$69,'Duomenys | Data'!O$10:O$69)</f>
        <v>29937.5</v>
      </c>
      <c r="I44" s="128">
        <f>_xlfn.XLOOKUP($C44,'Duomenys | Data'!$B$10:$B$69,'Duomenys | Data'!P$10:P$69)</f>
        <v>20979.9</v>
      </c>
      <c r="J44" s="111">
        <f t="shared" si="1"/>
        <v>2.6947522055558224</v>
      </c>
      <c r="K44" s="112" t="str">
        <f t="shared" si="3"/>
        <v>Ne / No</v>
      </c>
      <c r="L44" s="174" t="s">
        <v>92</v>
      </c>
      <c r="M44" s="174" t="s">
        <v>92</v>
      </c>
      <c r="N44" s="113" t="str">
        <f t="shared" si="2"/>
        <v>Taip / Yes</v>
      </c>
    </row>
    <row r="45" spans="2:14" x14ac:dyDescent="0.3">
      <c r="B45" s="114" t="s">
        <v>37</v>
      </c>
      <c r="C45" s="109">
        <v>34</v>
      </c>
      <c r="D45" s="128">
        <f>_xlfn.XLOOKUP($C45,'Duomenys | Data'!$B$10:$B$69,'Duomenys | Data'!L$10:L$69)</f>
        <v>2484.1999999999998</v>
      </c>
      <c r="E45" s="128">
        <f>_xlfn.XLOOKUP($C45,'Duomenys | Data'!$B$10:$B$69,'Duomenys | Data'!M$10:M$69)</f>
        <v>20836</v>
      </c>
      <c r="F45" s="110">
        <f t="shared" si="0"/>
        <v>4536.8000000000029</v>
      </c>
      <c r="G45" s="128">
        <f>_xlfn.XLOOKUP($C45,'Duomenys | Data'!$B$10:$B$69,'Duomenys | Data'!N$10:N$69)</f>
        <v>41272.800000000003</v>
      </c>
      <c r="H45" s="128">
        <f>_xlfn.XLOOKUP($C45,'Duomenys | Data'!$B$10:$B$69,'Duomenys | Data'!O$10:O$69)</f>
        <v>19933</v>
      </c>
      <c r="I45" s="128">
        <f>_xlfn.XLOOKUP($C45,'Duomenys | Data'!$B$10:$B$69,'Duomenys | Data'!P$10:P$69)</f>
        <v>16803</v>
      </c>
      <c r="J45" s="111">
        <f t="shared" si="1"/>
        <v>9.7907995964182088</v>
      </c>
      <c r="K45" s="112" t="str">
        <f t="shared" si="3"/>
        <v>Ne / No</v>
      </c>
      <c r="L45" s="174" t="s">
        <v>92</v>
      </c>
      <c r="M45" s="174" t="s">
        <v>92</v>
      </c>
      <c r="N45" s="113" t="str">
        <f t="shared" si="2"/>
        <v>Taip / Yes</v>
      </c>
    </row>
    <row r="46" spans="2:14" x14ac:dyDescent="0.3">
      <c r="B46" s="114" t="s">
        <v>38</v>
      </c>
      <c r="C46" s="109">
        <v>35</v>
      </c>
      <c r="D46" s="128">
        <f>_xlfn.XLOOKUP($C46,'Duomenys | Data'!$B$10:$B$69,'Duomenys | Data'!L$10:L$69)</f>
        <v>7490.8</v>
      </c>
      <c r="E46" s="128">
        <f>_xlfn.XLOOKUP($C46,'Duomenys | Data'!$B$10:$B$69,'Duomenys | Data'!M$10:M$69)</f>
        <v>28527</v>
      </c>
      <c r="F46" s="110">
        <f t="shared" si="0"/>
        <v>4323.5000000000036</v>
      </c>
      <c r="G46" s="128">
        <f>_xlfn.XLOOKUP($C46,'Duomenys | Data'!$B$10:$B$69,'Duomenys | Data'!N$10:N$69)</f>
        <v>56125.3</v>
      </c>
      <c r="H46" s="128">
        <f>_xlfn.XLOOKUP($C46,'Duomenys | Data'!$B$10:$B$69,'Duomenys | Data'!O$10:O$69)</f>
        <v>27253.8</v>
      </c>
      <c r="I46" s="128">
        <f>_xlfn.XLOOKUP($C46,'Duomenys | Data'!$B$10:$B$69,'Duomenys | Data'!P$10:P$69)</f>
        <v>24548</v>
      </c>
      <c r="J46" s="111">
        <f t="shared" si="1"/>
        <v>22.802697067015725</v>
      </c>
      <c r="K46" s="112" t="str">
        <f t="shared" si="3"/>
        <v>Ne / No</v>
      </c>
      <c r="L46" s="174" t="s">
        <v>92</v>
      </c>
      <c r="M46" s="174" t="s">
        <v>92</v>
      </c>
      <c r="N46" s="113" t="str">
        <f t="shared" si="2"/>
        <v>Taip / Yes</v>
      </c>
    </row>
    <row r="47" spans="2:14" x14ac:dyDescent="0.3">
      <c r="B47" s="114" t="s">
        <v>39</v>
      </c>
      <c r="C47" s="109">
        <v>36</v>
      </c>
      <c r="D47" s="128">
        <f>_xlfn.XLOOKUP($C47,'Duomenys | Data'!$B$10:$B$69,'Duomenys | Data'!L$10:L$69)</f>
        <v>2366</v>
      </c>
      <c r="E47" s="128">
        <f>_xlfn.XLOOKUP($C47,'Duomenys | Data'!$B$10:$B$69,'Duomenys | Data'!M$10:M$69)</f>
        <v>22187</v>
      </c>
      <c r="F47" s="110">
        <f t="shared" si="0"/>
        <v>5326.0999999999985</v>
      </c>
      <c r="G47" s="128">
        <f>_xlfn.XLOOKUP($C47,'Duomenys | Data'!$B$10:$B$69,'Duomenys | Data'!N$10:N$69)</f>
        <v>44058.6</v>
      </c>
      <c r="H47" s="128">
        <f>_xlfn.XLOOKUP($C47,'Duomenys | Data'!$B$10:$B$69,'Duomenys | Data'!O$10:O$69)</f>
        <v>20903.3</v>
      </c>
      <c r="I47" s="128">
        <f>_xlfn.XLOOKUP($C47,'Duomenys | Data'!$B$10:$B$69,'Duomenys | Data'!P$10:P$69)</f>
        <v>17829.2</v>
      </c>
      <c r="J47" s="111">
        <f t="shared" si="1"/>
        <v>8.5995398555597156</v>
      </c>
      <c r="K47" s="112" t="str">
        <f t="shared" si="3"/>
        <v>Ne / No</v>
      </c>
      <c r="L47" s="174" t="s">
        <v>92</v>
      </c>
      <c r="M47" s="174" t="s">
        <v>92</v>
      </c>
      <c r="N47" s="113" t="str">
        <f t="shared" si="2"/>
        <v>Taip / Yes</v>
      </c>
    </row>
    <row r="48" spans="2:14" x14ac:dyDescent="0.3">
      <c r="B48" s="114" t="s">
        <v>40</v>
      </c>
      <c r="C48" s="109">
        <v>37</v>
      </c>
      <c r="D48" s="128">
        <f>_xlfn.XLOOKUP($C48,'Duomenys | Data'!$B$10:$B$69,'Duomenys | Data'!L$10:L$69)</f>
        <v>2145.6999999999998</v>
      </c>
      <c r="E48" s="128">
        <f>_xlfn.XLOOKUP($C48,'Duomenys | Data'!$B$10:$B$69,'Duomenys | Data'!M$10:M$69)</f>
        <v>31568</v>
      </c>
      <c r="F48" s="110">
        <f t="shared" si="0"/>
        <v>6844.9000000000015</v>
      </c>
      <c r="G48" s="128">
        <f>_xlfn.XLOOKUP($C48,'Duomenys | Data'!$B$10:$B$69,'Duomenys | Data'!N$10:N$69)</f>
        <v>59782.9</v>
      </c>
      <c r="H48" s="128">
        <f>_xlfn.XLOOKUP($C48,'Duomenys | Data'!$B$10:$B$69,'Duomenys | Data'!O$10:O$69)</f>
        <v>30464.9</v>
      </c>
      <c r="I48" s="128">
        <f>_xlfn.XLOOKUP($C48,'Duomenys | Data'!$B$10:$B$69,'Duomenys | Data'!P$10:P$69)</f>
        <v>22473.1</v>
      </c>
      <c r="J48" s="111">
        <f t="shared" si="1"/>
        <v>5.5858839087910566</v>
      </c>
      <c r="K48" s="112" t="str">
        <f t="shared" si="3"/>
        <v>Ne / No</v>
      </c>
      <c r="L48" s="174" t="s">
        <v>92</v>
      </c>
      <c r="M48" s="174" t="s">
        <v>92</v>
      </c>
      <c r="N48" s="113" t="str">
        <f t="shared" si="2"/>
        <v>Taip / Yes</v>
      </c>
    </row>
    <row r="49" spans="2:14" x14ac:dyDescent="0.3">
      <c r="B49" s="114" t="s">
        <v>41</v>
      </c>
      <c r="C49" s="109">
        <v>38</v>
      </c>
      <c r="D49" s="128">
        <f>_xlfn.XLOOKUP($C49,'Duomenys | Data'!$B$10:$B$69,'Duomenys | Data'!L$10:L$69)</f>
        <v>7499.2</v>
      </c>
      <c r="E49" s="128">
        <f>_xlfn.XLOOKUP($C49,'Duomenys | Data'!$B$10:$B$69,'Duomenys | Data'!M$10:M$69)</f>
        <v>25952</v>
      </c>
      <c r="F49" s="110">
        <f t="shared" si="0"/>
        <v>5286.3999999999978</v>
      </c>
      <c r="G49" s="128">
        <f>_xlfn.XLOOKUP($C49,'Duomenys | Data'!$B$10:$B$69,'Duomenys | Data'!N$10:N$69)</f>
        <v>52372.2</v>
      </c>
      <c r="H49" s="128">
        <f>_xlfn.XLOOKUP($C49,'Duomenys | Data'!$B$10:$B$69,'Duomenys | Data'!O$10:O$69)</f>
        <v>24855.8</v>
      </c>
      <c r="I49" s="128">
        <f>_xlfn.XLOOKUP($C49,'Duomenys | Data'!$B$10:$B$69,'Duomenys | Data'!P$10:P$69)</f>
        <v>22230</v>
      </c>
      <c r="J49" s="111">
        <f t="shared" si="1"/>
        <v>24.006351157549684</v>
      </c>
      <c r="K49" s="112" t="str">
        <f t="shared" si="3"/>
        <v>Ne / No</v>
      </c>
      <c r="L49" s="174" t="s">
        <v>92</v>
      </c>
      <c r="M49" s="174" t="s">
        <v>92</v>
      </c>
      <c r="N49" s="113" t="str">
        <f t="shared" si="2"/>
        <v>Taip / Yes</v>
      </c>
    </row>
    <row r="50" spans="2:14" x14ac:dyDescent="0.3">
      <c r="B50" s="114" t="s">
        <v>42</v>
      </c>
      <c r="C50" s="109">
        <v>39</v>
      </c>
      <c r="D50" s="128">
        <f>_xlfn.XLOOKUP($C50,'Duomenys | Data'!$B$10:$B$69,'Duomenys | Data'!L$10:L$69)</f>
        <v>9320</v>
      </c>
      <c r="E50" s="128">
        <f>_xlfn.XLOOKUP($C50,'Duomenys | Data'!$B$10:$B$69,'Duomenys | Data'!M$10:M$69)</f>
        <v>26232</v>
      </c>
      <c r="F50" s="110">
        <f t="shared" si="0"/>
        <v>5015.8999999999978</v>
      </c>
      <c r="G50" s="128">
        <f>_xlfn.XLOOKUP($C50,'Duomenys | Data'!$B$10:$B$69,'Duomenys | Data'!N$10:N$69)</f>
        <v>51200.6</v>
      </c>
      <c r="H50" s="128">
        <f>_xlfn.XLOOKUP($C50,'Duomenys | Data'!$B$10:$B$69,'Duomenys | Data'!O$10:O$69)</f>
        <v>25007.5</v>
      </c>
      <c r="I50" s="128">
        <f>_xlfn.XLOOKUP($C50,'Duomenys | Data'!$B$10:$B$69,'Duomenys | Data'!P$10:P$69)</f>
        <v>21177.200000000001</v>
      </c>
      <c r="J50" s="111">
        <f t="shared" si="1"/>
        <v>29.826004307489466</v>
      </c>
      <c r="K50" s="112" t="str">
        <f t="shared" si="3"/>
        <v>Ne / No</v>
      </c>
      <c r="L50" s="174" t="s">
        <v>92</v>
      </c>
      <c r="M50" s="174" t="s">
        <v>92</v>
      </c>
      <c r="N50" s="113" t="str">
        <f t="shared" si="2"/>
        <v>Taip / Yes</v>
      </c>
    </row>
    <row r="51" spans="2:14" x14ac:dyDescent="0.3">
      <c r="B51" s="114" t="s">
        <v>43</v>
      </c>
      <c r="C51" s="109">
        <v>40</v>
      </c>
      <c r="D51" s="128">
        <f>_xlfn.XLOOKUP($C51,'Duomenys | Data'!$B$10:$B$69,'Duomenys | Data'!L$10:L$69)</f>
        <v>2461.3000000000002</v>
      </c>
      <c r="E51" s="128">
        <f>_xlfn.XLOOKUP($C51,'Duomenys | Data'!$B$10:$B$69,'Duomenys | Data'!M$10:M$69)</f>
        <v>14839</v>
      </c>
      <c r="F51" s="110">
        <f t="shared" si="0"/>
        <v>1643.3999999999996</v>
      </c>
      <c r="G51" s="128">
        <f>_xlfn.XLOOKUP($C51,'Duomenys | Data'!$B$10:$B$69,'Duomenys | Data'!N$10:N$69)</f>
        <v>26371.5</v>
      </c>
      <c r="H51" s="128">
        <f>_xlfn.XLOOKUP($C51,'Duomenys | Data'!$B$10:$B$69,'Duomenys | Data'!O$10:O$69)</f>
        <v>14394.1</v>
      </c>
      <c r="I51" s="128">
        <f>_xlfn.XLOOKUP($C51,'Duomenys | Data'!$B$10:$B$69,'Duomenys | Data'!P$10:P$69)</f>
        <v>10334</v>
      </c>
      <c r="J51" s="111">
        <f t="shared" si="1"/>
        <v>14.932898121632771</v>
      </c>
      <c r="K51" s="112" t="str">
        <f t="shared" si="3"/>
        <v>Ne / No</v>
      </c>
      <c r="L51" s="174" t="s">
        <v>92</v>
      </c>
      <c r="M51" s="174" t="s">
        <v>92</v>
      </c>
      <c r="N51" s="113" t="str">
        <f t="shared" si="2"/>
        <v>Taip / Yes</v>
      </c>
    </row>
    <row r="52" spans="2:14" x14ac:dyDescent="0.3">
      <c r="B52" s="114" t="s">
        <v>44</v>
      </c>
      <c r="C52" s="109">
        <v>41</v>
      </c>
      <c r="D52" s="128">
        <f>_xlfn.XLOOKUP($C52,'Duomenys | Data'!$B$10:$B$69,'Duomenys | Data'!L$10:L$69)</f>
        <v>2706.2</v>
      </c>
      <c r="E52" s="128">
        <f>_xlfn.XLOOKUP($C52,'Duomenys | Data'!$B$10:$B$69,'Duomenys | Data'!M$10:M$69)</f>
        <v>23320</v>
      </c>
      <c r="F52" s="110">
        <f t="shared" si="0"/>
        <v>4039</v>
      </c>
      <c r="G52" s="128">
        <f>_xlfn.XLOOKUP($C52,'Duomenys | Data'!$B$10:$B$69,'Duomenys | Data'!N$10:N$69)</f>
        <v>47785</v>
      </c>
      <c r="H52" s="128">
        <f>_xlfn.XLOOKUP($C52,'Duomenys | Data'!$B$10:$B$69,'Duomenys | Data'!O$10:O$69)</f>
        <v>22458.9</v>
      </c>
      <c r="I52" s="128">
        <f>_xlfn.XLOOKUP($C52,'Duomenys | Data'!$B$10:$B$69,'Duomenys | Data'!P$10:P$69)</f>
        <v>21287.1</v>
      </c>
      <c r="J52" s="111">
        <f t="shared" si="1"/>
        <v>9.8914434007090897</v>
      </c>
      <c r="K52" s="112" t="str">
        <f t="shared" si="3"/>
        <v>Ne / No</v>
      </c>
      <c r="L52" s="174" t="s">
        <v>92</v>
      </c>
      <c r="M52" s="174" t="s">
        <v>92</v>
      </c>
      <c r="N52" s="113" t="str">
        <f t="shared" si="2"/>
        <v>Taip / Yes</v>
      </c>
    </row>
    <row r="53" spans="2:14" x14ac:dyDescent="0.3">
      <c r="B53" s="114" t="s">
        <v>45</v>
      </c>
      <c r="C53" s="109">
        <v>42</v>
      </c>
      <c r="D53" s="128">
        <f>_xlfn.XLOOKUP($C53,'Duomenys | Data'!$B$10:$B$69,'Duomenys | Data'!L$10:L$69)</f>
        <v>1210.9000000000001</v>
      </c>
      <c r="E53" s="128">
        <f>_xlfn.XLOOKUP($C53,'Duomenys | Data'!$B$10:$B$69,'Duomenys | Data'!M$10:M$69)</f>
        <v>27880</v>
      </c>
      <c r="F53" s="110">
        <f t="shared" si="0"/>
        <v>2851.2000000000044</v>
      </c>
      <c r="G53" s="128">
        <f>_xlfn.XLOOKUP($C53,'Duomenys | Data'!$B$10:$B$69,'Duomenys | Data'!N$10:N$69)</f>
        <v>55445.9</v>
      </c>
      <c r="H53" s="128">
        <f>_xlfn.XLOOKUP($C53,'Duomenys | Data'!$B$10:$B$69,'Duomenys | Data'!O$10:O$69)</f>
        <v>26904.1</v>
      </c>
      <c r="I53" s="128">
        <f>_xlfn.XLOOKUP($C53,'Duomenys | Data'!$B$10:$B$69,'Duomenys | Data'!P$10:P$69)</f>
        <v>25690.6</v>
      </c>
      <c r="J53" s="111">
        <f t="shared" si="1"/>
        <v>3.9402952048732232</v>
      </c>
      <c r="K53" s="112" t="str">
        <f t="shared" si="3"/>
        <v>Ne / No</v>
      </c>
      <c r="L53" s="174" t="s">
        <v>92</v>
      </c>
      <c r="M53" s="174" t="s">
        <v>92</v>
      </c>
      <c r="N53" s="113" t="str">
        <f t="shared" si="2"/>
        <v>Taip / Yes</v>
      </c>
    </row>
    <row r="54" spans="2:14" x14ac:dyDescent="0.3">
      <c r="B54" s="114" t="s">
        <v>46</v>
      </c>
      <c r="C54" s="109">
        <v>43</v>
      </c>
      <c r="D54" s="128">
        <f>_xlfn.XLOOKUP($C54,'Duomenys | Data'!$B$10:$B$69,'Duomenys | Data'!L$10:L$69)</f>
        <v>2543.1</v>
      </c>
      <c r="E54" s="128">
        <f>_xlfn.XLOOKUP($C54,'Duomenys | Data'!$B$10:$B$69,'Duomenys | Data'!M$10:M$69)</f>
        <v>34944</v>
      </c>
      <c r="F54" s="110">
        <f t="shared" si="0"/>
        <v>6441.3000000000029</v>
      </c>
      <c r="G54" s="128">
        <f>_xlfn.XLOOKUP($C54,'Duomenys | Data'!$B$10:$B$69,'Duomenys | Data'!N$10:N$69)</f>
        <v>62498.400000000001</v>
      </c>
      <c r="H54" s="128">
        <f>_xlfn.XLOOKUP($C54,'Duomenys | Data'!$B$10:$B$69,'Duomenys | Data'!O$10:O$69)</f>
        <v>33268.6</v>
      </c>
      <c r="I54" s="128">
        <f>_xlfn.XLOOKUP($C54,'Duomenys | Data'!$B$10:$B$69,'Duomenys | Data'!P$10:P$69)</f>
        <v>22788.5</v>
      </c>
      <c r="J54" s="111">
        <f t="shared" si="1"/>
        <v>6.1449355205833953</v>
      </c>
      <c r="K54" s="112" t="str">
        <f t="shared" si="3"/>
        <v>Ne / No</v>
      </c>
      <c r="L54" s="174" t="s">
        <v>92</v>
      </c>
      <c r="M54" s="174" t="s">
        <v>92</v>
      </c>
      <c r="N54" s="113" t="str">
        <f t="shared" si="2"/>
        <v>Taip / Yes</v>
      </c>
    </row>
    <row r="55" spans="2:14" x14ac:dyDescent="0.3">
      <c r="B55" s="114" t="s">
        <v>47</v>
      </c>
      <c r="C55" s="109">
        <v>44</v>
      </c>
      <c r="D55" s="128">
        <f>_xlfn.XLOOKUP($C55,'Duomenys | Data'!$B$10:$B$69,'Duomenys | Data'!L$10:L$69)</f>
        <v>2471.6999999999998</v>
      </c>
      <c r="E55" s="128">
        <f>_xlfn.XLOOKUP($C55,'Duomenys | Data'!$B$10:$B$69,'Duomenys | Data'!M$10:M$69)</f>
        <v>20214</v>
      </c>
      <c r="F55" s="110">
        <f t="shared" si="0"/>
        <v>2541.8999999999978</v>
      </c>
      <c r="G55" s="128">
        <f>_xlfn.XLOOKUP($C55,'Duomenys | Data'!$B$10:$B$69,'Duomenys | Data'!N$10:N$69)</f>
        <v>39168.1</v>
      </c>
      <c r="H55" s="128">
        <f>_xlfn.XLOOKUP($C55,'Duomenys | Data'!$B$10:$B$69,'Duomenys | Data'!O$10:O$69)</f>
        <v>19442.3</v>
      </c>
      <c r="I55" s="128">
        <f>_xlfn.XLOOKUP($C55,'Duomenys | Data'!$B$10:$B$69,'Duomenys | Data'!P$10:P$69)</f>
        <v>17183.900000000001</v>
      </c>
      <c r="J55" s="111">
        <f t="shared" si="1"/>
        <v>10.86179847863631</v>
      </c>
      <c r="K55" s="112" t="str">
        <f t="shared" si="3"/>
        <v>Ne / No</v>
      </c>
      <c r="L55" s="174" t="s">
        <v>92</v>
      </c>
      <c r="M55" s="174" t="s">
        <v>92</v>
      </c>
      <c r="N55" s="113" t="str">
        <f t="shared" si="2"/>
        <v>Taip / Yes</v>
      </c>
    </row>
    <row r="56" spans="2:14" x14ac:dyDescent="0.3">
      <c r="B56" s="114" t="s">
        <v>48</v>
      </c>
      <c r="C56" s="109">
        <v>45</v>
      </c>
      <c r="D56" s="128">
        <f>_xlfn.XLOOKUP($C56,'Duomenys | Data'!$B$10:$B$69,'Duomenys | Data'!L$10:L$69)</f>
        <v>11364.8</v>
      </c>
      <c r="E56" s="128">
        <f>_xlfn.XLOOKUP($C56,'Duomenys | Data'!$B$10:$B$69,'Duomenys | Data'!M$10:M$69)</f>
        <v>33289</v>
      </c>
      <c r="F56" s="110">
        <f t="shared" si="0"/>
        <v>7059.5000000000073</v>
      </c>
      <c r="G56" s="128">
        <f>_xlfn.XLOOKUP($C56,'Duomenys | Data'!$B$10:$B$69,'Duomenys | Data'!N$10:N$69)</f>
        <v>68930.100000000006</v>
      </c>
      <c r="H56" s="128">
        <f>_xlfn.XLOOKUP($C56,'Duomenys | Data'!$B$10:$B$69,'Duomenys | Data'!O$10:O$69)</f>
        <v>32116</v>
      </c>
      <c r="I56" s="128">
        <f>_xlfn.XLOOKUP($C56,'Duomenys | Data'!$B$10:$B$69,'Duomenys | Data'!P$10:P$69)</f>
        <v>29754.6</v>
      </c>
      <c r="J56" s="111">
        <f t="shared" si="1"/>
        <v>28.16659851047746</v>
      </c>
      <c r="K56" s="112" t="str">
        <f t="shared" si="3"/>
        <v>Ne / No</v>
      </c>
      <c r="L56" s="174" t="s">
        <v>92</v>
      </c>
      <c r="M56" s="174" t="s">
        <v>92</v>
      </c>
      <c r="N56" s="113" t="str">
        <f t="shared" si="2"/>
        <v>Taip / Yes</v>
      </c>
    </row>
    <row r="57" spans="2:14" x14ac:dyDescent="0.3">
      <c r="B57" s="114" t="s">
        <v>49</v>
      </c>
      <c r="C57" s="109">
        <v>46</v>
      </c>
      <c r="D57" s="128">
        <f>_xlfn.XLOOKUP($C57,'Duomenys | Data'!$B$10:$B$69,'Duomenys | Data'!L$10:L$69)</f>
        <v>3373.9</v>
      </c>
      <c r="E57" s="128">
        <f>_xlfn.XLOOKUP($C57,'Duomenys | Data'!$B$10:$B$69,'Duomenys | Data'!M$10:M$69)</f>
        <v>13591</v>
      </c>
      <c r="F57" s="110">
        <f t="shared" si="0"/>
        <v>3305.6000000000004</v>
      </c>
      <c r="G57" s="128">
        <f>_xlfn.XLOOKUP($C57,'Duomenys | Data'!$B$10:$B$69,'Duomenys | Data'!N$10:N$69)</f>
        <v>26077.3</v>
      </c>
      <c r="H57" s="128">
        <f>_xlfn.XLOOKUP($C57,'Duomenys | Data'!$B$10:$B$69,'Duomenys | Data'!O$10:O$69)</f>
        <v>12866.9</v>
      </c>
      <c r="I57" s="128">
        <f>_xlfn.XLOOKUP($C57,'Duomenys | Data'!$B$10:$B$69,'Duomenys | Data'!P$10:P$69)</f>
        <v>9904.7999999999993</v>
      </c>
      <c r="J57" s="111">
        <f t="shared" si="1"/>
        <v>19.96792254062948</v>
      </c>
      <c r="K57" s="112" t="str">
        <f t="shared" si="3"/>
        <v>Ne / No</v>
      </c>
      <c r="L57" s="174" t="s">
        <v>92</v>
      </c>
      <c r="M57" s="174" t="s">
        <v>92</v>
      </c>
      <c r="N57" s="113" t="str">
        <f t="shared" si="2"/>
        <v>Taip / Yes</v>
      </c>
    </row>
    <row r="58" spans="2:14" x14ac:dyDescent="0.3">
      <c r="B58" s="114" t="s">
        <v>50</v>
      </c>
      <c r="C58" s="109">
        <v>47</v>
      </c>
      <c r="D58" s="128">
        <f>_xlfn.XLOOKUP($C58,'Duomenys | Data'!$B$10:$B$69,'Duomenys | Data'!L$10:L$69)</f>
        <v>6574.8</v>
      </c>
      <c r="E58" s="128">
        <f>_xlfn.XLOOKUP($C58,'Duomenys | Data'!$B$10:$B$69,'Duomenys | Data'!M$10:M$69)</f>
        <v>20936</v>
      </c>
      <c r="F58" s="110">
        <f t="shared" si="0"/>
        <v>4086.8999999999978</v>
      </c>
      <c r="G58" s="128">
        <f>_xlfn.XLOOKUP($C58,'Duomenys | Data'!$B$10:$B$69,'Duomenys | Data'!N$10:N$69)</f>
        <v>39364.6</v>
      </c>
      <c r="H58" s="128">
        <f>_xlfn.XLOOKUP($C58,'Duomenys | Data'!$B$10:$B$69,'Duomenys | Data'!O$10:O$69)</f>
        <v>19709.400000000001</v>
      </c>
      <c r="I58" s="128">
        <f>_xlfn.XLOOKUP($C58,'Duomenys | Data'!$B$10:$B$69,'Duomenys | Data'!P$10:P$69)</f>
        <v>15568.3</v>
      </c>
      <c r="J58" s="111">
        <f t="shared" si="1"/>
        <v>26.27513197910714</v>
      </c>
      <c r="K58" s="112" t="str">
        <f t="shared" si="3"/>
        <v>Ne / No</v>
      </c>
      <c r="L58" s="174" t="s">
        <v>92</v>
      </c>
      <c r="M58" s="174" t="s">
        <v>92</v>
      </c>
      <c r="N58" s="113" t="str">
        <f t="shared" si="2"/>
        <v>Taip / Yes</v>
      </c>
    </row>
    <row r="59" spans="2:14" x14ac:dyDescent="0.3">
      <c r="B59" s="114" t="s">
        <v>51</v>
      </c>
      <c r="C59" s="109">
        <v>48</v>
      </c>
      <c r="D59" s="128">
        <f>_xlfn.XLOOKUP($C59,'Duomenys | Data'!$B$10:$B$69,'Duomenys | Data'!L$10:L$69)</f>
        <v>6365.7</v>
      </c>
      <c r="E59" s="128">
        <f>_xlfn.XLOOKUP($C59,'Duomenys | Data'!$B$10:$B$69,'Duomenys | Data'!M$10:M$69)</f>
        <v>31650</v>
      </c>
      <c r="F59" s="110">
        <f t="shared" si="0"/>
        <v>5788.9000000000015</v>
      </c>
      <c r="G59" s="128">
        <f>_xlfn.XLOOKUP($C59,'Duomenys | Data'!$B$10:$B$69,'Duomenys | Data'!N$10:N$69)</f>
        <v>64552.4</v>
      </c>
      <c r="H59" s="128">
        <f>_xlfn.XLOOKUP($C59,'Duomenys | Data'!$B$10:$B$69,'Duomenys | Data'!O$10:O$69)</f>
        <v>30506.400000000001</v>
      </c>
      <c r="I59" s="128">
        <f>_xlfn.XLOOKUP($C59,'Duomenys | Data'!$B$10:$B$69,'Duomenys | Data'!P$10:P$69)</f>
        <v>28257.1</v>
      </c>
      <c r="J59" s="111">
        <f t="shared" si="1"/>
        <v>17.002903397268614</v>
      </c>
      <c r="K59" s="112" t="str">
        <f t="shared" si="3"/>
        <v>Ne / No</v>
      </c>
      <c r="L59" s="174" t="s">
        <v>92</v>
      </c>
      <c r="M59" s="174" t="s">
        <v>92</v>
      </c>
      <c r="N59" s="113" t="str">
        <f t="shared" si="2"/>
        <v>Taip / Yes</v>
      </c>
    </row>
    <row r="60" spans="2:14" x14ac:dyDescent="0.3">
      <c r="B60" s="114" t="s">
        <v>52</v>
      </c>
      <c r="C60" s="109">
        <v>49</v>
      </c>
      <c r="D60" s="128">
        <f>_xlfn.XLOOKUP($C60,'Duomenys | Data'!$B$10:$B$69,'Duomenys | Data'!L$10:L$69)</f>
        <v>9393.2000000000007</v>
      </c>
      <c r="E60" s="128">
        <f>_xlfn.XLOOKUP($C60,'Duomenys | Data'!$B$10:$B$69,'Duomenys | Data'!M$10:M$69)</f>
        <v>34909</v>
      </c>
      <c r="F60" s="110">
        <f t="shared" si="0"/>
        <v>5151.9999999999964</v>
      </c>
      <c r="G60" s="128">
        <f>_xlfn.XLOOKUP($C60,'Duomenys | Data'!$B$10:$B$69,'Duomenys | Data'!N$10:N$69)</f>
        <v>66526.2</v>
      </c>
      <c r="H60" s="128">
        <f>_xlfn.XLOOKUP($C60,'Duomenys | Data'!$B$10:$B$69,'Duomenys | Data'!O$10:O$69)</f>
        <v>33206</v>
      </c>
      <c r="I60" s="128">
        <f>_xlfn.XLOOKUP($C60,'Duomenys | Data'!$B$10:$B$69,'Duomenys | Data'!P$10:P$69)</f>
        <v>28168.2</v>
      </c>
      <c r="J60" s="111">
        <f t="shared" si="1"/>
        <v>23.447242954494399</v>
      </c>
      <c r="K60" s="112" t="str">
        <f t="shared" si="3"/>
        <v>Ne / No</v>
      </c>
      <c r="L60" s="174" t="s">
        <v>92</v>
      </c>
      <c r="M60" s="174" t="s">
        <v>92</v>
      </c>
      <c r="N60" s="113" t="str">
        <f t="shared" si="2"/>
        <v>Taip / Yes</v>
      </c>
    </row>
    <row r="61" spans="2:14" x14ac:dyDescent="0.3">
      <c r="B61" s="114" t="s">
        <v>53</v>
      </c>
      <c r="C61" s="109">
        <v>50</v>
      </c>
      <c r="D61" s="128">
        <f>_xlfn.XLOOKUP($C61,'Duomenys | Data'!$B$10:$B$69,'Duomenys | Data'!L$10:L$69)</f>
        <v>5280.6</v>
      </c>
      <c r="E61" s="128">
        <f>_xlfn.XLOOKUP($C61,'Duomenys | Data'!$B$10:$B$69,'Duomenys | Data'!M$10:M$69)</f>
        <v>32988</v>
      </c>
      <c r="F61" s="110">
        <f t="shared" si="0"/>
        <v>5677.0999999999949</v>
      </c>
      <c r="G61" s="128">
        <f>_xlfn.XLOOKUP($C61,'Duomenys | Data'!$B$10:$B$69,'Duomenys | Data'!N$10:N$69)</f>
        <v>61425.2</v>
      </c>
      <c r="H61" s="128">
        <f>_xlfn.XLOOKUP($C61,'Duomenys | Data'!$B$10:$B$69,'Duomenys | Data'!O$10:O$69)</f>
        <v>30870.2</v>
      </c>
      <c r="I61" s="128">
        <f>_xlfn.XLOOKUP($C61,'Duomenys | Data'!$B$10:$B$69,'Duomenys | Data'!P$10:P$69)</f>
        <v>24877.9</v>
      </c>
      <c r="J61" s="111">
        <f t="shared" si="1"/>
        <v>13.657277493139814</v>
      </c>
      <c r="K61" s="112" t="str">
        <f t="shared" si="3"/>
        <v>Ne / No</v>
      </c>
      <c r="L61" s="174" t="s">
        <v>92</v>
      </c>
      <c r="M61" s="174" t="s">
        <v>92</v>
      </c>
      <c r="N61" s="113" t="str">
        <f t="shared" si="2"/>
        <v>Taip / Yes</v>
      </c>
    </row>
    <row r="62" spans="2:14" x14ac:dyDescent="0.3">
      <c r="B62" s="114" t="s">
        <v>54</v>
      </c>
      <c r="C62" s="109">
        <v>51</v>
      </c>
      <c r="D62" s="128">
        <f>_xlfn.XLOOKUP($C62,'Duomenys | Data'!$B$10:$B$69,'Duomenys | Data'!L$10:L$69)</f>
        <v>9432.7000000000007</v>
      </c>
      <c r="E62" s="128">
        <f>_xlfn.XLOOKUP($C62,'Duomenys | Data'!$B$10:$B$69,'Duomenys | Data'!M$10:M$69)</f>
        <v>29860</v>
      </c>
      <c r="F62" s="110">
        <f t="shared" si="0"/>
        <v>5801.4000000000015</v>
      </c>
      <c r="G62" s="128">
        <f>_xlfn.XLOOKUP($C62,'Duomenys | Data'!$B$10:$B$69,'Duomenys | Data'!N$10:N$69)</f>
        <v>60815.8</v>
      </c>
      <c r="H62" s="128">
        <f>_xlfn.XLOOKUP($C62,'Duomenys | Data'!$B$10:$B$69,'Duomenys | Data'!O$10:O$69)</f>
        <v>28256.7</v>
      </c>
      <c r="I62" s="128">
        <f>_xlfn.XLOOKUP($C62,'Duomenys | Data'!$B$10:$B$69,'Duomenys | Data'!P$10:P$69)</f>
        <v>26757.7</v>
      </c>
      <c r="J62" s="111">
        <f t="shared" si="1"/>
        <v>26.450728238375387</v>
      </c>
      <c r="K62" s="112" t="str">
        <f t="shared" si="3"/>
        <v>Ne / No</v>
      </c>
      <c r="L62" s="174" t="s">
        <v>92</v>
      </c>
      <c r="M62" s="174" t="s">
        <v>92</v>
      </c>
      <c r="N62" s="113" t="str">
        <f t="shared" si="2"/>
        <v>Taip / Yes</v>
      </c>
    </row>
    <row r="63" spans="2:14" x14ac:dyDescent="0.3">
      <c r="B63" s="114" t="s">
        <v>55</v>
      </c>
      <c r="C63" s="109">
        <v>52</v>
      </c>
      <c r="D63" s="128">
        <f>_xlfn.XLOOKUP($C63,'Duomenys | Data'!$B$10:$B$69,'Duomenys | Data'!L$10:L$69)</f>
        <v>11579.1</v>
      </c>
      <c r="E63" s="128">
        <f>_xlfn.XLOOKUP($C63,'Duomenys | Data'!$B$10:$B$69,'Duomenys | Data'!M$10:M$69)</f>
        <v>31998</v>
      </c>
      <c r="F63" s="110">
        <f t="shared" si="0"/>
        <v>5094.1000000000022</v>
      </c>
      <c r="G63" s="128">
        <f>_xlfn.XLOOKUP($C63,'Duomenys | Data'!$B$10:$B$69,'Duomenys | Data'!N$10:N$69)</f>
        <v>57719.9</v>
      </c>
      <c r="H63" s="128">
        <f>_xlfn.XLOOKUP($C63,'Duomenys | Data'!$B$10:$B$69,'Duomenys | Data'!O$10:O$69)</f>
        <v>30624.1</v>
      </c>
      <c r="I63" s="128">
        <f>_xlfn.XLOOKUP($C63,'Duomenys | Data'!$B$10:$B$69,'Duomenys | Data'!P$10:P$69)</f>
        <v>22001.7</v>
      </c>
      <c r="J63" s="111">
        <f t="shared" si="1"/>
        <v>31.217159449047099</v>
      </c>
      <c r="K63" s="112" t="str">
        <f t="shared" si="3"/>
        <v>Ne / No</v>
      </c>
      <c r="L63" s="174" t="s">
        <v>92</v>
      </c>
      <c r="M63" s="174" t="s">
        <v>92</v>
      </c>
      <c r="N63" s="113" t="str">
        <f t="shared" si="2"/>
        <v>Taip / Yes</v>
      </c>
    </row>
    <row r="64" spans="2:14" x14ac:dyDescent="0.3">
      <c r="B64" s="114" t="s">
        <v>56</v>
      </c>
      <c r="C64" s="109">
        <v>53</v>
      </c>
      <c r="D64" s="128">
        <f>_xlfn.XLOOKUP($C64,'Duomenys | Data'!$B$10:$B$69,'Duomenys | Data'!L$10:L$69)</f>
        <v>4241.2</v>
      </c>
      <c r="E64" s="128">
        <f>_xlfn.XLOOKUP($C64,'Duomenys | Data'!$B$10:$B$69,'Duomenys | Data'!M$10:M$69)</f>
        <v>20282</v>
      </c>
      <c r="F64" s="110">
        <f t="shared" si="0"/>
        <v>3550.1000000000022</v>
      </c>
      <c r="G64" s="128">
        <f>_xlfn.XLOOKUP($C64,'Duomenys | Data'!$B$10:$B$69,'Duomenys | Data'!N$10:N$69)</f>
        <v>38563.300000000003</v>
      </c>
      <c r="H64" s="128">
        <f>_xlfn.XLOOKUP($C64,'Duomenys | Data'!$B$10:$B$69,'Duomenys | Data'!O$10:O$69)</f>
        <v>19407</v>
      </c>
      <c r="I64" s="128">
        <f>_xlfn.XLOOKUP($C64,'Duomenys | Data'!$B$10:$B$69,'Duomenys | Data'!P$10:P$69)</f>
        <v>15606.2</v>
      </c>
      <c r="J64" s="111">
        <f t="shared" si="1"/>
        <v>17.796165675706295</v>
      </c>
      <c r="K64" s="112" t="str">
        <f t="shared" si="3"/>
        <v>Ne / No</v>
      </c>
      <c r="L64" s="174" t="s">
        <v>92</v>
      </c>
      <c r="M64" s="174" t="s">
        <v>92</v>
      </c>
      <c r="N64" s="113" t="str">
        <f t="shared" si="2"/>
        <v>Taip / Yes</v>
      </c>
    </row>
    <row r="65" spans="2:14" x14ac:dyDescent="0.3">
      <c r="B65" s="114" t="s">
        <v>57</v>
      </c>
      <c r="C65" s="109">
        <v>54</v>
      </c>
      <c r="D65" s="128">
        <f>_xlfn.XLOOKUP($C65,'Duomenys | Data'!$B$10:$B$69,'Duomenys | Data'!L$10:L$69)</f>
        <v>4059.8</v>
      </c>
      <c r="E65" s="128">
        <f>_xlfn.XLOOKUP($C65,'Duomenys | Data'!$B$10:$B$69,'Duomenys | Data'!M$10:M$69)</f>
        <v>31351</v>
      </c>
      <c r="F65" s="110">
        <f t="shared" si="0"/>
        <v>3616.1999999999971</v>
      </c>
      <c r="G65" s="128">
        <f>_xlfn.XLOOKUP($C65,'Duomenys | Data'!$B$10:$B$69,'Duomenys | Data'!N$10:N$69)</f>
        <v>57587.199999999997</v>
      </c>
      <c r="H65" s="128">
        <f>_xlfn.XLOOKUP($C65,'Duomenys | Data'!$B$10:$B$69,'Duomenys | Data'!O$10:O$69)</f>
        <v>29395.3</v>
      </c>
      <c r="I65" s="128">
        <f>_xlfn.XLOOKUP($C65,'Duomenys | Data'!$B$10:$B$69,'Duomenys | Data'!P$10:P$69)</f>
        <v>24575.7</v>
      </c>
      <c r="J65" s="111">
        <f t="shared" si="1"/>
        <v>11.61030908966117</v>
      </c>
      <c r="K65" s="112" t="str">
        <f t="shared" si="3"/>
        <v>Ne / No</v>
      </c>
      <c r="L65" s="174" t="s">
        <v>92</v>
      </c>
      <c r="M65" s="174" t="s">
        <v>92</v>
      </c>
      <c r="N65" s="113" t="str">
        <f t="shared" si="2"/>
        <v>Taip / Yes</v>
      </c>
    </row>
    <row r="66" spans="2:14" x14ac:dyDescent="0.3">
      <c r="B66" s="114" t="s">
        <v>58</v>
      </c>
      <c r="C66" s="109">
        <v>55</v>
      </c>
      <c r="D66" s="128">
        <f>_xlfn.XLOOKUP($C66,'Duomenys | Data'!$B$10:$B$69,'Duomenys | Data'!L$10:L$69)</f>
        <v>915.5</v>
      </c>
      <c r="E66" s="128">
        <f>_xlfn.XLOOKUP($C66,'Duomenys | Data'!$B$10:$B$69,'Duomenys | Data'!M$10:M$69)</f>
        <v>96469</v>
      </c>
      <c r="F66" s="110">
        <f t="shared" si="0"/>
        <v>18219.400000000001</v>
      </c>
      <c r="G66" s="128">
        <f>_xlfn.XLOOKUP($C66,'Duomenys | Data'!$B$10:$B$69,'Duomenys | Data'!N$10:N$69)</f>
        <v>165541</v>
      </c>
      <c r="H66" s="128">
        <f>_xlfn.XLOOKUP($C66,'Duomenys | Data'!$B$10:$B$69,'Duomenys | Data'!O$10:O$69)</f>
        <v>91162.2</v>
      </c>
      <c r="I66" s="128">
        <f>_xlfn.XLOOKUP($C66,'Duomenys | Data'!$B$10:$B$69,'Duomenys | Data'!P$10:P$69)</f>
        <v>56159.4</v>
      </c>
      <c r="J66" s="111">
        <f t="shared" si="1"/>
        <v>0.79824986659505237</v>
      </c>
      <c r="K66" s="112" t="str">
        <f t="shared" si="3"/>
        <v>Ne / No</v>
      </c>
      <c r="L66" s="174" t="s">
        <v>92</v>
      </c>
      <c r="M66" s="174" t="s">
        <v>92</v>
      </c>
      <c r="N66" s="113" t="str">
        <f t="shared" si="2"/>
        <v>Taip / Yes</v>
      </c>
    </row>
    <row r="67" spans="2:14" x14ac:dyDescent="0.3">
      <c r="B67" s="114" t="s">
        <v>59</v>
      </c>
      <c r="C67" s="109">
        <v>56</v>
      </c>
      <c r="D67" s="128">
        <f>_xlfn.XLOOKUP($C67,'Duomenys | Data'!$B$10:$B$69,'Duomenys | Data'!L$10:L$69)</f>
        <v>3835.6</v>
      </c>
      <c r="E67" s="128">
        <f>_xlfn.XLOOKUP($C67,'Duomenys | Data'!$B$10:$B$69,'Duomenys | Data'!M$10:M$69)</f>
        <v>15564</v>
      </c>
      <c r="F67" s="110">
        <f t="shared" si="0"/>
        <v>1715.1999999999971</v>
      </c>
      <c r="G67" s="128">
        <f>_xlfn.XLOOKUP($C67,'Duomenys | Data'!$B$10:$B$69,'Duomenys | Data'!N$10:N$69)</f>
        <v>27638.6</v>
      </c>
      <c r="H67" s="128">
        <f>_xlfn.XLOOKUP($C67,'Duomenys | Data'!$B$10:$B$69,'Duomenys | Data'!O$10:O$69)</f>
        <v>15047.7</v>
      </c>
      <c r="I67" s="128">
        <f>_xlfn.XLOOKUP($C67,'Duomenys | Data'!$B$10:$B$69,'Duomenys | Data'!P$10:P$69)</f>
        <v>10875.7</v>
      </c>
      <c r="J67" s="111">
        <f t="shared" si="1"/>
        <v>22.197786934580307</v>
      </c>
      <c r="K67" s="112" t="str">
        <f t="shared" si="3"/>
        <v>Ne / No</v>
      </c>
      <c r="L67" s="174" t="s">
        <v>92</v>
      </c>
      <c r="M67" s="174" t="s">
        <v>92</v>
      </c>
      <c r="N67" s="113" t="str">
        <f t="shared" si="2"/>
        <v>Taip / Yes</v>
      </c>
    </row>
    <row r="68" spans="2:14" x14ac:dyDescent="0.3">
      <c r="B68" s="114" t="s">
        <v>60</v>
      </c>
      <c r="C68" s="109">
        <v>57</v>
      </c>
      <c r="D68" s="128">
        <f>_xlfn.XLOOKUP($C68,'Duomenys | Data'!$B$10:$B$69,'Duomenys | Data'!L$10:L$69)</f>
        <v>4902.3999999999996</v>
      </c>
      <c r="E68" s="128">
        <f>_xlfn.XLOOKUP($C68,'Duomenys | Data'!$B$10:$B$69,'Duomenys | Data'!M$10:M$69)</f>
        <v>23871</v>
      </c>
      <c r="F68" s="110">
        <f t="shared" si="0"/>
        <v>4627.2999999999993</v>
      </c>
      <c r="G68" s="128">
        <f>_xlfn.XLOOKUP($C68,'Duomenys | Data'!$B$10:$B$69,'Duomenys | Data'!N$10:N$69)</f>
        <v>43869</v>
      </c>
      <c r="H68" s="128">
        <f>_xlfn.XLOOKUP($C68,'Duomenys | Data'!$B$10:$B$69,'Duomenys | Data'!O$10:O$69)</f>
        <v>22685.200000000001</v>
      </c>
      <c r="I68" s="128">
        <f>_xlfn.XLOOKUP($C68,'Duomenys | Data'!$B$10:$B$69,'Duomenys | Data'!P$10:P$69)</f>
        <v>16556.5</v>
      </c>
      <c r="J68" s="111">
        <f t="shared" si="1"/>
        <v>17.202429618608829</v>
      </c>
      <c r="K68" s="112" t="str">
        <f t="shared" si="3"/>
        <v>Ne / No</v>
      </c>
      <c r="L68" s="174" t="s">
        <v>92</v>
      </c>
      <c r="M68" s="174" t="s">
        <v>92</v>
      </c>
      <c r="N68" s="113" t="str">
        <f t="shared" si="2"/>
        <v>Taip / Yes</v>
      </c>
    </row>
    <row r="69" spans="2:14" x14ac:dyDescent="0.3">
      <c r="B69" s="114" t="s">
        <v>61</v>
      </c>
      <c r="C69" s="109">
        <v>58</v>
      </c>
      <c r="D69" s="128">
        <f>_xlfn.XLOOKUP($C69,'Duomenys | Data'!$B$10:$B$69,'Duomenys | Data'!L$10:L$69)</f>
        <v>1859.4</v>
      </c>
      <c r="E69" s="128">
        <f>_xlfn.XLOOKUP($C69,'Duomenys | Data'!$B$10:$B$69,'Duomenys | Data'!M$10:M$69)</f>
        <v>9021</v>
      </c>
      <c r="F69" s="110">
        <f t="shared" si="0"/>
        <v>889.5</v>
      </c>
      <c r="G69" s="128">
        <f>_xlfn.XLOOKUP($C69,'Duomenys | Data'!$B$10:$B$69,'Duomenys | Data'!N$10:N$69)</f>
        <v>17688</v>
      </c>
      <c r="H69" s="128">
        <f>_xlfn.XLOOKUP($C69,'Duomenys | Data'!$B$10:$B$69,'Duomenys | Data'!O$10:O$69)</f>
        <v>8656.1</v>
      </c>
      <c r="I69" s="128">
        <f>_xlfn.XLOOKUP($C69,'Duomenys | Data'!$B$10:$B$69,'Duomenys | Data'!P$10:P$69)</f>
        <v>8142.4</v>
      </c>
      <c r="J69" s="111">
        <f t="shared" si="1"/>
        <v>18.761919176630848</v>
      </c>
      <c r="K69" s="112" t="str">
        <f t="shared" si="3"/>
        <v>Ne / No</v>
      </c>
      <c r="L69" s="174" t="s">
        <v>92</v>
      </c>
      <c r="M69" s="174" t="s">
        <v>92</v>
      </c>
      <c r="N69" s="113" t="str">
        <f t="shared" si="2"/>
        <v>Taip / Yes</v>
      </c>
    </row>
    <row r="70" spans="2:14" x14ac:dyDescent="0.3">
      <c r="B70" s="114" t="s">
        <v>62</v>
      </c>
      <c r="C70" s="109">
        <v>59</v>
      </c>
      <c r="D70" s="128">
        <f>_xlfn.XLOOKUP($C70,'Duomenys | Data'!$B$10:$B$69,'Duomenys | Data'!L$10:L$69)</f>
        <v>1826.8</v>
      </c>
      <c r="E70" s="128">
        <f>_xlfn.XLOOKUP($C70,'Duomenys | Data'!$B$10:$B$69,'Duomenys | Data'!M$10:M$69)</f>
        <v>9351</v>
      </c>
      <c r="F70" s="110">
        <f t="shared" si="0"/>
        <v>1238</v>
      </c>
      <c r="G70" s="128">
        <f>_xlfn.XLOOKUP($C70,'Duomenys | Data'!$B$10:$B$69,'Duomenys | Data'!N$10:N$69)</f>
        <v>19887.900000000001</v>
      </c>
      <c r="H70" s="128">
        <f>_xlfn.XLOOKUP($C70,'Duomenys | Data'!$B$10:$B$69,'Duomenys | Data'!O$10:O$69)</f>
        <v>8844.7000000000007</v>
      </c>
      <c r="I70" s="128">
        <f>_xlfn.XLOOKUP($C70,'Duomenys | Data'!$B$10:$B$69,'Duomenys | Data'!P$10:P$69)</f>
        <v>9805.2000000000007</v>
      </c>
      <c r="J70" s="111">
        <f t="shared" si="1"/>
        <v>17.251865143073001</v>
      </c>
      <c r="K70" s="112" t="str">
        <f t="shared" si="3"/>
        <v>Ne / No</v>
      </c>
      <c r="L70" s="174" t="s">
        <v>92</v>
      </c>
      <c r="M70" s="174" t="s">
        <v>92</v>
      </c>
      <c r="N70" s="113" t="str">
        <f t="shared" si="2"/>
        <v>Taip / Yes</v>
      </c>
    </row>
    <row r="71" spans="2:14" x14ac:dyDescent="0.3">
      <c r="B71" s="114" t="s">
        <v>63</v>
      </c>
      <c r="C71" s="109">
        <v>60</v>
      </c>
      <c r="D71" s="128">
        <f>_xlfn.XLOOKUP($C71,'Duomenys | Data'!$B$10:$B$69,'Duomenys | Data'!L$10:L$69)</f>
        <v>2560.6</v>
      </c>
      <c r="E71" s="128">
        <f>_xlfn.XLOOKUP($C71,'Duomenys | Data'!$B$10:$B$69,'Duomenys | Data'!M$10:M$69)</f>
        <v>7187</v>
      </c>
      <c r="F71" s="110">
        <f t="shared" si="0"/>
        <v>1843.7000000000007</v>
      </c>
      <c r="G71" s="128">
        <f>_xlfn.XLOOKUP($C71,'Duomenys | Data'!$B$10:$B$69,'Duomenys | Data'!N$10:N$69)</f>
        <v>15754</v>
      </c>
      <c r="H71" s="128">
        <f>_xlfn.XLOOKUP($C71,'Duomenys | Data'!$B$10:$B$69,'Duomenys | Data'!O$10:O$69)</f>
        <v>6964.9</v>
      </c>
      <c r="I71" s="128">
        <f>_xlfn.XLOOKUP($C71,'Duomenys | Data'!$B$10:$B$69,'Duomenys | Data'!P$10:P$69)</f>
        <v>6945.4</v>
      </c>
      <c r="J71" s="111">
        <f t="shared" si="1"/>
        <v>28.354391132470347</v>
      </c>
      <c r="K71" s="112" t="str">
        <f t="shared" si="3"/>
        <v>Ne / No</v>
      </c>
      <c r="L71" s="174" t="s">
        <v>92</v>
      </c>
      <c r="M71" s="174" t="s">
        <v>92</v>
      </c>
      <c r="N71" s="113" t="str">
        <f t="shared" si="2"/>
        <v>Taip / Yes</v>
      </c>
    </row>
    <row r="72" spans="2:14" x14ac:dyDescent="0.3">
      <c r="B72" s="115" t="s">
        <v>64</v>
      </c>
      <c r="C72" s="116">
        <v>61</v>
      </c>
      <c r="D72" s="136">
        <f>_xlfn.XLOOKUP($C72,'Duomenys | Data'!$B$10:$B$69,'Duomenys | Data'!L$10:L$69)</f>
        <v>1411.4</v>
      </c>
      <c r="E72" s="128">
        <f>_xlfn.XLOOKUP($C72,'Duomenys | Data'!$B$10:$B$69,'Duomenys | Data'!M$10:M$69)</f>
        <v>6808</v>
      </c>
      <c r="F72" s="110">
        <f t="shared" si="0"/>
        <v>1191.6999999999998</v>
      </c>
      <c r="G72" s="136">
        <f>_xlfn.XLOOKUP($C72,'Duomenys | Data'!$B$10:$B$69,'Duomenys | Data'!N$10:N$69)</f>
        <v>13327.9</v>
      </c>
      <c r="H72" s="136">
        <f>_xlfn.XLOOKUP($C72,'Duomenys | Data'!$B$10:$B$69,'Duomenys | Data'!O$10:O$69)</f>
        <v>6471.3</v>
      </c>
      <c r="I72" s="136">
        <f>_xlfn.XLOOKUP($C72,'Duomenys | Data'!$B$10:$B$69,'Duomenys | Data'!P$10:P$69)</f>
        <v>5664.9</v>
      </c>
      <c r="J72" s="111">
        <f t="shared" si="1"/>
        <v>17.643161618560697</v>
      </c>
      <c r="K72" s="118" t="str">
        <f t="shared" si="3"/>
        <v>Ne / No</v>
      </c>
      <c r="L72" s="175" t="s">
        <v>92</v>
      </c>
      <c r="M72" s="175" t="s">
        <v>92</v>
      </c>
      <c r="N72" s="119" t="str">
        <f t="shared" si="2"/>
        <v>Taip / Yes</v>
      </c>
    </row>
    <row r="74" spans="2:14" ht="24" customHeight="1" thickBot="1" x14ac:dyDescent="0.35">
      <c r="B74" s="120" t="s">
        <v>159</v>
      </c>
      <c r="C74" s="100"/>
      <c r="D74" s="100"/>
      <c r="E74" s="100"/>
      <c r="F74" s="100"/>
      <c r="G74" s="100"/>
      <c r="H74" s="100"/>
      <c r="I74" s="100"/>
      <c r="J74" s="101"/>
      <c r="K74" s="101"/>
      <c r="L74" s="100"/>
      <c r="M74" s="100"/>
      <c r="N74" s="101"/>
    </row>
  </sheetData>
  <mergeCells count="16">
    <mergeCell ref="B6:N6"/>
    <mergeCell ref="B7:N7"/>
    <mergeCell ref="W7:AJ7"/>
    <mergeCell ref="L9:L10"/>
    <mergeCell ref="M9:M10"/>
    <mergeCell ref="N9:N10"/>
    <mergeCell ref="F9:F10"/>
    <mergeCell ref="J9:J10"/>
    <mergeCell ref="K9:K10"/>
    <mergeCell ref="I9:I10"/>
    <mergeCell ref="B9:B10"/>
    <mergeCell ref="C9:C10"/>
    <mergeCell ref="D9:D10"/>
    <mergeCell ref="G9:G10"/>
    <mergeCell ref="H9:H10"/>
    <mergeCell ref="E9:E10"/>
  </mergeCells>
  <hyperlinks>
    <hyperlink ref="B1" location="'Turinys | Content'!A1" display="↖ atgal į turinį / back to content" xr:uid="{2A69EC2E-8ED3-4D1D-9D90-690B957BB5BC}"/>
    <hyperlink ref="E12" r:id="rId1" display="https://e-seimas.lrs.lt/portal/legalAct/lt/TAD/40977c216c2611ed8a47de53ff967b64?positionInSearchResults=0&amp;searchModelUUID=fc1a8973-94d9-4847-ae4a-175f683d0db6" xr:uid="{5B2C2E21-B148-466B-8F95-523887B4C369}"/>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CB1F4-C8AF-4485-99B8-F39BE58294EF}">
  <sheetPr>
    <tabColor theme="7" tint="0.59999389629810485"/>
  </sheetPr>
  <dimension ref="B1:AG74"/>
  <sheetViews>
    <sheetView showGridLines="0" showRowColHeaders="0" zoomScaleNormal="100" workbookViewId="0"/>
  </sheetViews>
  <sheetFormatPr defaultRowHeight="14.4" x14ac:dyDescent="0.3"/>
  <cols>
    <col min="2" max="2" width="18.88671875" customWidth="1"/>
    <col min="4" max="4" width="22" customWidth="1"/>
    <col min="5" max="5" width="30.33203125" customWidth="1"/>
    <col min="6" max="6" width="22" customWidth="1"/>
    <col min="7" max="9" width="23.6640625" customWidth="1"/>
    <col min="10" max="10" width="15.33203125" style="48" customWidth="1"/>
    <col min="11" max="11" width="12.33203125" style="48" customWidth="1"/>
    <col min="19" max="19" width="9.5546875" customWidth="1"/>
  </cols>
  <sheetData>
    <row r="1" spans="2:33" x14ac:dyDescent="0.3">
      <c r="B1" s="83" t="s">
        <v>67</v>
      </c>
    </row>
    <row r="3" spans="2:33" ht="15" thickBot="1" x14ac:dyDescent="0.35"/>
    <row r="4" spans="2:33" s="8" customFormat="1" ht="15.75" customHeight="1" x14ac:dyDescent="0.3">
      <c r="B4" s="102" t="s">
        <v>224</v>
      </c>
      <c r="C4" s="103"/>
      <c r="D4" s="103"/>
      <c r="E4" s="103"/>
      <c r="F4" s="103"/>
      <c r="G4" s="103"/>
      <c r="H4" s="103"/>
      <c r="I4" s="103"/>
      <c r="J4" s="104"/>
      <c r="K4" s="104"/>
      <c r="L4" s="24"/>
      <c r="M4" s="24"/>
      <c r="N4" s="24"/>
      <c r="O4" s="24"/>
      <c r="P4" s="24"/>
      <c r="Q4" s="24"/>
      <c r="R4" s="24"/>
      <c r="S4" s="24"/>
      <c r="T4"/>
      <c r="U4"/>
      <c r="V4"/>
      <c r="W4"/>
      <c r="X4"/>
      <c r="Y4"/>
      <c r="Z4"/>
      <c r="AA4"/>
      <c r="AB4"/>
    </row>
    <row r="5" spans="2:33" s="8" customFormat="1" ht="15.75" customHeight="1" x14ac:dyDescent="0.3">
      <c r="B5" s="33" t="s">
        <v>225</v>
      </c>
      <c r="C5" s="24"/>
      <c r="D5" s="24"/>
      <c r="E5" s="24"/>
      <c r="F5" s="24"/>
      <c r="G5" s="24"/>
      <c r="H5" s="24"/>
      <c r="I5" s="24"/>
      <c r="J5" s="49"/>
      <c r="K5" s="49"/>
      <c r="L5" s="24"/>
      <c r="M5" s="24"/>
      <c r="N5" s="24"/>
      <c r="O5" s="24"/>
      <c r="P5" s="24"/>
      <c r="Q5" s="24"/>
      <c r="R5" s="24"/>
      <c r="S5" s="24"/>
      <c r="T5"/>
      <c r="U5"/>
      <c r="V5"/>
      <c r="W5"/>
      <c r="X5"/>
      <c r="Y5"/>
      <c r="Z5"/>
      <c r="AA5"/>
      <c r="AB5"/>
    </row>
    <row r="6" spans="2:33" s="8" customFormat="1" ht="58.95" customHeight="1" x14ac:dyDescent="0.3">
      <c r="B6" s="305" t="s">
        <v>201</v>
      </c>
      <c r="C6" s="305"/>
      <c r="D6" s="305"/>
      <c r="E6" s="305"/>
      <c r="F6" s="305"/>
      <c r="G6" s="305"/>
      <c r="H6" s="305"/>
      <c r="I6" s="305"/>
      <c r="J6" s="305"/>
      <c r="K6" s="305"/>
      <c r="L6" s="58"/>
      <c r="M6" s="58"/>
      <c r="N6" s="58"/>
      <c r="O6" s="58"/>
      <c r="P6" s="58"/>
      <c r="Q6" s="58"/>
      <c r="R6" s="58"/>
      <c r="S6" s="58"/>
      <c r="T6"/>
      <c r="U6"/>
      <c r="V6"/>
      <c r="W6"/>
      <c r="X6"/>
      <c r="Y6"/>
      <c r="Z6"/>
      <c r="AA6"/>
      <c r="AB6"/>
    </row>
    <row r="7" spans="2:33" s="8" customFormat="1" ht="70.5" customHeight="1" x14ac:dyDescent="0.25">
      <c r="B7" s="306" t="s">
        <v>204</v>
      </c>
      <c r="C7" s="306"/>
      <c r="D7" s="306"/>
      <c r="E7" s="306"/>
      <c r="F7" s="306"/>
      <c r="G7" s="306"/>
      <c r="H7" s="306"/>
      <c r="I7" s="306"/>
      <c r="J7" s="306"/>
      <c r="K7" s="306"/>
      <c r="L7" s="98"/>
      <c r="M7" s="98"/>
      <c r="N7" s="98"/>
      <c r="O7" s="98"/>
      <c r="P7" s="98"/>
      <c r="Q7" s="98"/>
      <c r="R7" s="98"/>
      <c r="S7" s="98"/>
      <c r="T7" s="312"/>
      <c r="U7" s="312"/>
      <c r="V7" s="312"/>
      <c r="W7" s="312"/>
      <c r="X7" s="312"/>
      <c r="Y7" s="312"/>
      <c r="Z7" s="312"/>
      <c r="AA7" s="312"/>
      <c r="AB7" s="312"/>
      <c r="AC7" s="312"/>
      <c r="AD7" s="312"/>
      <c r="AE7" s="312"/>
      <c r="AF7" s="312"/>
      <c r="AG7" s="312"/>
    </row>
    <row r="8" spans="2:33" s="8" customFormat="1" ht="33.75" customHeight="1" x14ac:dyDescent="0.3">
      <c r="B8" s="51"/>
      <c r="C8" s="51"/>
      <c r="D8" s="51"/>
      <c r="E8" s="51"/>
      <c r="F8" s="51"/>
      <c r="G8" s="52"/>
      <c r="H8" s="52"/>
      <c r="I8" s="51"/>
      <c r="J8" s="51"/>
      <c r="K8" s="51"/>
      <c r="L8" s="51"/>
      <c r="M8" s="51"/>
      <c r="N8" s="51"/>
      <c r="O8" s="51"/>
      <c r="P8" s="51"/>
      <c r="Q8" s="51"/>
      <c r="R8" s="51"/>
      <c r="S8" s="51"/>
      <c r="T8"/>
      <c r="U8"/>
      <c r="V8"/>
      <c r="W8"/>
      <c r="X8"/>
      <c r="Y8"/>
      <c r="Z8"/>
      <c r="AA8"/>
      <c r="AB8"/>
    </row>
    <row r="9" spans="2:33" ht="44.25" customHeight="1" x14ac:dyDescent="0.3">
      <c r="B9" s="297" t="s">
        <v>149</v>
      </c>
      <c r="C9" s="307" t="s">
        <v>150</v>
      </c>
      <c r="D9" s="293" t="s">
        <v>240</v>
      </c>
      <c r="E9" s="307" t="s">
        <v>250</v>
      </c>
      <c r="F9" s="317" t="s">
        <v>239</v>
      </c>
      <c r="G9" s="307" t="s">
        <v>229</v>
      </c>
      <c r="H9" s="307" t="s">
        <v>251</v>
      </c>
      <c r="I9" s="307" t="s">
        <v>230</v>
      </c>
      <c r="J9" s="307" t="s">
        <v>200</v>
      </c>
      <c r="K9" s="313" t="s">
        <v>199</v>
      </c>
    </row>
    <row r="10" spans="2:33" ht="105" customHeight="1" x14ac:dyDescent="0.3">
      <c r="B10" s="309"/>
      <c r="C10" s="311"/>
      <c r="D10" s="315"/>
      <c r="E10" s="308"/>
      <c r="F10" s="318"/>
      <c r="G10" s="308"/>
      <c r="H10" s="308"/>
      <c r="I10" s="308"/>
      <c r="J10" s="308"/>
      <c r="K10" s="316"/>
    </row>
    <row r="11" spans="2:33" ht="39" customHeight="1" x14ac:dyDescent="0.3">
      <c r="B11" s="105"/>
      <c r="C11" s="106"/>
      <c r="D11" s="212">
        <v>1</v>
      </c>
      <c r="E11" s="212">
        <f>'Lankstumas | Flexibility'!E11</f>
        <v>2</v>
      </c>
      <c r="F11" s="212" t="str">
        <f>'Lankstumas | Flexibility'!F11</f>
        <v>3=3.1-3.2-3.3</v>
      </c>
      <c r="G11" s="212" t="str">
        <f>'Lankstumas | Flexibility'!G11</f>
        <v>3.1</v>
      </c>
      <c r="H11" s="212" t="str">
        <f>'Lankstumas | Flexibility'!H11</f>
        <v>3.2</v>
      </c>
      <c r="I11" s="212" t="str">
        <f>'Lankstumas | Flexibility'!I11</f>
        <v>3.3</v>
      </c>
      <c r="J11" s="107" t="s">
        <v>265</v>
      </c>
      <c r="K11" s="124"/>
    </row>
    <row r="12" spans="2:33" ht="96" customHeight="1" x14ac:dyDescent="0.3">
      <c r="B12" s="105"/>
      <c r="C12" s="106"/>
      <c r="D12" s="107" t="s">
        <v>206</v>
      </c>
      <c r="E12" s="107" t="str">
        <f>'Lankstumas | Flexibility'!E12</f>
        <v>Valstybės biudžeto ir savivaldybių biudžetų finansinių rodiklių patvirtinimo įstatymas, 5 priedas
Budget Law on the Approval of the Financial Indicators of the State Budget and the Municipal Budgets, annex 5</v>
      </c>
      <c r="F12" s="107" t="str">
        <f>'Lankstumas | Flexibility'!F12</f>
        <v>-</v>
      </c>
      <c r="G12" s="107" t="str">
        <f>'Lankstumas | Flexibility'!G12</f>
        <v>FM įsakymo Nr. 1K-361 forma Nr. 1-SAV (88 eilutė)
Order MoF No. 1K-361 form No. 1-SAV (row 88)</v>
      </c>
      <c r="H12" s="107" t="str">
        <f>'Lankstumas | Flexibility'!H12</f>
        <v>FM įsakymo Nr. 1K-361 forma Nr. 1-SAV (3 eilutė)
Order MoF No. 1K-361 form No. 1-SAV (row 3)</v>
      </c>
      <c r="I12" s="107" t="str">
        <f>'Lankstumas | Flexibility'!I12</f>
        <v>FM įsakymo Nr. 1K-361 forma Nr. 1-SAV (14 eilutė)
Order MoF No. 1K-361 form No. 1-SAV (row 14)</v>
      </c>
      <c r="J12" s="107" t="s">
        <v>92</v>
      </c>
      <c r="K12" s="124" t="s">
        <v>92</v>
      </c>
    </row>
    <row r="13" spans="2:33" x14ac:dyDescent="0.3">
      <c r="B13" s="108" t="s">
        <v>5</v>
      </c>
      <c r="C13" s="109">
        <v>1</v>
      </c>
      <c r="D13" s="128">
        <f>_xlfn.XLOOKUP($C13,'Duomenys | Data'!$B$10:$B$69,'Duomenys | Data'!Q$10:Q$69)</f>
        <v>29035.9</v>
      </c>
      <c r="E13" s="128">
        <f>_xlfn.XLOOKUP($C13,'Duomenys | Data'!$B$10:$B$69,'Duomenys | Data'!M$10:M$69)</f>
        <v>517039</v>
      </c>
      <c r="F13" s="111">
        <f>G13-H13-I13</f>
        <v>182718.70000000007</v>
      </c>
      <c r="G13" s="128">
        <f>_xlfn.XLOOKUP($C13,'Duomenys | Data'!$B$10:$B$69,'Duomenys | Data'!N$10:N$69)</f>
        <v>1043819.3</v>
      </c>
      <c r="H13" s="128">
        <f>_xlfn.XLOOKUP($C13,'Duomenys | Data'!$B$10:$B$69,'Duomenys | Data'!O$10:O$69)</f>
        <v>496123.1</v>
      </c>
      <c r="I13" s="128">
        <f>_xlfn.XLOOKUP($C13,'Duomenys | Data'!$B$10:$B$69,'Duomenys | Data'!P$10:P$69)</f>
        <v>364977.5</v>
      </c>
      <c r="J13" s="111">
        <f>(D13/(E13+F13))*100</f>
        <v>4.1494220070747341</v>
      </c>
      <c r="K13" s="113" t="str">
        <f>IF(J13&gt;10, "Taip / Yes", "Ne / No")</f>
        <v>Ne / No</v>
      </c>
    </row>
    <row r="14" spans="2:33" x14ac:dyDescent="0.3">
      <c r="B14" s="114" t="s">
        <v>6</v>
      </c>
      <c r="C14" s="109">
        <v>2</v>
      </c>
      <c r="D14" s="128">
        <f>_xlfn.XLOOKUP($C14,'Duomenys | Data'!$B$10:$B$69,'Duomenys | Data'!Q$10:Q$69)</f>
        <v>869.2</v>
      </c>
      <c r="E14" s="128">
        <f>_xlfn.XLOOKUP($C14,'Duomenys | Data'!$B$10:$B$69,'Duomenys | Data'!M$10:M$69)</f>
        <v>44409</v>
      </c>
      <c r="F14" s="111">
        <f t="shared" ref="F14:F72" si="0">G14-H14-I14</f>
        <v>7327.6999999999971</v>
      </c>
      <c r="G14" s="128">
        <f>_xlfn.XLOOKUP($C14,'Duomenys | Data'!$B$10:$B$69,'Duomenys | Data'!N$10:N$69)</f>
        <v>85680.4</v>
      </c>
      <c r="H14" s="128">
        <f>_xlfn.XLOOKUP($C14,'Duomenys | Data'!$B$10:$B$69,'Duomenys | Data'!O$10:O$69)</f>
        <v>43329.7</v>
      </c>
      <c r="I14" s="128">
        <f>_xlfn.XLOOKUP($C14,'Duomenys | Data'!$B$10:$B$69,'Duomenys | Data'!P$10:P$69)</f>
        <v>35023</v>
      </c>
      <c r="J14" s="111">
        <f t="shared" ref="J14:J72" si="1">(D14/(E14+F14))*100</f>
        <v>1.6800453063299363</v>
      </c>
      <c r="K14" s="113" t="str">
        <f t="shared" ref="K14:K72" si="2">IF(J14&gt;10, "Taip / Yes", "Ne / No")</f>
        <v>Ne / No</v>
      </c>
    </row>
    <row r="15" spans="2:33" x14ac:dyDescent="0.3">
      <c r="B15" s="114" t="s">
        <v>7</v>
      </c>
      <c r="C15" s="109">
        <v>3</v>
      </c>
      <c r="D15" s="128">
        <f>_xlfn.XLOOKUP($C15,'Duomenys | Data'!$B$10:$B$69,'Duomenys | Data'!Q$10:Q$69)</f>
        <v>0</v>
      </c>
      <c r="E15" s="128">
        <f>_xlfn.XLOOKUP($C15,'Duomenys | Data'!$B$10:$B$69,'Duomenys | Data'!M$10:M$69)</f>
        <v>8042</v>
      </c>
      <c r="F15" s="111">
        <f t="shared" si="0"/>
        <v>3675.2999999999988</v>
      </c>
      <c r="G15" s="128">
        <f>_xlfn.XLOOKUP($C15,'Duomenys | Data'!$B$10:$B$69,'Duomenys | Data'!N$10:N$69)</f>
        <v>15644.8</v>
      </c>
      <c r="H15" s="128">
        <f>_xlfn.XLOOKUP($C15,'Duomenys | Data'!$B$10:$B$69,'Duomenys | Data'!O$10:O$69)</f>
        <v>7998.1</v>
      </c>
      <c r="I15" s="128">
        <f>_xlfn.XLOOKUP($C15,'Duomenys | Data'!$B$10:$B$69,'Duomenys | Data'!P$10:P$69)</f>
        <v>3971.4</v>
      </c>
      <c r="J15" s="111">
        <f t="shared" si="1"/>
        <v>0</v>
      </c>
      <c r="K15" s="113" t="str">
        <f t="shared" si="2"/>
        <v>Ne / No</v>
      </c>
    </row>
    <row r="16" spans="2:33" x14ac:dyDescent="0.3">
      <c r="B16" s="114" t="s">
        <v>8</v>
      </c>
      <c r="C16" s="109">
        <v>4</v>
      </c>
      <c r="D16" s="128">
        <f>_xlfn.XLOOKUP($C16,'Duomenys | Data'!$B$10:$B$69,'Duomenys | Data'!Q$10:Q$69)</f>
        <v>0</v>
      </c>
      <c r="E16" s="128">
        <f>_xlfn.XLOOKUP($C16,'Duomenys | Data'!$B$10:$B$69,'Duomenys | Data'!M$10:M$69)</f>
        <v>18837</v>
      </c>
      <c r="F16" s="111">
        <f t="shared" si="0"/>
        <v>16144.2</v>
      </c>
      <c r="G16" s="128">
        <f>_xlfn.XLOOKUP($C16,'Duomenys | Data'!$B$10:$B$69,'Duomenys | Data'!N$10:N$69)</f>
        <v>48007.9</v>
      </c>
      <c r="H16" s="128">
        <f>_xlfn.XLOOKUP($C16,'Duomenys | Data'!$B$10:$B$69,'Duomenys | Data'!O$10:O$69)</f>
        <v>17757.400000000001</v>
      </c>
      <c r="I16" s="128">
        <f>_xlfn.XLOOKUP($C16,'Duomenys | Data'!$B$10:$B$69,'Duomenys | Data'!P$10:P$69)</f>
        <v>14106.3</v>
      </c>
      <c r="J16" s="111">
        <f t="shared" si="1"/>
        <v>0</v>
      </c>
      <c r="K16" s="113" t="str">
        <f t="shared" si="2"/>
        <v>Ne / No</v>
      </c>
    </row>
    <row r="17" spans="2:11" x14ac:dyDescent="0.3">
      <c r="B17" s="108" t="s">
        <v>9</v>
      </c>
      <c r="C17" s="109">
        <v>5</v>
      </c>
      <c r="D17" s="128">
        <f>_xlfn.XLOOKUP($C17,'Duomenys | Data'!$B$10:$B$69,'Duomenys | Data'!Q$10:Q$69)</f>
        <v>2404</v>
      </c>
      <c r="E17" s="128">
        <f>_xlfn.XLOOKUP($C17,'Duomenys | Data'!$B$10:$B$69,'Duomenys | Data'!M$10:M$69)</f>
        <v>273118</v>
      </c>
      <c r="F17" s="111">
        <f t="shared" si="0"/>
        <v>78090.799999999959</v>
      </c>
      <c r="G17" s="128">
        <f>_xlfn.XLOOKUP($C17,'Duomenys | Data'!$B$10:$B$69,'Duomenys | Data'!N$10:N$69)</f>
        <v>538944.1</v>
      </c>
      <c r="H17" s="128">
        <f>_xlfn.XLOOKUP($C17,'Duomenys | Data'!$B$10:$B$69,'Duomenys | Data'!O$10:O$69)</f>
        <v>260915.4</v>
      </c>
      <c r="I17" s="128">
        <f>_xlfn.XLOOKUP($C17,'Duomenys | Data'!$B$10:$B$69,'Duomenys | Data'!P$10:P$69)</f>
        <v>199937.9</v>
      </c>
      <c r="J17" s="111">
        <f t="shared" si="1"/>
        <v>0.68449309926174984</v>
      </c>
      <c r="K17" s="113" t="str">
        <f t="shared" si="2"/>
        <v>Ne / No</v>
      </c>
    </row>
    <row r="18" spans="2:11" x14ac:dyDescent="0.3">
      <c r="B18" s="108" t="s">
        <v>10</v>
      </c>
      <c r="C18" s="109">
        <v>6</v>
      </c>
      <c r="D18" s="128">
        <f>_xlfn.XLOOKUP($C18,'Duomenys | Data'!$B$10:$B$69,'Duomenys | Data'!Q$10:Q$69)</f>
        <v>0</v>
      </c>
      <c r="E18" s="128">
        <f>_xlfn.XLOOKUP($C18,'Duomenys | Data'!$B$10:$B$69,'Duomenys | Data'!M$10:M$69)</f>
        <v>146123</v>
      </c>
      <c r="F18" s="111">
        <f t="shared" si="0"/>
        <v>40182.999999999985</v>
      </c>
      <c r="G18" s="128">
        <f>_xlfn.XLOOKUP($C18,'Duomenys | Data'!$B$10:$B$69,'Duomenys | Data'!N$10:N$69)</f>
        <v>294713.59999999998</v>
      </c>
      <c r="H18" s="128">
        <f>_xlfn.XLOOKUP($C18,'Duomenys | Data'!$B$10:$B$69,'Duomenys | Data'!O$10:O$69)</f>
        <v>140649.4</v>
      </c>
      <c r="I18" s="128">
        <f>_xlfn.XLOOKUP($C18,'Duomenys | Data'!$B$10:$B$69,'Duomenys | Data'!P$10:P$69)</f>
        <v>113881.2</v>
      </c>
      <c r="J18" s="111">
        <f t="shared" si="1"/>
        <v>0</v>
      </c>
      <c r="K18" s="113" t="str">
        <f t="shared" si="2"/>
        <v>Ne / No</v>
      </c>
    </row>
    <row r="19" spans="2:11" x14ac:dyDescent="0.3">
      <c r="B19" s="114" t="s">
        <v>11</v>
      </c>
      <c r="C19" s="109">
        <v>7</v>
      </c>
      <c r="D19" s="128">
        <f>_xlfn.XLOOKUP($C19,'Duomenys | Data'!$B$10:$B$69,'Duomenys | Data'!Q$10:Q$69)</f>
        <v>1295.8</v>
      </c>
      <c r="E19" s="128">
        <f>_xlfn.XLOOKUP($C19,'Duomenys | Data'!$B$10:$B$69,'Duomenys | Data'!M$10:M$69)</f>
        <v>45230</v>
      </c>
      <c r="F19" s="111">
        <f t="shared" si="0"/>
        <v>7021.5999999999985</v>
      </c>
      <c r="G19" s="128">
        <f>_xlfn.XLOOKUP($C19,'Duomenys | Data'!$B$10:$B$69,'Duomenys | Data'!N$10:N$69)</f>
        <v>86896.5</v>
      </c>
      <c r="H19" s="128">
        <f>_xlfn.XLOOKUP($C19,'Duomenys | Data'!$B$10:$B$69,'Duomenys | Data'!O$10:O$69)</f>
        <v>43585.3</v>
      </c>
      <c r="I19" s="128">
        <f>_xlfn.XLOOKUP($C19,'Duomenys | Data'!$B$10:$B$69,'Duomenys | Data'!P$10:P$69)</f>
        <v>36289.599999999999</v>
      </c>
      <c r="J19" s="111">
        <f t="shared" si="1"/>
        <v>2.4799240597417112</v>
      </c>
      <c r="K19" s="113" t="str">
        <f t="shared" si="2"/>
        <v>Ne / No</v>
      </c>
    </row>
    <row r="20" spans="2:11" x14ac:dyDescent="0.3">
      <c r="B20" s="114" t="s">
        <v>12</v>
      </c>
      <c r="C20" s="109">
        <v>8</v>
      </c>
      <c r="D20" s="128">
        <f>_xlfn.XLOOKUP($C20,'Duomenys | Data'!$B$10:$B$69,'Duomenys | Data'!Q$10:Q$69)</f>
        <v>0</v>
      </c>
      <c r="E20" s="128">
        <f>_xlfn.XLOOKUP($C20,'Duomenys | Data'!$B$10:$B$69,'Duomenys | Data'!M$10:M$69)</f>
        <v>9434</v>
      </c>
      <c r="F20" s="111">
        <f t="shared" si="0"/>
        <v>6324.0000000000018</v>
      </c>
      <c r="G20" s="128">
        <f>_xlfn.XLOOKUP($C20,'Duomenys | Data'!$B$10:$B$69,'Duomenys | Data'!N$10:N$69)</f>
        <v>18569.900000000001</v>
      </c>
      <c r="H20" s="128">
        <f>_xlfn.XLOOKUP($C20,'Duomenys | Data'!$B$10:$B$69,'Duomenys | Data'!O$10:O$69)</f>
        <v>8804</v>
      </c>
      <c r="I20" s="128">
        <f>_xlfn.XLOOKUP($C20,'Duomenys | Data'!$B$10:$B$69,'Duomenys | Data'!P$10:P$69)</f>
        <v>3441.9</v>
      </c>
      <c r="J20" s="111">
        <f t="shared" si="1"/>
        <v>0</v>
      </c>
      <c r="K20" s="113" t="str">
        <f t="shared" si="2"/>
        <v>Ne / No</v>
      </c>
    </row>
    <row r="21" spans="2:11" x14ac:dyDescent="0.3">
      <c r="B21" s="114" t="s">
        <v>13</v>
      </c>
      <c r="C21" s="109">
        <v>9</v>
      </c>
      <c r="D21" s="128">
        <f>_xlfn.XLOOKUP($C21,'Duomenys | Data'!$B$10:$B$69,'Duomenys | Data'!Q$10:Q$69)</f>
        <v>0</v>
      </c>
      <c r="E21" s="128">
        <f>_xlfn.XLOOKUP($C21,'Duomenys | Data'!$B$10:$B$69,'Duomenys | Data'!M$10:M$69)</f>
        <v>21483</v>
      </c>
      <c r="F21" s="111">
        <f t="shared" si="0"/>
        <v>13353.499999999998</v>
      </c>
      <c r="G21" s="128">
        <f>_xlfn.XLOOKUP($C21,'Duomenys | Data'!$B$10:$B$69,'Duomenys | Data'!N$10:N$69)</f>
        <v>48060.5</v>
      </c>
      <c r="H21" s="128">
        <f>_xlfn.XLOOKUP($C21,'Duomenys | Data'!$B$10:$B$69,'Duomenys | Data'!O$10:O$69)</f>
        <v>20061.400000000001</v>
      </c>
      <c r="I21" s="128">
        <f>_xlfn.XLOOKUP($C21,'Duomenys | Data'!$B$10:$B$69,'Duomenys | Data'!P$10:P$69)</f>
        <v>14645.6</v>
      </c>
      <c r="J21" s="111">
        <f t="shared" si="1"/>
        <v>0</v>
      </c>
      <c r="K21" s="113" t="str">
        <f t="shared" si="2"/>
        <v>Ne / No</v>
      </c>
    </row>
    <row r="22" spans="2:11" x14ac:dyDescent="0.3">
      <c r="B22" s="114" t="s">
        <v>14</v>
      </c>
      <c r="C22" s="109">
        <v>10</v>
      </c>
      <c r="D22" s="128">
        <f>_xlfn.XLOOKUP($C22,'Duomenys | Data'!$B$10:$B$69,'Duomenys | Data'!Q$10:Q$69)</f>
        <v>0</v>
      </c>
      <c r="E22" s="128">
        <f>_xlfn.XLOOKUP($C22,'Duomenys | Data'!$B$10:$B$69,'Duomenys | Data'!M$10:M$69)</f>
        <v>71265</v>
      </c>
      <c r="F22" s="111">
        <f t="shared" si="0"/>
        <v>11220.099999999991</v>
      </c>
      <c r="G22" s="128">
        <f>_xlfn.XLOOKUP($C22,'Duomenys | Data'!$B$10:$B$69,'Duomenys | Data'!N$10:N$69)</f>
        <v>148751.5</v>
      </c>
      <c r="H22" s="128">
        <f>_xlfn.XLOOKUP($C22,'Duomenys | Data'!$B$10:$B$69,'Duomenys | Data'!O$10:O$69)</f>
        <v>68399.100000000006</v>
      </c>
      <c r="I22" s="128">
        <f>_xlfn.XLOOKUP($C22,'Duomenys | Data'!$B$10:$B$69,'Duomenys | Data'!P$10:P$69)</f>
        <v>69132.3</v>
      </c>
      <c r="J22" s="111">
        <f t="shared" si="1"/>
        <v>0</v>
      </c>
      <c r="K22" s="113" t="str">
        <f t="shared" si="2"/>
        <v>Ne / No</v>
      </c>
    </row>
    <row r="23" spans="2:11" x14ac:dyDescent="0.3">
      <c r="B23" s="108" t="s">
        <v>15</v>
      </c>
      <c r="C23" s="109">
        <v>11</v>
      </c>
      <c r="D23" s="128">
        <f>_xlfn.XLOOKUP($C23,'Duomenys | Data'!$B$10:$B$69,'Duomenys | Data'!Q$10:Q$69)</f>
        <v>2.5</v>
      </c>
      <c r="E23" s="128">
        <f>_xlfn.XLOOKUP($C23,'Duomenys | Data'!$B$10:$B$69,'Duomenys | Data'!M$10:M$69)</f>
        <v>88791</v>
      </c>
      <c r="F23" s="111">
        <f t="shared" si="0"/>
        <v>20591.099999999991</v>
      </c>
      <c r="G23" s="128">
        <f>_xlfn.XLOOKUP($C23,'Duomenys | Data'!$B$10:$B$69,'Duomenys | Data'!N$10:N$69)</f>
        <v>183607.9</v>
      </c>
      <c r="H23" s="128">
        <f>_xlfn.XLOOKUP($C23,'Duomenys | Data'!$B$10:$B$69,'Duomenys | Data'!O$10:O$69)</f>
        <v>84622.1</v>
      </c>
      <c r="I23" s="128">
        <f>_xlfn.XLOOKUP($C23,'Duomenys | Data'!$B$10:$B$69,'Duomenys | Data'!P$10:P$69)</f>
        <v>78394.7</v>
      </c>
      <c r="J23" s="111">
        <f t="shared" si="1"/>
        <v>2.2855659198351471E-3</v>
      </c>
      <c r="K23" s="113" t="str">
        <f t="shared" si="2"/>
        <v>Ne / No</v>
      </c>
    </row>
    <row r="24" spans="2:11" x14ac:dyDescent="0.3">
      <c r="B24" s="114" t="s">
        <v>16</v>
      </c>
      <c r="C24" s="109">
        <v>12</v>
      </c>
      <c r="D24" s="128">
        <f>_xlfn.XLOOKUP($C24,'Duomenys | Data'!$B$10:$B$69,'Duomenys | Data'!Q$10:Q$69)</f>
        <v>127.5</v>
      </c>
      <c r="E24" s="128">
        <f>_xlfn.XLOOKUP($C24,'Duomenys | Data'!$B$10:$B$69,'Duomenys | Data'!M$10:M$69)</f>
        <v>21285</v>
      </c>
      <c r="F24" s="111">
        <f t="shared" si="0"/>
        <v>3005.3999999999978</v>
      </c>
      <c r="G24" s="128">
        <f>_xlfn.XLOOKUP($C24,'Duomenys | Data'!$B$10:$B$69,'Duomenys | Data'!N$10:N$69)</f>
        <v>37727.199999999997</v>
      </c>
      <c r="H24" s="128">
        <f>_xlfn.XLOOKUP($C24,'Duomenys | Data'!$B$10:$B$69,'Duomenys | Data'!O$10:O$69)</f>
        <v>20322.599999999999</v>
      </c>
      <c r="I24" s="128">
        <f>_xlfn.XLOOKUP($C24,'Duomenys | Data'!$B$10:$B$69,'Duomenys | Data'!P$10:P$69)</f>
        <v>14399.2</v>
      </c>
      <c r="J24" s="111">
        <f t="shared" si="1"/>
        <v>0.52489872542238913</v>
      </c>
      <c r="K24" s="113" t="str">
        <f t="shared" si="2"/>
        <v>Ne / No</v>
      </c>
    </row>
    <row r="25" spans="2:11" x14ac:dyDescent="0.3">
      <c r="B25" s="114" t="s">
        <v>17</v>
      </c>
      <c r="C25" s="109">
        <v>13</v>
      </c>
      <c r="D25" s="128">
        <f>_xlfn.XLOOKUP($C25,'Duomenys | Data'!$B$10:$B$69,'Duomenys | Data'!Q$10:Q$69)</f>
        <v>124.1</v>
      </c>
      <c r="E25" s="128">
        <f>_xlfn.XLOOKUP($C25,'Duomenys | Data'!$B$10:$B$69,'Duomenys | Data'!M$10:M$69)</f>
        <v>19321</v>
      </c>
      <c r="F25" s="111">
        <f t="shared" si="0"/>
        <v>4224.5999999999985</v>
      </c>
      <c r="G25" s="128">
        <f>_xlfn.XLOOKUP($C25,'Duomenys | Data'!$B$10:$B$69,'Duomenys | Data'!N$10:N$69)</f>
        <v>44224.7</v>
      </c>
      <c r="H25" s="128">
        <f>_xlfn.XLOOKUP($C25,'Duomenys | Data'!$B$10:$B$69,'Duomenys | Data'!O$10:O$69)</f>
        <v>18949.099999999999</v>
      </c>
      <c r="I25" s="128">
        <f>_xlfn.XLOOKUP($C25,'Duomenys | Data'!$B$10:$B$69,'Duomenys | Data'!P$10:P$69)</f>
        <v>21051</v>
      </c>
      <c r="J25" s="111">
        <f t="shared" si="1"/>
        <v>0.52706238108181569</v>
      </c>
      <c r="K25" s="113" t="str">
        <f t="shared" si="2"/>
        <v>Ne / No</v>
      </c>
    </row>
    <row r="26" spans="2:11" x14ac:dyDescent="0.3">
      <c r="B26" s="114" t="s">
        <v>18</v>
      </c>
      <c r="C26" s="109">
        <v>14</v>
      </c>
      <c r="D26" s="128">
        <f>_xlfn.XLOOKUP($C26,'Duomenys | Data'!$B$10:$B$69,'Duomenys | Data'!Q$10:Q$69)</f>
        <v>649</v>
      </c>
      <c r="E26" s="128">
        <f>_xlfn.XLOOKUP($C26,'Duomenys | Data'!$B$10:$B$69,'Duomenys | Data'!M$10:M$69)</f>
        <v>21511</v>
      </c>
      <c r="F26" s="111">
        <f t="shared" si="0"/>
        <v>3258.600000000004</v>
      </c>
      <c r="G26" s="128">
        <f>_xlfn.XLOOKUP($C26,'Duomenys | Data'!$B$10:$B$69,'Duomenys | Data'!N$10:N$69)</f>
        <v>36244.800000000003</v>
      </c>
      <c r="H26" s="128">
        <f>_xlfn.XLOOKUP($C26,'Duomenys | Data'!$B$10:$B$69,'Duomenys | Data'!O$10:O$69)</f>
        <v>20893.8</v>
      </c>
      <c r="I26" s="128">
        <f>_xlfn.XLOOKUP($C26,'Duomenys | Data'!$B$10:$B$69,'Duomenys | Data'!P$10:P$69)</f>
        <v>12092.4</v>
      </c>
      <c r="J26" s="111">
        <f t="shared" si="1"/>
        <v>2.6201472773076668</v>
      </c>
      <c r="K26" s="113" t="str">
        <f t="shared" si="2"/>
        <v>Ne / No</v>
      </c>
    </row>
    <row r="27" spans="2:11" x14ac:dyDescent="0.3">
      <c r="B27" s="114" t="s">
        <v>19</v>
      </c>
      <c r="C27" s="109">
        <v>15</v>
      </c>
      <c r="D27" s="128">
        <f>_xlfn.XLOOKUP($C27,'Duomenys | Data'!$B$10:$B$69,'Duomenys | Data'!Q$10:Q$69)</f>
        <v>1935.4</v>
      </c>
      <c r="E27" s="128">
        <f>_xlfn.XLOOKUP($C27,'Duomenys | Data'!$B$10:$B$69,'Duomenys | Data'!M$10:M$69)</f>
        <v>22898</v>
      </c>
      <c r="F27" s="111">
        <f t="shared" si="0"/>
        <v>3031.1000000000022</v>
      </c>
      <c r="G27" s="128">
        <f>_xlfn.XLOOKUP($C27,'Duomenys | Data'!$B$10:$B$69,'Duomenys | Data'!N$10:N$69)</f>
        <v>41771.4</v>
      </c>
      <c r="H27" s="128">
        <f>_xlfn.XLOOKUP($C27,'Duomenys | Data'!$B$10:$B$69,'Duomenys | Data'!O$10:O$69)</f>
        <v>22248.799999999999</v>
      </c>
      <c r="I27" s="128">
        <f>_xlfn.XLOOKUP($C27,'Duomenys | Data'!$B$10:$B$69,'Duomenys | Data'!P$10:P$69)</f>
        <v>16491.5</v>
      </c>
      <c r="J27" s="111">
        <f t="shared" si="1"/>
        <v>7.4642004543158071</v>
      </c>
      <c r="K27" s="113" t="str">
        <f t="shared" si="2"/>
        <v>Ne / No</v>
      </c>
    </row>
    <row r="28" spans="2:11" x14ac:dyDescent="0.3">
      <c r="B28" s="114" t="s">
        <v>20</v>
      </c>
      <c r="C28" s="109">
        <v>16</v>
      </c>
      <c r="D28" s="128">
        <f>_xlfn.XLOOKUP($C28,'Duomenys | Data'!$B$10:$B$69,'Duomenys | Data'!Q$10:Q$69)</f>
        <v>1220</v>
      </c>
      <c r="E28" s="128">
        <f>_xlfn.XLOOKUP($C28,'Duomenys | Data'!$B$10:$B$69,'Duomenys | Data'!M$10:M$69)</f>
        <v>20730</v>
      </c>
      <c r="F28" s="111">
        <f t="shared" si="0"/>
        <v>3897.4000000000015</v>
      </c>
      <c r="G28" s="128">
        <f>_xlfn.XLOOKUP($C28,'Duomenys | Data'!$B$10:$B$69,'Duomenys | Data'!N$10:N$69)</f>
        <v>42997.9</v>
      </c>
      <c r="H28" s="128">
        <f>_xlfn.XLOOKUP($C28,'Duomenys | Data'!$B$10:$B$69,'Duomenys | Data'!O$10:O$69)</f>
        <v>19871.900000000001</v>
      </c>
      <c r="I28" s="128">
        <f>_xlfn.XLOOKUP($C28,'Duomenys | Data'!$B$10:$B$69,'Duomenys | Data'!P$10:P$69)</f>
        <v>19228.599999999999</v>
      </c>
      <c r="J28" s="111">
        <f t="shared" si="1"/>
        <v>4.9538319107985407</v>
      </c>
      <c r="K28" s="113" t="str">
        <f t="shared" si="2"/>
        <v>Ne / No</v>
      </c>
    </row>
    <row r="29" spans="2:11" x14ac:dyDescent="0.3">
      <c r="B29" s="114" t="s">
        <v>21</v>
      </c>
      <c r="C29" s="109">
        <v>17</v>
      </c>
      <c r="D29" s="128">
        <f>_xlfn.XLOOKUP($C29,'Duomenys | Data'!$B$10:$B$69,'Duomenys | Data'!Q$10:Q$69)</f>
        <v>1122.5999999999999</v>
      </c>
      <c r="E29" s="128">
        <f>_xlfn.XLOOKUP($C29,'Duomenys | Data'!$B$10:$B$69,'Duomenys | Data'!M$10:M$69)</f>
        <v>15125</v>
      </c>
      <c r="F29" s="111">
        <f t="shared" si="0"/>
        <v>1928.3000000000011</v>
      </c>
      <c r="G29" s="128">
        <f>_xlfn.XLOOKUP($C29,'Duomenys | Data'!$B$10:$B$69,'Duomenys | Data'!N$10:N$69)</f>
        <v>26491.200000000001</v>
      </c>
      <c r="H29" s="128">
        <f>_xlfn.XLOOKUP($C29,'Duomenys | Data'!$B$10:$B$69,'Duomenys | Data'!O$10:O$69)</f>
        <v>14396.3</v>
      </c>
      <c r="I29" s="128">
        <f>_xlfn.XLOOKUP($C29,'Duomenys | Data'!$B$10:$B$69,'Duomenys | Data'!P$10:P$69)</f>
        <v>10166.6</v>
      </c>
      <c r="J29" s="111">
        <f t="shared" si="1"/>
        <v>6.5828901151096835</v>
      </c>
      <c r="K29" s="113" t="str">
        <f t="shared" si="2"/>
        <v>Ne / No</v>
      </c>
    </row>
    <row r="30" spans="2:11" x14ac:dyDescent="0.3">
      <c r="B30" s="114" t="s">
        <v>22</v>
      </c>
      <c r="C30" s="109">
        <v>18</v>
      </c>
      <c r="D30" s="128">
        <f>_xlfn.XLOOKUP($C30,'Duomenys | Data'!$B$10:$B$69,'Duomenys | Data'!Q$10:Q$69)</f>
        <v>1186.5999999999999</v>
      </c>
      <c r="E30" s="128">
        <f>_xlfn.XLOOKUP($C30,'Duomenys | Data'!$B$10:$B$69,'Duomenys | Data'!M$10:M$69)</f>
        <v>37643</v>
      </c>
      <c r="F30" s="111">
        <f t="shared" si="0"/>
        <v>5831.2999999999956</v>
      </c>
      <c r="G30" s="128">
        <f>_xlfn.XLOOKUP($C30,'Duomenys | Data'!$B$10:$B$69,'Duomenys | Data'!N$10:N$69)</f>
        <v>71587.7</v>
      </c>
      <c r="H30" s="128">
        <f>_xlfn.XLOOKUP($C30,'Duomenys | Data'!$B$10:$B$69,'Duomenys | Data'!O$10:O$69)</f>
        <v>37121.300000000003</v>
      </c>
      <c r="I30" s="128">
        <f>_xlfn.XLOOKUP($C30,'Duomenys | Data'!$B$10:$B$69,'Duomenys | Data'!P$10:P$69)</f>
        <v>28635.1</v>
      </c>
      <c r="J30" s="111">
        <f t="shared" si="1"/>
        <v>2.7294286509501013</v>
      </c>
      <c r="K30" s="113" t="str">
        <f t="shared" si="2"/>
        <v>Ne / No</v>
      </c>
    </row>
    <row r="31" spans="2:11" x14ac:dyDescent="0.3">
      <c r="B31" s="114" t="s">
        <v>23</v>
      </c>
      <c r="C31" s="109">
        <v>19</v>
      </c>
      <c r="D31" s="128">
        <f>_xlfn.XLOOKUP($C31,'Duomenys | Data'!$B$10:$B$69,'Duomenys | Data'!Q$10:Q$69)</f>
        <v>1004.8</v>
      </c>
      <c r="E31" s="128">
        <f>_xlfn.XLOOKUP($C31,'Duomenys | Data'!$B$10:$B$69,'Duomenys | Data'!M$10:M$69)</f>
        <v>18888</v>
      </c>
      <c r="F31" s="111">
        <f t="shared" si="0"/>
        <v>3476.1999999999971</v>
      </c>
      <c r="G31" s="128">
        <f>_xlfn.XLOOKUP($C31,'Duomenys | Data'!$B$10:$B$69,'Duomenys | Data'!N$10:N$69)</f>
        <v>37797.199999999997</v>
      </c>
      <c r="H31" s="128">
        <f>_xlfn.XLOOKUP($C31,'Duomenys | Data'!$B$10:$B$69,'Duomenys | Data'!O$10:O$69)</f>
        <v>18203.3</v>
      </c>
      <c r="I31" s="128">
        <f>_xlfn.XLOOKUP($C31,'Duomenys | Data'!$B$10:$B$69,'Duomenys | Data'!P$10:P$69)</f>
        <v>16117.7</v>
      </c>
      <c r="J31" s="111">
        <f t="shared" si="1"/>
        <v>4.4928948945189191</v>
      </c>
      <c r="K31" s="113" t="str">
        <f t="shared" si="2"/>
        <v>Ne / No</v>
      </c>
    </row>
    <row r="32" spans="2:11" x14ac:dyDescent="0.3">
      <c r="B32" s="114" t="s">
        <v>24</v>
      </c>
      <c r="C32" s="109">
        <v>20</v>
      </c>
      <c r="D32" s="128">
        <f>_xlfn.XLOOKUP($C32,'Duomenys | Data'!$B$10:$B$69,'Duomenys | Data'!Q$10:Q$69)</f>
        <v>0</v>
      </c>
      <c r="E32" s="128">
        <f>_xlfn.XLOOKUP($C32,'Duomenys | Data'!$B$10:$B$69,'Duomenys | Data'!M$10:M$69)</f>
        <v>22665</v>
      </c>
      <c r="F32" s="111">
        <f t="shared" si="0"/>
        <v>3040</v>
      </c>
      <c r="G32" s="128">
        <f>_xlfn.XLOOKUP($C32,'Duomenys | Data'!$B$10:$B$69,'Duomenys | Data'!N$10:N$69)</f>
        <v>43007.5</v>
      </c>
      <c r="H32" s="128">
        <f>_xlfn.XLOOKUP($C32,'Duomenys | Data'!$B$10:$B$69,'Duomenys | Data'!O$10:O$69)</f>
        <v>21982.400000000001</v>
      </c>
      <c r="I32" s="128">
        <f>_xlfn.XLOOKUP($C32,'Duomenys | Data'!$B$10:$B$69,'Duomenys | Data'!P$10:P$69)</f>
        <v>17985.099999999999</v>
      </c>
      <c r="J32" s="111">
        <f t="shared" si="1"/>
        <v>0</v>
      </c>
      <c r="K32" s="113" t="str">
        <f t="shared" si="2"/>
        <v>Ne / No</v>
      </c>
    </row>
    <row r="33" spans="2:11" x14ac:dyDescent="0.3">
      <c r="B33" s="114" t="s">
        <v>25</v>
      </c>
      <c r="C33" s="109">
        <v>21</v>
      </c>
      <c r="D33" s="128">
        <f>_xlfn.XLOOKUP($C33,'Duomenys | Data'!$B$10:$B$69,'Duomenys | Data'!Q$10:Q$69)</f>
        <v>1726.1</v>
      </c>
      <c r="E33" s="128">
        <f>_xlfn.XLOOKUP($C33,'Duomenys | Data'!$B$10:$B$69,'Duomenys | Data'!M$10:M$69)</f>
        <v>24365</v>
      </c>
      <c r="F33" s="111">
        <f t="shared" si="0"/>
        <v>4314.8999999999978</v>
      </c>
      <c r="G33" s="128">
        <f>_xlfn.XLOOKUP($C33,'Duomenys | Data'!$B$10:$B$69,'Duomenys | Data'!N$10:N$69)</f>
        <v>45270.2</v>
      </c>
      <c r="H33" s="128">
        <f>_xlfn.XLOOKUP($C33,'Duomenys | Data'!$B$10:$B$69,'Duomenys | Data'!O$10:O$69)</f>
        <v>23474.3</v>
      </c>
      <c r="I33" s="128">
        <f>_xlfn.XLOOKUP($C33,'Duomenys | Data'!$B$10:$B$69,'Duomenys | Data'!P$10:P$69)</f>
        <v>17481</v>
      </c>
      <c r="J33" s="111">
        <f t="shared" si="1"/>
        <v>6.0185007618576076</v>
      </c>
      <c r="K33" s="113" t="str">
        <f t="shared" si="2"/>
        <v>Ne / No</v>
      </c>
    </row>
    <row r="34" spans="2:11" x14ac:dyDescent="0.3">
      <c r="B34" s="114" t="s">
        <v>26</v>
      </c>
      <c r="C34" s="109">
        <v>22</v>
      </c>
      <c r="D34" s="128">
        <f>_xlfn.XLOOKUP($C34,'Duomenys | Data'!$B$10:$B$69,'Duomenys | Data'!Q$10:Q$69)</f>
        <v>0</v>
      </c>
      <c r="E34" s="128">
        <f>_xlfn.XLOOKUP($C34,'Duomenys | Data'!$B$10:$B$69,'Duomenys | Data'!M$10:M$69)</f>
        <v>91613</v>
      </c>
      <c r="F34" s="111">
        <f t="shared" si="0"/>
        <v>17190.399999999994</v>
      </c>
      <c r="G34" s="128">
        <f>_xlfn.XLOOKUP($C34,'Duomenys | Data'!$B$10:$B$69,'Duomenys | Data'!N$10:N$69)</f>
        <v>160055.5</v>
      </c>
      <c r="H34" s="128">
        <f>_xlfn.XLOOKUP($C34,'Duomenys | Data'!$B$10:$B$69,'Duomenys | Data'!O$10:O$69)</f>
        <v>85601.1</v>
      </c>
      <c r="I34" s="128">
        <f>_xlfn.XLOOKUP($C34,'Duomenys | Data'!$B$10:$B$69,'Duomenys | Data'!P$10:P$69)</f>
        <v>57264</v>
      </c>
      <c r="J34" s="111">
        <f t="shared" si="1"/>
        <v>0</v>
      </c>
      <c r="K34" s="113" t="str">
        <f t="shared" si="2"/>
        <v>Ne / No</v>
      </c>
    </row>
    <row r="35" spans="2:11" x14ac:dyDescent="0.3">
      <c r="B35" s="114" t="s">
        <v>27</v>
      </c>
      <c r="C35" s="109">
        <v>23</v>
      </c>
      <c r="D35" s="128">
        <f>_xlfn.XLOOKUP($C35,'Duomenys | Data'!$B$10:$B$69,'Duomenys | Data'!Q$10:Q$69)</f>
        <v>0</v>
      </c>
      <c r="E35" s="128">
        <f>_xlfn.XLOOKUP($C35,'Duomenys | Data'!$B$10:$B$69,'Duomenys | Data'!M$10:M$69)</f>
        <v>39669</v>
      </c>
      <c r="F35" s="111">
        <f t="shared" si="0"/>
        <v>8252.2999999999956</v>
      </c>
      <c r="G35" s="128">
        <f>_xlfn.XLOOKUP($C35,'Duomenys | Data'!$B$10:$B$69,'Duomenys | Data'!N$10:N$69)</f>
        <v>79003.399999999994</v>
      </c>
      <c r="H35" s="128">
        <f>_xlfn.XLOOKUP($C35,'Duomenys | Data'!$B$10:$B$69,'Duomenys | Data'!O$10:O$69)</f>
        <v>37884.199999999997</v>
      </c>
      <c r="I35" s="128">
        <f>_xlfn.XLOOKUP($C35,'Duomenys | Data'!$B$10:$B$69,'Duomenys | Data'!P$10:P$69)</f>
        <v>32866.9</v>
      </c>
      <c r="J35" s="111">
        <f t="shared" si="1"/>
        <v>0</v>
      </c>
      <c r="K35" s="113" t="str">
        <f t="shared" si="2"/>
        <v>Ne / No</v>
      </c>
    </row>
    <row r="36" spans="2:11" x14ac:dyDescent="0.3">
      <c r="B36" s="114" t="s">
        <v>28</v>
      </c>
      <c r="C36" s="109">
        <v>24</v>
      </c>
      <c r="D36" s="128">
        <f>_xlfn.XLOOKUP($C36,'Duomenys | Data'!$B$10:$B$69,'Duomenys | Data'!Q$10:Q$69)</f>
        <v>673.5</v>
      </c>
      <c r="E36" s="128">
        <f>_xlfn.XLOOKUP($C36,'Duomenys | Data'!$B$10:$B$69,'Duomenys | Data'!M$10:M$69)</f>
        <v>24340</v>
      </c>
      <c r="F36" s="111">
        <f t="shared" si="0"/>
        <v>3980.0999999999985</v>
      </c>
      <c r="G36" s="128">
        <f>_xlfn.XLOOKUP($C36,'Duomenys | Data'!$B$10:$B$69,'Duomenys | Data'!N$10:N$69)</f>
        <v>45381.599999999999</v>
      </c>
      <c r="H36" s="128">
        <f>_xlfn.XLOOKUP($C36,'Duomenys | Data'!$B$10:$B$69,'Duomenys | Data'!O$10:O$69)</f>
        <v>23840.1</v>
      </c>
      <c r="I36" s="128">
        <f>_xlfn.XLOOKUP($C36,'Duomenys | Data'!$B$10:$B$69,'Duomenys | Data'!P$10:P$69)</f>
        <v>17561.400000000001</v>
      </c>
      <c r="J36" s="111">
        <f t="shared" si="1"/>
        <v>2.3781695686102804</v>
      </c>
      <c r="K36" s="113" t="str">
        <f t="shared" si="2"/>
        <v>Ne / No</v>
      </c>
    </row>
    <row r="37" spans="2:11" x14ac:dyDescent="0.3">
      <c r="B37" s="114" t="s">
        <v>29</v>
      </c>
      <c r="C37" s="109">
        <v>25</v>
      </c>
      <c r="D37" s="128">
        <f>_xlfn.XLOOKUP($C37,'Duomenys | Data'!$B$10:$B$69,'Duomenys | Data'!Q$10:Q$69)</f>
        <v>0</v>
      </c>
      <c r="E37" s="128">
        <f>_xlfn.XLOOKUP($C37,'Duomenys | Data'!$B$10:$B$69,'Duomenys | Data'!M$10:M$69)</f>
        <v>61338</v>
      </c>
      <c r="F37" s="111">
        <f t="shared" si="0"/>
        <v>11554.599999999995</v>
      </c>
      <c r="G37" s="128">
        <f>_xlfn.XLOOKUP($C37,'Duomenys | Data'!$B$10:$B$69,'Duomenys | Data'!N$10:N$69)</f>
        <v>98201.4</v>
      </c>
      <c r="H37" s="128">
        <f>_xlfn.XLOOKUP($C37,'Duomenys | Data'!$B$10:$B$69,'Duomenys | Data'!O$10:O$69)</f>
        <v>55119.1</v>
      </c>
      <c r="I37" s="128">
        <f>_xlfn.XLOOKUP($C37,'Duomenys | Data'!$B$10:$B$69,'Duomenys | Data'!P$10:P$69)</f>
        <v>31527.7</v>
      </c>
      <c r="J37" s="111">
        <f t="shared" si="1"/>
        <v>0</v>
      </c>
      <c r="K37" s="113" t="str">
        <f t="shared" si="2"/>
        <v>Ne / No</v>
      </c>
    </row>
    <row r="38" spans="2:11" x14ac:dyDescent="0.3">
      <c r="B38" s="114" t="s">
        <v>30</v>
      </c>
      <c r="C38" s="109">
        <v>26</v>
      </c>
      <c r="D38" s="128">
        <f>_xlfn.XLOOKUP($C38,'Duomenys | Data'!$B$10:$B$69,'Duomenys | Data'!Q$10:Q$69)</f>
        <v>75.400000000000006</v>
      </c>
      <c r="E38" s="128">
        <f>_xlfn.XLOOKUP($C38,'Duomenys | Data'!$B$10:$B$69,'Duomenys | Data'!M$10:M$69)</f>
        <v>31042</v>
      </c>
      <c r="F38" s="111">
        <f t="shared" si="0"/>
        <v>6077.8000000000029</v>
      </c>
      <c r="G38" s="128">
        <f>_xlfn.XLOOKUP($C38,'Duomenys | Data'!$B$10:$B$69,'Duomenys | Data'!N$10:N$69)</f>
        <v>58501.3</v>
      </c>
      <c r="H38" s="128">
        <f>_xlfn.XLOOKUP($C38,'Duomenys | Data'!$B$10:$B$69,'Duomenys | Data'!O$10:O$69)</f>
        <v>29521.1</v>
      </c>
      <c r="I38" s="128">
        <f>_xlfn.XLOOKUP($C38,'Duomenys | Data'!$B$10:$B$69,'Duomenys | Data'!P$10:P$69)</f>
        <v>22902.400000000001</v>
      </c>
      <c r="J38" s="111">
        <f t="shared" si="1"/>
        <v>0.20312609442938809</v>
      </c>
      <c r="K38" s="113" t="str">
        <f t="shared" si="2"/>
        <v>Ne / No</v>
      </c>
    </row>
    <row r="39" spans="2:11" x14ac:dyDescent="0.3">
      <c r="B39" s="114" t="s">
        <v>31</v>
      </c>
      <c r="C39" s="109">
        <v>27</v>
      </c>
      <c r="D39" s="128">
        <f>_xlfn.XLOOKUP($C39,'Duomenys | Data'!$B$10:$B$69,'Duomenys | Data'!Q$10:Q$69)</f>
        <v>320.5</v>
      </c>
      <c r="E39" s="128">
        <f>_xlfn.XLOOKUP($C39,'Duomenys | Data'!$B$10:$B$69,'Duomenys | Data'!M$10:M$69)</f>
        <v>15341</v>
      </c>
      <c r="F39" s="111">
        <f t="shared" si="0"/>
        <v>2611.0000000000018</v>
      </c>
      <c r="G39" s="128">
        <f>_xlfn.XLOOKUP($C39,'Duomenys | Data'!$B$10:$B$69,'Duomenys | Data'!N$10:N$69)</f>
        <v>30957.9</v>
      </c>
      <c r="H39" s="128">
        <f>_xlfn.XLOOKUP($C39,'Duomenys | Data'!$B$10:$B$69,'Duomenys | Data'!O$10:O$69)</f>
        <v>14506.5</v>
      </c>
      <c r="I39" s="128">
        <f>_xlfn.XLOOKUP($C39,'Duomenys | Data'!$B$10:$B$69,'Duomenys | Data'!P$10:P$69)</f>
        <v>13840.4</v>
      </c>
      <c r="J39" s="111">
        <f t="shared" si="1"/>
        <v>1.7853163992869874</v>
      </c>
      <c r="K39" s="113" t="str">
        <f t="shared" si="2"/>
        <v>Ne / No</v>
      </c>
    </row>
    <row r="40" spans="2:11" x14ac:dyDescent="0.3">
      <c r="B40" s="114" t="s">
        <v>32</v>
      </c>
      <c r="C40" s="109">
        <v>28</v>
      </c>
      <c r="D40" s="128">
        <f>_xlfn.XLOOKUP($C40,'Duomenys | Data'!$B$10:$B$69,'Duomenys | Data'!Q$10:Q$69)</f>
        <v>673.1</v>
      </c>
      <c r="E40" s="128">
        <f>_xlfn.XLOOKUP($C40,'Duomenys | Data'!$B$10:$B$69,'Duomenys | Data'!M$10:M$69)</f>
        <v>16573</v>
      </c>
      <c r="F40" s="111">
        <f t="shared" si="0"/>
        <v>1860.3999999999978</v>
      </c>
      <c r="G40" s="128">
        <f>_xlfn.XLOOKUP($C40,'Duomenys | Data'!$B$10:$B$69,'Duomenys | Data'!N$10:N$69)</f>
        <v>33293.199999999997</v>
      </c>
      <c r="H40" s="128">
        <f>_xlfn.XLOOKUP($C40,'Duomenys | Data'!$B$10:$B$69,'Duomenys | Data'!O$10:O$69)</f>
        <v>16210.3</v>
      </c>
      <c r="I40" s="128">
        <f>_xlfn.XLOOKUP($C40,'Duomenys | Data'!$B$10:$B$69,'Duomenys | Data'!P$10:P$69)</f>
        <v>15222.5</v>
      </c>
      <c r="J40" s="111">
        <f t="shared" si="1"/>
        <v>3.6515238642898225</v>
      </c>
      <c r="K40" s="113" t="str">
        <f t="shared" si="2"/>
        <v>Ne / No</v>
      </c>
    </row>
    <row r="41" spans="2:11" x14ac:dyDescent="0.3">
      <c r="B41" s="114" t="s">
        <v>33</v>
      </c>
      <c r="C41" s="109">
        <v>30</v>
      </c>
      <c r="D41" s="128">
        <f>_xlfn.XLOOKUP($C41,'Duomenys | Data'!$B$10:$B$69,'Duomenys | Data'!Q$10:Q$69)</f>
        <v>2553.1</v>
      </c>
      <c r="E41" s="128">
        <f>_xlfn.XLOOKUP($C41,'Duomenys | Data'!$B$10:$B$69,'Duomenys | Data'!M$10:M$69)</f>
        <v>46180</v>
      </c>
      <c r="F41" s="111">
        <f t="shared" si="0"/>
        <v>9432.5000000000073</v>
      </c>
      <c r="G41" s="128">
        <f>_xlfn.XLOOKUP($C41,'Duomenys | Data'!$B$10:$B$69,'Duomenys | Data'!N$10:N$69)</f>
        <v>84791.1</v>
      </c>
      <c r="H41" s="128">
        <f>_xlfn.XLOOKUP($C41,'Duomenys | Data'!$B$10:$B$69,'Duomenys | Data'!O$10:O$69)</f>
        <v>43578</v>
      </c>
      <c r="I41" s="128">
        <f>_xlfn.XLOOKUP($C41,'Duomenys | Data'!$B$10:$B$69,'Duomenys | Data'!P$10:P$69)</f>
        <v>31780.6</v>
      </c>
      <c r="J41" s="111">
        <f t="shared" si="1"/>
        <v>4.5908743537873669</v>
      </c>
      <c r="K41" s="113" t="str">
        <f t="shared" si="2"/>
        <v>Ne / No</v>
      </c>
    </row>
    <row r="42" spans="2:11" x14ac:dyDescent="0.3">
      <c r="B42" s="114" t="s">
        <v>34</v>
      </c>
      <c r="C42" s="109">
        <v>31</v>
      </c>
      <c r="D42" s="128">
        <f>_xlfn.XLOOKUP($C42,'Duomenys | Data'!$B$10:$B$69,'Duomenys | Data'!Q$10:Q$69)</f>
        <v>840.4</v>
      </c>
      <c r="E42" s="128">
        <f>_xlfn.XLOOKUP($C42,'Duomenys | Data'!$B$10:$B$69,'Duomenys | Data'!M$10:M$69)</f>
        <v>15826</v>
      </c>
      <c r="F42" s="111">
        <f t="shared" si="0"/>
        <v>1695.3999999999996</v>
      </c>
      <c r="G42" s="128">
        <f>_xlfn.XLOOKUP($C42,'Duomenys | Data'!$B$10:$B$69,'Duomenys | Data'!N$10:N$69)</f>
        <v>29493.200000000001</v>
      </c>
      <c r="H42" s="128">
        <f>_xlfn.XLOOKUP($C42,'Duomenys | Data'!$B$10:$B$69,'Duomenys | Data'!O$10:O$69)</f>
        <v>15294.6</v>
      </c>
      <c r="I42" s="128">
        <f>_xlfn.XLOOKUP($C42,'Duomenys | Data'!$B$10:$B$69,'Duomenys | Data'!P$10:P$69)</f>
        <v>12503.2</v>
      </c>
      <c r="J42" s="111">
        <f t="shared" si="1"/>
        <v>4.796420377367105</v>
      </c>
      <c r="K42" s="113" t="str">
        <f t="shared" si="2"/>
        <v>Ne / No</v>
      </c>
    </row>
    <row r="43" spans="2:11" x14ac:dyDescent="0.3">
      <c r="B43" s="114" t="s">
        <v>35</v>
      </c>
      <c r="C43" s="109">
        <v>32</v>
      </c>
      <c r="D43" s="128">
        <f>_xlfn.XLOOKUP($C43,'Duomenys | Data'!$B$10:$B$69,'Duomenys | Data'!Q$10:Q$69)</f>
        <v>637.5</v>
      </c>
      <c r="E43" s="128">
        <f>_xlfn.XLOOKUP($C43,'Duomenys | Data'!$B$10:$B$69,'Duomenys | Data'!M$10:M$69)</f>
        <v>17295</v>
      </c>
      <c r="F43" s="111">
        <f t="shared" si="0"/>
        <v>4906.0999999999967</v>
      </c>
      <c r="G43" s="128">
        <f>_xlfn.XLOOKUP($C43,'Duomenys | Data'!$B$10:$B$69,'Duomenys | Data'!N$10:N$69)</f>
        <v>35694.199999999997</v>
      </c>
      <c r="H43" s="128">
        <f>_xlfn.XLOOKUP($C43,'Duomenys | Data'!$B$10:$B$69,'Duomenys | Data'!O$10:O$69)</f>
        <v>16608</v>
      </c>
      <c r="I43" s="128">
        <f>_xlfn.XLOOKUP($C43,'Duomenys | Data'!$B$10:$B$69,'Duomenys | Data'!P$10:P$69)</f>
        <v>14180.1</v>
      </c>
      <c r="J43" s="111">
        <f t="shared" si="1"/>
        <v>2.8714793411137287</v>
      </c>
      <c r="K43" s="113" t="str">
        <f t="shared" si="2"/>
        <v>Ne / No</v>
      </c>
    </row>
    <row r="44" spans="2:11" x14ac:dyDescent="0.3">
      <c r="B44" s="114" t="s">
        <v>36</v>
      </c>
      <c r="C44" s="109">
        <v>33</v>
      </c>
      <c r="D44" s="128">
        <f>_xlfn.XLOOKUP($C44,'Duomenys | Data'!$B$10:$B$69,'Duomenys | Data'!Q$10:Q$69)</f>
        <v>1079.9000000000001</v>
      </c>
      <c r="E44" s="128">
        <f>_xlfn.XLOOKUP($C44,'Duomenys | Data'!$B$10:$B$69,'Duomenys | Data'!M$10:M$69)</f>
        <v>31325</v>
      </c>
      <c r="F44" s="111">
        <f t="shared" si="0"/>
        <v>4028.9000000000015</v>
      </c>
      <c r="G44" s="128">
        <f>_xlfn.XLOOKUP($C44,'Duomenys | Data'!$B$10:$B$69,'Duomenys | Data'!N$10:N$69)</f>
        <v>54946.3</v>
      </c>
      <c r="H44" s="128">
        <f>_xlfn.XLOOKUP($C44,'Duomenys | Data'!$B$10:$B$69,'Duomenys | Data'!O$10:O$69)</f>
        <v>29937.5</v>
      </c>
      <c r="I44" s="128">
        <f>_xlfn.XLOOKUP($C44,'Duomenys | Data'!$B$10:$B$69,'Duomenys | Data'!P$10:P$69)</f>
        <v>20979.9</v>
      </c>
      <c r="J44" s="111">
        <f t="shared" si="1"/>
        <v>3.0545427802873233</v>
      </c>
      <c r="K44" s="113" t="str">
        <f t="shared" si="2"/>
        <v>Ne / No</v>
      </c>
    </row>
    <row r="45" spans="2:11" x14ac:dyDescent="0.3">
      <c r="B45" s="114" t="s">
        <v>37</v>
      </c>
      <c r="C45" s="109">
        <v>34</v>
      </c>
      <c r="D45" s="128">
        <f>_xlfn.XLOOKUP($C45,'Duomenys | Data'!$B$10:$B$69,'Duomenys | Data'!Q$10:Q$69)</f>
        <v>1125.3</v>
      </c>
      <c r="E45" s="128">
        <f>_xlfn.XLOOKUP($C45,'Duomenys | Data'!$B$10:$B$69,'Duomenys | Data'!M$10:M$69)</f>
        <v>20836</v>
      </c>
      <c r="F45" s="111">
        <f t="shared" si="0"/>
        <v>4536.8000000000029</v>
      </c>
      <c r="G45" s="128">
        <f>_xlfn.XLOOKUP($C45,'Duomenys | Data'!$B$10:$B$69,'Duomenys | Data'!N$10:N$69)</f>
        <v>41272.800000000003</v>
      </c>
      <c r="H45" s="128">
        <f>_xlfn.XLOOKUP($C45,'Duomenys | Data'!$B$10:$B$69,'Duomenys | Data'!O$10:O$69)</f>
        <v>19933</v>
      </c>
      <c r="I45" s="128">
        <f>_xlfn.XLOOKUP($C45,'Duomenys | Data'!$B$10:$B$69,'Duomenys | Data'!P$10:P$69)</f>
        <v>16803</v>
      </c>
      <c r="J45" s="111">
        <f t="shared" si="1"/>
        <v>4.4350643208475216</v>
      </c>
      <c r="K45" s="113" t="str">
        <f t="shared" si="2"/>
        <v>Ne / No</v>
      </c>
    </row>
    <row r="46" spans="2:11" x14ac:dyDescent="0.3">
      <c r="B46" s="114" t="s">
        <v>38</v>
      </c>
      <c r="C46" s="109">
        <v>35</v>
      </c>
      <c r="D46" s="128">
        <f>_xlfn.XLOOKUP($C46,'Duomenys | Data'!$B$10:$B$69,'Duomenys | Data'!Q$10:Q$69)</f>
        <v>1788.9</v>
      </c>
      <c r="E46" s="128">
        <f>_xlfn.XLOOKUP($C46,'Duomenys | Data'!$B$10:$B$69,'Duomenys | Data'!M$10:M$69)</f>
        <v>28527</v>
      </c>
      <c r="F46" s="111">
        <f t="shared" si="0"/>
        <v>4323.5000000000036</v>
      </c>
      <c r="G46" s="128">
        <f>_xlfn.XLOOKUP($C46,'Duomenys | Data'!$B$10:$B$69,'Duomenys | Data'!N$10:N$69)</f>
        <v>56125.3</v>
      </c>
      <c r="H46" s="128">
        <f>_xlfn.XLOOKUP($C46,'Duomenys | Data'!$B$10:$B$69,'Duomenys | Data'!O$10:O$69)</f>
        <v>27253.8</v>
      </c>
      <c r="I46" s="128">
        <f>_xlfn.XLOOKUP($C46,'Duomenys | Data'!$B$10:$B$69,'Duomenys | Data'!P$10:P$69)</f>
        <v>24548</v>
      </c>
      <c r="J46" s="111">
        <f t="shared" si="1"/>
        <v>5.4455792149282356</v>
      </c>
      <c r="K46" s="113" t="str">
        <f t="shared" si="2"/>
        <v>Ne / No</v>
      </c>
    </row>
    <row r="47" spans="2:11" x14ac:dyDescent="0.3">
      <c r="B47" s="114" t="s">
        <v>39</v>
      </c>
      <c r="C47" s="109">
        <v>36</v>
      </c>
      <c r="D47" s="128">
        <f>_xlfn.XLOOKUP($C47,'Duomenys | Data'!$B$10:$B$69,'Duomenys | Data'!Q$10:Q$69)</f>
        <v>0</v>
      </c>
      <c r="E47" s="128">
        <f>_xlfn.XLOOKUP($C47,'Duomenys | Data'!$B$10:$B$69,'Duomenys | Data'!M$10:M$69)</f>
        <v>22187</v>
      </c>
      <c r="F47" s="111">
        <f t="shared" si="0"/>
        <v>5326.0999999999985</v>
      </c>
      <c r="G47" s="128">
        <f>_xlfn.XLOOKUP($C47,'Duomenys | Data'!$B$10:$B$69,'Duomenys | Data'!N$10:N$69)</f>
        <v>44058.6</v>
      </c>
      <c r="H47" s="128">
        <f>_xlfn.XLOOKUP($C47,'Duomenys | Data'!$B$10:$B$69,'Duomenys | Data'!O$10:O$69)</f>
        <v>20903.3</v>
      </c>
      <c r="I47" s="128">
        <f>_xlfn.XLOOKUP($C47,'Duomenys | Data'!$B$10:$B$69,'Duomenys | Data'!P$10:P$69)</f>
        <v>17829.2</v>
      </c>
      <c r="J47" s="111">
        <f t="shared" si="1"/>
        <v>0</v>
      </c>
      <c r="K47" s="113" t="str">
        <f t="shared" si="2"/>
        <v>Ne / No</v>
      </c>
    </row>
    <row r="48" spans="2:11" x14ac:dyDescent="0.3">
      <c r="B48" s="114" t="s">
        <v>40</v>
      </c>
      <c r="C48" s="109">
        <v>37</v>
      </c>
      <c r="D48" s="128">
        <f>_xlfn.XLOOKUP($C48,'Duomenys | Data'!$B$10:$B$69,'Duomenys | Data'!Q$10:Q$69)</f>
        <v>476.5</v>
      </c>
      <c r="E48" s="128">
        <f>_xlfn.XLOOKUP($C48,'Duomenys | Data'!$B$10:$B$69,'Duomenys | Data'!M$10:M$69)</f>
        <v>31568</v>
      </c>
      <c r="F48" s="111">
        <f t="shared" si="0"/>
        <v>6844.9000000000015</v>
      </c>
      <c r="G48" s="128">
        <f>_xlfn.XLOOKUP($C48,'Duomenys | Data'!$B$10:$B$69,'Duomenys | Data'!N$10:N$69)</f>
        <v>59782.9</v>
      </c>
      <c r="H48" s="128">
        <f>_xlfn.XLOOKUP($C48,'Duomenys | Data'!$B$10:$B$69,'Duomenys | Data'!O$10:O$69)</f>
        <v>30464.9</v>
      </c>
      <c r="I48" s="128">
        <f>_xlfn.XLOOKUP($C48,'Duomenys | Data'!$B$10:$B$69,'Duomenys | Data'!P$10:P$69)</f>
        <v>22473.1</v>
      </c>
      <c r="J48" s="111">
        <f t="shared" si="1"/>
        <v>1.2404686967138643</v>
      </c>
      <c r="K48" s="113" t="str">
        <f t="shared" si="2"/>
        <v>Ne / No</v>
      </c>
    </row>
    <row r="49" spans="2:11" x14ac:dyDescent="0.3">
      <c r="B49" s="114" t="s">
        <v>41</v>
      </c>
      <c r="C49" s="109">
        <v>38</v>
      </c>
      <c r="D49" s="128">
        <f>_xlfn.XLOOKUP($C49,'Duomenys | Data'!$B$10:$B$69,'Duomenys | Data'!Q$10:Q$69)</f>
        <v>1136.8</v>
      </c>
      <c r="E49" s="128">
        <f>_xlfn.XLOOKUP($C49,'Duomenys | Data'!$B$10:$B$69,'Duomenys | Data'!M$10:M$69)</f>
        <v>25952</v>
      </c>
      <c r="F49" s="111">
        <f t="shared" si="0"/>
        <v>5286.3999999999978</v>
      </c>
      <c r="G49" s="128">
        <f>_xlfn.XLOOKUP($C49,'Duomenys | Data'!$B$10:$B$69,'Duomenys | Data'!N$10:N$69)</f>
        <v>52372.2</v>
      </c>
      <c r="H49" s="128">
        <f>_xlfn.XLOOKUP($C49,'Duomenys | Data'!$B$10:$B$69,'Duomenys | Data'!O$10:O$69)</f>
        <v>24855.8</v>
      </c>
      <c r="I49" s="128">
        <f>_xlfn.XLOOKUP($C49,'Duomenys | Data'!$B$10:$B$69,'Duomenys | Data'!P$10:P$69)</f>
        <v>22230</v>
      </c>
      <c r="J49" s="111">
        <f t="shared" si="1"/>
        <v>3.6391108379430444</v>
      </c>
      <c r="K49" s="113" t="str">
        <f t="shared" si="2"/>
        <v>Ne / No</v>
      </c>
    </row>
    <row r="50" spans="2:11" x14ac:dyDescent="0.3">
      <c r="B50" s="114" t="s">
        <v>42</v>
      </c>
      <c r="C50" s="109">
        <v>39</v>
      </c>
      <c r="D50" s="128">
        <f>_xlfn.XLOOKUP($C50,'Duomenys | Data'!$B$10:$B$69,'Duomenys | Data'!Q$10:Q$69)</f>
        <v>0</v>
      </c>
      <c r="E50" s="128">
        <f>_xlfn.XLOOKUP($C50,'Duomenys | Data'!$B$10:$B$69,'Duomenys | Data'!M$10:M$69)</f>
        <v>26232</v>
      </c>
      <c r="F50" s="111">
        <f t="shared" si="0"/>
        <v>5015.8999999999978</v>
      </c>
      <c r="G50" s="128">
        <f>_xlfn.XLOOKUP($C50,'Duomenys | Data'!$B$10:$B$69,'Duomenys | Data'!N$10:N$69)</f>
        <v>51200.6</v>
      </c>
      <c r="H50" s="128">
        <f>_xlfn.XLOOKUP($C50,'Duomenys | Data'!$B$10:$B$69,'Duomenys | Data'!O$10:O$69)</f>
        <v>25007.5</v>
      </c>
      <c r="I50" s="128">
        <f>_xlfn.XLOOKUP($C50,'Duomenys | Data'!$B$10:$B$69,'Duomenys | Data'!P$10:P$69)</f>
        <v>21177.200000000001</v>
      </c>
      <c r="J50" s="111">
        <f t="shared" si="1"/>
        <v>0</v>
      </c>
      <c r="K50" s="113" t="str">
        <f t="shared" si="2"/>
        <v>Ne / No</v>
      </c>
    </row>
    <row r="51" spans="2:11" x14ac:dyDescent="0.3">
      <c r="B51" s="114" t="s">
        <v>43</v>
      </c>
      <c r="C51" s="109">
        <v>40</v>
      </c>
      <c r="D51" s="128">
        <f>_xlfn.XLOOKUP($C51,'Duomenys | Data'!$B$10:$B$69,'Duomenys | Data'!Q$10:Q$69)</f>
        <v>0</v>
      </c>
      <c r="E51" s="128">
        <f>_xlfn.XLOOKUP($C51,'Duomenys | Data'!$B$10:$B$69,'Duomenys | Data'!M$10:M$69)</f>
        <v>14839</v>
      </c>
      <c r="F51" s="111">
        <f t="shared" si="0"/>
        <v>1643.3999999999996</v>
      </c>
      <c r="G51" s="128">
        <f>_xlfn.XLOOKUP($C51,'Duomenys | Data'!$B$10:$B$69,'Duomenys | Data'!N$10:N$69)</f>
        <v>26371.5</v>
      </c>
      <c r="H51" s="128">
        <f>_xlfn.XLOOKUP($C51,'Duomenys | Data'!$B$10:$B$69,'Duomenys | Data'!O$10:O$69)</f>
        <v>14394.1</v>
      </c>
      <c r="I51" s="128">
        <f>_xlfn.XLOOKUP($C51,'Duomenys | Data'!$B$10:$B$69,'Duomenys | Data'!P$10:P$69)</f>
        <v>10334</v>
      </c>
      <c r="J51" s="111">
        <f t="shared" si="1"/>
        <v>0</v>
      </c>
      <c r="K51" s="113" t="str">
        <f t="shared" si="2"/>
        <v>Ne / No</v>
      </c>
    </row>
    <row r="52" spans="2:11" x14ac:dyDescent="0.3">
      <c r="B52" s="114" t="s">
        <v>44</v>
      </c>
      <c r="C52" s="109">
        <v>41</v>
      </c>
      <c r="D52" s="128">
        <f>_xlfn.XLOOKUP($C52,'Duomenys | Data'!$B$10:$B$69,'Duomenys | Data'!Q$10:Q$69)</f>
        <v>1950.4</v>
      </c>
      <c r="E52" s="128">
        <f>_xlfn.XLOOKUP($C52,'Duomenys | Data'!$B$10:$B$69,'Duomenys | Data'!M$10:M$69)</f>
        <v>23320</v>
      </c>
      <c r="F52" s="111">
        <f t="shared" si="0"/>
        <v>4039</v>
      </c>
      <c r="G52" s="128">
        <f>_xlfn.XLOOKUP($C52,'Duomenys | Data'!$B$10:$B$69,'Duomenys | Data'!N$10:N$69)</f>
        <v>47785</v>
      </c>
      <c r="H52" s="128">
        <f>_xlfn.XLOOKUP($C52,'Duomenys | Data'!$B$10:$B$69,'Duomenys | Data'!O$10:O$69)</f>
        <v>22458.9</v>
      </c>
      <c r="I52" s="128">
        <f>_xlfn.XLOOKUP($C52,'Duomenys | Data'!$B$10:$B$69,'Duomenys | Data'!P$10:P$69)</f>
        <v>21287.1</v>
      </c>
      <c r="J52" s="111">
        <f t="shared" si="1"/>
        <v>7.1289155305383973</v>
      </c>
      <c r="K52" s="113" t="str">
        <f t="shared" si="2"/>
        <v>Ne / No</v>
      </c>
    </row>
    <row r="53" spans="2:11" x14ac:dyDescent="0.3">
      <c r="B53" s="114" t="s">
        <v>45</v>
      </c>
      <c r="C53" s="109">
        <v>42</v>
      </c>
      <c r="D53" s="128">
        <f>_xlfn.XLOOKUP($C53,'Duomenys | Data'!$B$10:$B$69,'Duomenys | Data'!Q$10:Q$69)</f>
        <v>0</v>
      </c>
      <c r="E53" s="128">
        <f>_xlfn.XLOOKUP($C53,'Duomenys | Data'!$B$10:$B$69,'Duomenys | Data'!M$10:M$69)</f>
        <v>27880</v>
      </c>
      <c r="F53" s="111">
        <f t="shared" si="0"/>
        <v>2851.2000000000044</v>
      </c>
      <c r="G53" s="128">
        <f>_xlfn.XLOOKUP($C53,'Duomenys | Data'!$B$10:$B$69,'Duomenys | Data'!N$10:N$69)</f>
        <v>55445.9</v>
      </c>
      <c r="H53" s="128">
        <f>_xlfn.XLOOKUP($C53,'Duomenys | Data'!$B$10:$B$69,'Duomenys | Data'!O$10:O$69)</f>
        <v>26904.1</v>
      </c>
      <c r="I53" s="128">
        <f>_xlfn.XLOOKUP($C53,'Duomenys | Data'!$B$10:$B$69,'Duomenys | Data'!P$10:P$69)</f>
        <v>25690.6</v>
      </c>
      <c r="J53" s="111">
        <f t="shared" si="1"/>
        <v>0</v>
      </c>
      <c r="K53" s="113" t="str">
        <f t="shared" si="2"/>
        <v>Ne / No</v>
      </c>
    </row>
    <row r="54" spans="2:11" x14ac:dyDescent="0.3">
      <c r="B54" s="114" t="s">
        <v>46</v>
      </c>
      <c r="C54" s="109">
        <v>43</v>
      </c>
      <c r="D54" s="128">
        <f>_xlfn.XLOOKUP($C54,'Duomenys | Data'!$B$10:$B$69,'Duomenys | Data'!Q$10:Q$69)</f>
        <v>2264.5</v>
      </c>
      <c r="E54" s="128">
        <f>_xlfn.XLOOKUP($C54,'Duomenys | Data'!$B$10:$B$69,'Duomenys | Data'!M$10:M$69)</f>
        <v>34944</v>
      </c>
      <c r="F54" s="111">
        <f t="shared" si="0"/>
        <v>6441.3000000000029</v>
      </c>
      <c r="G54" s="128">
        <f>_xlfn.XLOOKUP($C54,'Duomenys | Data'!$B$10:$B$69,'Duomenys | Data'!N$10:N$69)</f>
        <v>62498.400000000001</v>
      </c>
      <c r="H54" s="128">
        <f>_xlfn.XLOOKUP($C54,'Duomenys | Data'!$B$10:$B$69,'Duomenys | Data'!O$10:O$69)</f>
        <v>33268.6</v>
      </c>
      <c r="I54" s="128">
        <f>_xlfn.XLOOKUP($C54,'Duomenys | Data'!$B$10:$B$69,'Duomenys | Data'!P$10:P$69)</f>
        <v>22788.5</v>
      </c>
      <c r="J54" s="111">
        <f t="shared" si="1"/>
        <v>5.4717496309075919</v>
      </c>
      <c r="K54" s="113" t="str">
        <f t="shared" si="2"/>
        <v>Ne / No</v>
      </c>
    </row>
    <row r="55" spans="2:11" x14ac:dyDescent="0.3">
      <c r="B55" s="114" t="s">
        <v>47</v>
      </c>
      <c r="C55" s="109">
        <v>44</v>
      </c>
      <c r="D55" s="128">
        <f>_xlfn.XLOOKUP($C55,'Duomenys | Data'!$B$10:$B$69,'Duomenys | Data'!Q$10:Q$69)</f>
        <v>0</v>
      </c>
      <c r="E55" s="128">
        <f>_xlfn.XLOOKUP($C55,'Duomenys | Data'!$B$10:$B$69,'Duomenys | Data'!M$10:M$69)</f>
        <v>20214</v>
      </c>
      <c r="F55" s="111">
        <f t="shared" si="0"/>
        <v>2541.8999999999978</v>
      </c>
      <c r="G55" s="128">
        <f>_xlfn.XLOOKUP($C55,'Duomenys | Data'!$B$10:$B$69,'Duomenys | Data'!N$10:N$69)</f>
        <v>39168.1</v>
      </c>
      <c r="H55" s="128">
        <f>_xlfn.XLOOKUP($C55,'Duomenys | Data'!$B$10:$B$69,'Duomenys | Data'!O$10:O$69)</f>
        <v>19442.3</v>
      </c>
      <c r="I55" s="128">
        <f>_xlfn.XLOOKUP($C55,'Duomenys | Data'!$B$10:$B$69,'Duomenys | Data'!P$10:P$69)</f>
        <v>17183.900000000001</v>
      </c>
      <c r="J55" s="111">
        <f t="shared" si="1"/>
        <v>0</v>
      </c>
      <c r="K55" s="113" t="str">
        <f t="shared" si="2"/>
        <v>Ne / No</v>
      </c>
    </row>
    <row r="56" spans="2:11" x14ac:dyDescent="0.3">
      <c r="B56" s="114" t="s">
        <v>48</v>
      </c>
      <c r="C56" s="109">
        <v>45</v>
      </c>
      <c r="D56" s="128">
        <f>_xlfn.XLOOKUP($C56,'Duomenys | Data'!$B$10:$B$69,'Duomenys | Data'!Q$10:Q$69)</f>
        <v>0</v>
      </c>
      <c r="E56" s="128">
        <f>_xlfn.XLOOKUP($C56,'Duomenys | Data'!$B$10:$B$69,'Duomenys | Data'!M$10:M$69)</f>
        <v>33289</v>
      </c>
      <c r="F56" s="111">
        <f t="shared" si="0"/>
        <v>7059.5000000000073</v>
      </c>
      <c r="G56" s="128">
        <f>_xlfn.XLOOKUP($C56,'Duomenys | Data'!$B$10:$B$69,'Duomenys | Data'!N$10:N$69)</f>
        <v>68930.100000000006</v>
      </c>
      <c r="H56" s="128">
        <f>_xlfn.XLOOKUP($C56,'Duomenys | Data'!$B$10:$B$69,'Duomenys | Data'!O$10:O$69)</f>
        <v>32116</v>
      </c>
      <c r="I56" s="128">
        <f>_xlfn.XLOOKUP($C56,'Duomenys | Data'!$B$10:$B$69,'Duomenys | Data'!P$10:P$69)</f>
        <v>29754.6</v>
      </c>
      <c r="J56" s="111">
        <f t="shared" si="1"/>
        <v>0</v>
      </c>
      <c r="K56" s="113" t="str">
        <f t="shared" si="2"/>
        <v>Ne / No</v>
      </c>
    </row>
    <row r="57" spans="2:11" x14ac:dyDescent="0.3">
      <c r="B57" s="114" t="s">
        <v>49</v>
      </c>
      <c r="C57" s="109">
        <v>46</v>
      </c>
      <c r="D57" s="128">
        <f>_xlfn.XLOOKUP($C57,'Duomenys | Data'!$B$10:$B$69,'Duomenys | Data'!Q$10:Q$69)</f>
        <v>0</v>
      </c>
      <c r="E57" s="128">
        <f>_xlfn.XLOOKUP($C57,'Duomenys | Data'!$B$10:$B$69,'Duomenys | Data'!M$10:M$69)</f>
        <v>13591</v>
      </c>
      <c r="F57" s="111">
        <f t="shared" si="0"/>
        <v>3305.6000000000004</v>
      </c>
      <c r="G57" s="128">
        <f>_xlfn.XLOOKUP($C57,'Duomenys | Data'!$B$10:$B$69,'Duomenys | Data'!N$10:N$69)</f>
        <v>26077.3</v>
      </c>
      <c r="H57" s="128">
        <f>_xlfn.XLOOKUP($C57,'Duomenys | Data'!$B$10:$B$69,'Duomenys | Data'!O$10:O$69)</f>
        <v>12866.9</v>
      </c>
      <c r="I57" s="128">
        <f>_xlfn.XLOOKUP($C57,'Duomenys | Data'!$B$10:$B$69,'Duomenys | Data'!P$10:P$69)</f>
        <v>9904.7999999999993</v>
      </c>
      <c r="J57" s="111">
        <f t="shared" si="1"/>
        <v>0</v>
      </c>
      <c r="K57" s="113" t="str">
        <f t="shared" si="2"/>
        <v>Ne / No</v>
      </c>
    </row>
    <row r="58" spans="2:11" x14ac:dyDescent="0.3">
      <c r="B58" s="114" t="s">
        <v>50</v>
      </c>
      <c r="C58" s="109">
        <v>47</v>
      </c>
      <c r="D58" s="128">
        <f>_xlfn.XLOOKUP($C58,'Duomenys | Data'!$B$10:$B$69,'Duomenys | Data'!Q$10:Q$69)</f>
        <v>223.2</v>
      </c>
      <c r="E58" s="128">
        <f>_xlfn.XLOOKUP($C58,'Duomenys | Data'!$B$10:$B$69,'Duomenys | Data'!M$10:M$69)</f>
        <v>20936</v>
      </c>
      <c r="F58" s="111">
        <f t="shared" si="0"/>
        <v>4086.8999999999978</v>
      </c>
      <c r="G58" s="128">
        <f>_xlfn.XLOOKUP($C58,'Duomenys | Data'!$B$10:$B$69,'Duomenys | Data'!N$10:N$69)</f>
        <v>39364.6</v>
      </c>
      <c r="H58" s="128">
        <f>_xlfn.XLOOKUP($C58,'Duomenys | Data'!$B$10:$B$69,'Duomenys | Data'!O$10:O$69)</f>
        <v>19709.400000000001</v>
      </c>
      <c r="I58" s="128">
        <f>_xlfn.XLOOKUP($C58,'Duomenys | Data'!$B$10:$B$69,'Duomenys | Data'!P$10:P$69)</f>
        <v>15568.3</v>
      </c>
      <c r="J58" s="111">
        <f t="shared" si="1"/>
        <v>0.89198294362364072</v>
      </c>
      <c r="K58" s="113" t="str">
        <f t="shared" si="2"/>
        <v>Ne / No</v>
      </c>
    </row>
    <row r="59" spans="2:11" x14ac:dyDescent="0.3">
      <c r="B59" s="114" t="s">
        <v>51</v>
      </c>
      <c r="C59" s="109">
        <v>48</v>
      </c>
      <c r="D59" s="128">
        <f>_xlfn.XLOOKUP($C59,'Duomenys | Data'!$B$10:$B$69,'Duomenys | Data'!Q$10:Q$69)</f>
        <v>0</v>
      </c>
      <c r="E59" s="128">
        <f>_xlfn.XLOOKUP($C59,'Duomenys | Data'!$B$10:$B$69,'Duomenys | Data'!M$10:M$69)</f>
        <v>31650</v>
      </c>
      <c r="F59" s="111">
        <f t="shared" si="0"/>
        <v>5788.9000000000015</v>
      </c>
      <c r="G59" s="128">
        <f>_xlfn.XLOOKUP($C59,'Duomenys | Data'!$B$10:$B$69,'Duomenys | Data'!N$10:N$69)</f>
        <v>64552.4</v>
      </c>
      <c r="H59" s="128">
        <f>_xlfn.XLOOKUP($C59,'Duomenys | Data'!$B$10:$B$69,'Duomenys | Data'!O$10:O$69)</f>
        <v>30506.400000000001</v>
      </c>
      <c r="I59" s="128">
        <f>_xlfn.XLOOKUP($C59,'Duomenys | Data'!$B$10:$B$69,'Duomenys | Data'!P$10:P$69)</f>
        <v>28257.1</v>
      </c>
      <c r="J59" s="111">
        <f t="shared" si="1"/>
        <v>0</v>
      </c>
      <c r="K59" s="113" t="str">
        <f t="shared" si="2"/>
        <v>Ne / No</v>
      </c>
    </row>
    <row r="60" spans="2:11" x14ac:dyDescent="0.3">
      <c r="B60" s="114" t="s">
        <v>52</v>
      </c>
      <c r="C60" s="109">
        <v>49</v>
      </c>
      <c r="D60" s="128">
        <f>_xlfn.XLOOKUP($C60,'Duomenys | Data'!$B$10:$B$69,'Duomenys | Data'!Q$10:Q$69)</f>
        <v>1966.5</v>
      </c>
      <c r="E60" s="128">
        <f>_xlfn.XLOOKUP($C60,'Duomenys | Data'!$B$10:$B$69,'Duomenys | Data'!M$10:M$69)</f>
        <v>34909</v>
      </c>
      <c r="F60" s="111">
        <f t="shared" si="0"/>
        <v>5151.9999999999964</v>
      </c>
      <c r="G60" s="128">
        <f>_xlfn.XLOOKUP($C60,'Duomenys | Data'!$B$10:$B$69,'Duomenys | Data'!N$10:N$69)</f>
        <v>66526.2</v>
      </c>
      <c r="H60" s="128">
        <f>_xlfn.XLOOKUP($C60,'Duomenys | Data'!$B$10:$B$69,'Duomenys | Data'!O$10:O$69)</f>
        <v>33206</v>
      </c>
      <c r="I60" s="128">
        <f>_xlfn.XLOOKUP($C60,'Duomenys | Data'!$B$10:$B$69,'Duomenys | Data'!P$10:P$69)</f>
        <v>28168.2</v>
      </c>
      <c r="J60" s="111">
        <f t="shared" si="1"/>
        <v>4.9087641346945912</v>
      </c>
      <c r="K60" s="113" t="str">
        <f t="shared" si="2"/>
        <v>Ne / No</v>
      </c>
    </row>
    <row r="61" spans="2:11" x14ac:dyDescent="0.3">
      <c r="B61" s="114" t="s">
        <v>53</v>
      </c>
      <c r="C61" s="109">
        <v>50</v>
      </c>
      <c r="D61" s="128">
        <f>_xlfn.XLOOKUP($C61,'Duomenys | Data'!$B$10:$B$69,'Duomenys | Data'!Q$10:Q$69)</f>
        <v>1234.4000000000001</v>
      </c>
      <c r="E61" s="128">
        <f>_xlfn.XLOOKUP($C61,'Duomenys | Data'!$B$10:$B$69,'Duomenys | Data'!M$10:M$69)</f>
        <v>32988</v>
      </c>
      <c r="F61" s="111">
        <f t="shared" si="0"/>
        <v>5677.0999999999949</v>
      </c>
      <c r="G61" s="128">
        <f>_xlfn.XLOOKUP($C61,'Duomenys | Data'!$B$10:$B$69,'Duomenys | Data'!N$10:N$69)</f>
        <v>61425.2</v>
      </c>
      <c r="H61" s="128">
        <f>_xlfn.XLOOKUP($C61,'Duomenys | Data'!$B$10:$B$69,'Duomenys | Data'!O$10:O$69)</f>
        <v>30870.2</v>
      </c>
      <c r="I61" s="128">
        <f>_xlfn.XLOOKUP($C61,'Duomenys | Data'!$B$10:$B$69,'Duomenys | Data'!P$10:P$69)</f>
        <v>24877.9</v>
      </c>
      <c r="J61" s="111">
        <f t="shared" si="1"/>
        <v>3.1925431461447156</v>
      </c>
      <c r="K61" s="113" t="str">
        <f t="shared" si="2"/>
        <v>Ne / No</v>
      </c>
    </row>
    <row r="62" spans="2:11" x14ac:dyDescent="0.3">
      <c r="B62" s="114" t="s">
        <v>54</v>
      </c>
      <c r="C62" s="109">
        <v>51</v>
      </c>
      <c r="D62" s="128">
        <f>_xlfn.XLOOKUP($C62,'Duomenys | Data'!$B$10:$B$69,'Duomenys | Data'!Q$10:Q$69)</f>
        <v>676.3</v>
      </c>
      <c r="E62" s="128">
        <f>_xlfn.XLOOKUP($C62,'Duomenys | Data'!$B$10:$B$69,'Duomenys | Data'!M$10:M$69)</f>
        <v>29860</v>
      </c>
      <c r="F62" s="111">
        <f t="shared" si="0"/>
        <v>5801.4000000000015</v>
      </c>
      <c r="G62" s="128">
        <f>_xlfn.XLOOKUP($C62,'Duomenys | Data'!$B$10:$B$69,'Duomenys | Data'!N$10:N$69)</f>
        <v>60815.8</v>
      </c>
      <c r="H62" s="128">
        <f>_xlfn.XLOOKUP($C62,'Duomenys | Data'!$B$10:$B$69,'Duomenys | Data'!O$10:O$69)</f>
        <v>28256.7</v>
      </c>
      <c r="I62" s="128">
        <f>_xlfn.XLOOKUP($C62,'Duomenys | Data'!$B$10:$B$69,'Duomenys | Data'!P$10:P$69)</f>
        <v>26757.7</v>
      </c>
      <c r="J62" s="111">
        <f t="shared" si="1"/>
        <v>1.8964482605842732</v>
      </c>
      <c r="K62" s="113" t="str">
        <f t="shared" si="2"/>
        <v>Ne / No</v>
      </c>
    </row>
    <row r="63" spans="2:11" x14ac:dyDescent="0.3">
      <c r="B63" s="114" t="s">
        <v>55</v>
      </c>
      <c r="C63" s="109">
        <v>52</v>
      </c>
      <c r="D63" s="128">
        <f>_xlfn.XLOOKUP($C63,'Duomenys | Data'!$B$10:$B$69,'Duomenys | Data'!Q$10:Q$69)</f>
        <v>831.8</v>
      </c>
      <c r="E63" s="128">
        <f>_xlfn.XLOOKUP($C63,'Duomenys | Data'!$B$10:$B$69,'Duomenys | Data'!M$10:M$69)</f>
        <v>31998</v>
      </c>
      <c r="F63" s="111">
        <f t="shared" si="0"/>
        <v>5094.1000000000022</v>
      </c>
      <c r="G63" s="128">
        <f>_xlfn.XLOOKUP($C63,'Duomenys | Data'!$B$10:$B$69,'Duomenys | Data'!N$10:N$69)</f>
        <v>57719.9</v>
      </c>
      <c r="H63" s="128">
        <f>_xlfn.XLOOKUP($C63,'Duomenys | Data'!$B$10:$B$69,'Duomenys | Data'!O$10:O$69)</f>
        <v>30624.1</v>
      </c>
      <c r="I63" s="128">
        <f>_xlfn.XLOOKUP($C63,'Duomenys | Data'!$B$10:$B$69,'Duomenys | Data'!P$10:P$69)</f>
        <v>22001.7</v>
      </c>
      <c r="J63" s="111">
        <f t="shared" si="1"/>
        <v>2.2425260365414732</v>
      </c>
      <c r="K63" s="113" t="str">
        <f t="shared" si="2"/>
        <v>Ne / No</v>
      </c>
    </row>
    <row r="64" spans="2:11" x14ac:dyDescent="0.3">
      <c r="B64" s="114" t="s">
        <v>56</v>
      </c>
      <c r="C64" s="109">
        <v>53</v>
      </c>
      <c r="D64" s="128">
        <f>_xlfn.XLOOKUP($C64,'Duomenys | Data'!$B$10:$B$69,'Duomenys | Data'!Q$10:Q$69)</f>
        <v>0</v>
      </c>
      <c r="E64" s="128">
        <f>_xlfn.XLOOKUP($C64,'Duomenys | Data'!$B$10:$B$69,'Duomenys | Data'!M$10:M$69)</f>
        <v>20282</v>
      </c>
      <c r="F64" s="111">
        <f t="shared" si="0"/>
        <v>3550.1000000000022</v>
      </c>
      <c r="G64" s="128">
        <f>_xlfn.XLOOKUP($C64,'Duomenys | Data'!$B$10:$B$69,'Duomenys | Data'!N$10:N$69)</f>
        <v>38563.300000000003</v>
      </c>
      <c r="H64" s="128">
        <f>_xlfn.XLOOKUP($C64,'Duomenys | Data'!$B$10:$B$69,'Duomenys | Data'!O$10:O$69)</f>
        <v>19407</v>
      </c>
      <c r="I64" s="128">
        <f>_xlfn.XLOOKUP($C64,'Duomenys | Data'!$B$10:$B$69,'Duomenys | Data'!P$10:P$69)</f>
        <v>15606.2</v>
      </c>
      <c r="J64" s="111">
        <f t="shared" si="1"/>
        <v>0</v>
      </c>
      <c r="K64" s="113" t="str">
        <f t="shared" si="2"/>
        <v>Ne / No</v>
      </c>
    </row>
    <row r="65" spans="2:11" x14ac:dyDescent="0.3">
      <c r="B65" s="114" t="s">
        <v>57</v>
      </c>
      <c r="C65" s="109">
        <v>54</v>
      </c>
      <c r="D65" s="128">
        <f>_xlfn.XLOOKUP($C65,'Duomenys | Data'!$B$10:$B$69,'Duomenys | Data'!Q$10:Q$69)</f>
        <v>0</v>
      </c>
      <c r="E65" s="128">
        <f>_xlfn.XLOOKUP($C65,'Duomenys | Data'!$B$10:$B$69,'Duomenys | Data'!M$10:M$69)</f>
        <v>31351</v>
      </c>
      <c r="F65" s="111">
        <f t="shared" si="0"/>
        <v>3616.1999999999971</v>
      </c>
      <c r="G65" s="128">
        <f>_xlfn.XLOOKUP($C65,'Duomenys | Data'!$B$10:$B$69,'Duomenys | Data'!N$10:N$69)</f>
        <v>57587.199999999997</v>
      </c>
      <c r="H65" s="128">
        <f>_xlfn.XLOOKUP($C65,'Duomenys | Data'!$B$10:$B$69,'Duomenys | Data'!O$10:O$69)</f>
        <v>29395.3</v>
      </c>
      <c r="I65" s="128">
        <f>_xlfn.XLOOKUP($C65,'Duomenys | Data'!$B$10:$B$69,'Duomenys | Data'!P$10:P$69)</f>
        <v>24575.7</v>
      </c>
      <c r="J65" s="111">
        <f t="shared" si="1"/>
        <v>0</v>
      </c>
      <c r="K65" s="113" t="str">
        <f t="shared" si="2"/>
        <v>Ne / No</v>
      </c>
    </row>
    <row r="66" spans="2:11" x14ac:dyDescent="0.3">
      <c r="B66" s="114" t="s">
        <v>58</v>
      </c>
      <c r="C66" s="109">
        <v>55</v>
      </c>
      <c r="D66" s="128">
        <f>_xlfn.XLOOKUP($C66,'Duomenys | Data'!$B$10:$B$69,'Duomenys | Data'!Q$10:Q$69)</f>
        <v>349.1</v>
      </c>
      <c r="E66" s="128">
        <f>_xlfn.XLOOKUP($C66,'Duomenys | Data'!$B$10:$B$69,'Duomenys | Data'!M$10:M$69)</f>
        <v>96469</v>
      </c>
      <c r="F66" s="111">
        <f t="shared" si="0"/>
        <v>18219.400000000001</v>
      </c>
      <c r="G66" s="128">
        <f>_xlfn.XLOOKUP($C66,'Duomenys | Data'!$B$10:$B$69,'Duomenys | Data'!N$10:N$69)</f>
        <v>165541</v>
      </c>
      <c r="H66" s="128">
        <f>_xlfn.XLOOKUP($C66,'Duomenys | Data'!$B$10:$B$69,'Duomenys | Data'!O$10:O$69)</f>
        <v>91162.2</v>
      </c>
      <c r="I66" s="128">
        <f>_xlfn.XLOOKUP($C66,'Duomenys | Data'!$B$10:$B$69,'Duomenys | Data'!P$10:P$69)</f>
        <v>56159.4</v>
      </c>
      <c r="J66" s="111">
        <f t="shared" si="1"/>
        <v>0.30438998189877969</v>
      </c>
      <c r="K66" s="113" t="str">
        <f t="shared" si="2"/>
        <v>Ne / No</v>
      </c>
    </row>
    <row r="67" spans="2:11" x14ac:dyDescent="0.3">
      <c r="B67" s="114" t="s">
        <v>59</v>
      </c>
      <c r="C67" s="109">
        <v>56</v>
      </c>
      <c r="D67" s="128">
        <f>_xlfn.XLOOKUP($C67,'Duomenys | Data'!$B$10:$B$69,'Duomenys | Data'!Q$10:Q$69)</f>
        <v>825.3</v>
      </c>
      <c r="E67" s="128">
        <f>_xlfn.XLOOKUP($C67,'Duomenys | Data'!$B$10:$B$69,'Duomenys | Data'!M$10:M$69)</f>
        <v>15564</v>
      </c>
      <c r="F67" s="111">
        <f t="shared" si="0"/>
        <v>1715.1999999999971</v>
      </c>
      <c r="G67" s="128">
        <f>_xlfn.XLOOKUP($C67,'Duomenys | Data'!$B$10:$B$69,'Duomenys | Data'!N$10:N$69)</f>
        <v>27638.6</v>
      </c>
      <c r="H67" s="128">
        <f>_xlfn.XLOOKUP($C67,'Duomenys | Data'!$B$10:$B$69,'Duomenys | Data'!O$10:O$69)</f>
        <v>15047.7</v>
      </c>
      <c r="I67" s="128">
        <f>_xlfn.XLOOKUP($C67,'Duomenys | Data'!$B$10:$B$69,'Duomenys | Data'!P$10:P$69)</f>
        <v>10875.7</v>
      </c>
      <c r="J67" s="111">
        <f t="shared" si="1"/>
        <v>4.7762627899439796</v>
      </c>
      <c r="K67" s="113" t="str">
        <f t="shared" si="2"/>
        <v>Ne / No</v>
      </c>
    </row>
    <row r="68" spans="2:11" x14ac:dyDescent="0.3">
      <c r="B68" s="114" t="s">
        <v>60</v>
      </c>
      <c r="C68" s="109">
        <v>57</v>
      </c>
      <c r="D68" s="128">
        <f>_xlfn.XLOOKUP($C68,'Duomenys | Data'!$B$10:$B$69,'Duomenys | Data'!Q$10:Q$69)</f>
        <v>0</v>
      </c>
      <c r="E68" s="128">
        <f>_xlfn.XLOOKUP($C68,'Duomenys | Data'!$B$10:$B$69,'Duomenys | Data'!M$10:M$69)</f>
        <v>23871</v>
      </c>
      <c r="F68" s="111">
        <f t="shared" si="0"/>
        <v>4627.2999999999993</v>
      </c>
      <c r="G68" s="128">
        <f>_xlfn.XLOOKUP($C68,'Duomenys | Data'!$B$10:$B$69,'Duomenys | Data'!N$10:N$69)</f>
        <v>43869</v>
      </c>
      <c r="H68" s="128">
        <f>_xlfn.XLOOKUP($C68,'Duomenys | Data'!$B$10:$B$69,'Duomenys | Data'!O$10:O$69)</f>
        <v>22685.200000000001</v>
      </c>
      <c r="I68" s="128">
        <f>_xlfn.XLOOKUP($C68,'Duomenys | Data'!$B$10:$B$69,'Duomenys | Data'!P$10:P$69)</f>
        <v>16556.5</v>
      </c>
      <c r="J68" s="111">
        <f t="shared" si="1"/>
        <v>0</v>
      </c>
      <c r="K68" s="113" t="str">
        <f t="shared" si="2"/>
        <v>Ne / No</v>
      </c>
    </row>
    <row r="69" spans="2:11" x14ac:dyDescent="0.3">
      <c r="B69" s="114" t="s">
        <v>61</v>
      </c>
      <c r="C69" s="109">
        <v>58</v>
      </c>
      <c r="D69" s="128">
        <f>_xlfn.XLOOKUP($C69,'Duomenys | Data'!$B$10:$B$69,'Duomenys | Data'!Q$10:Q$69)</f>
        <v>0</v>
      </c>
      <c r="E69" s="128">
        <f>_xlfn.XLOOKUP($C69,'Duomenys | Data'!$B$10:$B$69,'Duomenys | Data'!M$10:M$69)</f>
        <v>9021</v>
      </c>
      <c r="F69" s="111">
        <f t="shared" si="0"/>
        <v>889.5</v>
      </c>
      <c r="G69" s="128">
        <f>_xlfn.XLOOKUP($C69,'Duomenys | Data'!$B$10:$B$69,'Duomenys | Data'!N$10:N$69)</f>
        <v>17688</v>
      </c>
      <c r="H69" s="128">
        <f>_xlfn.XLOOKUP($C69,'Duomenys | Data'!$B$10:$B$69,'Duomenys | Data'!O$10:O$69)</f>
        <v>8656.1</v>
      </c>
      <c r="I69" s="128">
        <f>_xlfn.XLOOKUP($C69,'Duomenys | Data'!$B$10:$B$69,'Duomenys | Data'!P$10:P$69)</f>
        <v>8142.4</v>
      </c>
      <c r="J69" s="111">
        <f t="shared" si="1"/>
        <v>0</v>
      </c>
      <c r="K69" s="113" t="str">
        <f t="shared" si="2"/>
        <v>Ne / No</v>
      </c>
    </row>
    <row r="70" spans="2:11" x14ac:dyDescent="0.3">
      <c r="B70" s="114" t="s">
        <v>62</v>
      </c>
      <c r="C70" s="109">
        <v>59</v>
      </c>
      <c r="D70" s="128">
        <f>_xlfn.XLOOKUP($C70,'Duomenys | Data'!$B$10:$B$69,'Duomenys | Data'!Q$10:Q$69)</f>
        <v>451</v>
      </c>
      <c r="E70" s="128">
        <f>_xlfn.XLOOKUP($C70,'Duomenys | Data'!$B$10:$B$69,'Duomenys | Data'!M$10:M$69)</f>
        <v>9351</v>
      </c>
      <c r="F70" s="111">
        <f t="shared" si="0"/>
        <v>1238</v>
      </c>
      <c r="G70" s="128">
        <f>_xlfn.XLOOKUP($C70,'Duomenys | Data'!$B$10:$B$69,'Duomenys | Data'!N$10:N$69)</f>
        <v>19887.900000000001</v>
      </c>
      <c r="H70" s="128">
        <f>_xlfn.XLOOKUP($C70,'Duomenys | Data'!$B$10:$B$69,'Duomenys | Data'!O$10:O$69)</f>
        <v>8844.7000000000007</v>
      </c>
      <c r="I70" s="128">
        <f>_xlfn.XLOOKUP($C70,'Duomenys | Data'!$B$10:$B$69,'Duomenys | Data'!P$10:P$69)</f>
        <v>9805.2000000000007</v>
      </c>
      <c r="J70" s="111">
        <f t="shared" si="1"/>
        <v>4.2591368401171028</v>
      </c>
      <c r="K70" s="113" t="str">
        <f t="shared" si="2"/>
        <v>Ne / No</v>
      </c>
    </row>
    <row r="71" spans="2:11" x14ac:dyDescent="0.3">
      <c r="B71" s="114" t="s">
        <v>63</v>
      </c>
      <c r="C71" s="109">
        <v>60</v>
      </c>
      <c r="D71" s="128">
        <f>_xlfn.XLOOKUP($C71,'Duomenys | Data'!$B$10:$B$69,'Duomenys | Data'!Q$10:Q$69)</f>
        <v>0</v>
      </c>
      <c r="E71" s="128">
        <f>_xlfn.XLOOKUP($C71,'Duomenys | Data'!$B$10:$B$69,'Duomenys | Data'!M$10:M$69)</f>
        <v>7187</v>
      </c>
      <c r="F71" s="111">
        <f t="shared" si="0"/>
        <v>1843.7000000000007</v>
      </c>
      <c r="G71" s="128">
        <f>_xlfn.XLOOKUP($C71,'Duomenys | Data'!$B$10:$B$69,'Duomenys | Data'!N$10:N$69)</f>
        <v>15754</v>
      </c>
      <c r="H71" s="128">
        <f>_xlfn.XLOOKUP($C71,'Duomenys | Data'!$B$10:$B$69,'Duomenys | Data'!O$10:O$69)</f>
        <v>6964.9</v>
      </c>
      <c r="I71" s="128">
        <f>_xlfn.XLOOKUP($C71,'Duomenys | Data'!$B$10:$B$69,'Duomenys | Data'!P$10:P$69)</f>
        <v>6945.4</v>
      </c>
      <c r="J71" s="111">
        <f t="shared" si="1"/>
        <v>0</v>
      </c>
      <c r="K71" s="113" t="str">
        <f t="shared" si="2"/>
        <v>Ne / No</v>
      </c>
    </row>
    <row r="72" spans="2:11" x14ac:dyDescent="0.3">
      <c r="B72" s="115" t="s">
        <v>64</v>
      </c>
      <c r="C72" s="116">
        <v>61</v>
      </c>
      <c r="D72" s="136">
        <f>_xlfn.XLOOKUP($C72,'Duomenys | Data'!$B$10:$B$69,'Duomenys | Data'!Q$10:Q$69)</f>
        <v>0</v>
      </c>
      <c r="E72" s="128">
        <f>_xlfn.XLOOKUP($C72,'Duomenys | Data'!$B$10:$B$69,'Duomenys | Data'!M$10:M$69)</f>
        <v>6808</v>
      </c>
      <c r="F72" s="111">
        <f t="shared" si="0"/>
        <v>1191.6999999999998</v>
      </c>
      <c r="G72" s="136">
        <f>_xlfn.XLOOKUP($C72,'Duomenys | Data'!$B$10:$B$69,'Duomenys | Data'!N$10:N$69)</f>
        <v>13327.9</v>
      </c>
      <c r="H72" s="128">
        <f>_xlfn.XLOOKUP($C72,'Duomenys | Data'!$B$10:$B$69,'Duomenys | Data'!O$10:O$69)</f>
        <v>6471.3</v>
      </c>
      <c r="I72" s="136">
        <f>_xlfn.XLOOKUP($C72,'Duomenys | Data'!$B$10:$B$69,'Duomenys | Data'!P$10:P$69)</f>
        <v>5664.9</v>
      </c>
      <c r="J72" s="111">
        <f t="shared" si="1"/>
        <v>0</v>
      </c>
      <c r="K72" s="113" t="str">
        <f t="shared" si="2"/>
        <v>Ne / No</v>
      </c>
    </row>
    <row r="74" spans="2:11" ht="24" customHeight="1" thickBot="1" x14ac:dyDescent="0.35">
      <c r="B74" s="120"/>
      <c r="C74" s="100"/>
      <c r="D74" s="100"/>
      <c r="E74" s="100"/>
      <c r="F74" s="100"/>
      <c r="G74" s="100"/>
      <c r="H74" s="100"/>
      <c r="I74" s="100"/>
      <c r="J74" s="101"/>
      <c r="K74" s="101"/>
    </row>
  </sheetData>
  <mergeCells count="13">
    <mergeCell ref="B6:K6"/>
    <mergeCell ref="B7:K7"/>
    <mergeCell ref="T7:AG7"/>
    <mergeCell ref="B9:B10"/>
    <mergeCell ref="C9:C10"/>
    <mergeCell ref="D9:D10"/>
    <mergeCell ref="G9:G10"/>
    <mergeCell ref="I9:I10"/>
    <mergeCell ref="J9:J10"/>
    <mergeCell ref="K9:K10"/>
    <mergeCell ref="E9:E10"/>
    <mergeCell ref="F9:F10"/>
    <mergeCell ref="H9:H10"/>
  </mergeCells>
  <conditionalFormatting sqref="K13:K72">
    <cfRule type="expression" dxfId="0" priority="1">
      <formula>$K13="Taip / Yes"</formula>
    </cfRule>
  </conditionalFormatting>
  <hyperlinks>
    <hyperlink ref="B1" location="'Turinys | Content'!A1" display="↖ atgal į turinį / back to content" xr:uid="{B5D1BFD2-6FE8-4C2B-8444-900D30E8013E}"/>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AA00-8307-4B1F-AF50-B3E95E52F7F1}">
  <sheetPr>
    <tabColor theme="7" tint="0.79998168889431442"/>
  </sheetPr>
  <dimension ref="A1:D21"/>
  <sheetViews>
    <sheetView showGridLines="0" showRowColHeaders="0" zoomScaleNormal="100" workbookViewId="0"/>
  </sheetViews>
  <sheetFormatPr defaultRowHeight="14.4" x14ac:dyDescent="0.3"/>
  <cols>
    <col min="1" max="1" width="14.5546875" customWidth="1"/>
    <col min="2" max="2" width="106.88671875" customWidth="1"/>
    <col min="3" max="3" width="18" customWidth="1"/>
    <col min="4" max="4" width="90.5546875" customWidth="1"/>
  </cols>
  <sheetData>
    <row r="1" spans="1:4" x14ac:dyDescent="0.3">
      <c r="A1" s="53"/>
      <c r="B1" s="83" t="s">
        <v>67</v>
      </c>
    </row>
    <row r="2" spans="1:4" ht="15" thickBot="1" x14ac:dyDescent="0.35"/>
    <row r="3" spans="1:4" ht="15" thickBot="1" x14ac:dyDescent="0.35">
      <c r="A3" s="97" t="s">
        <v>1</v>
      </c>
      <c r="B3" s="97" t="s">
        <v>2</v>
      </c>
      <c r="C3" s="221" t="s">
        <v>3</v>
      </c>
      <c r="D3" s="221" t="s">
        <v>207</v>
      </c>
    </row>
    <row r="4" spans="1:4" ht="15" thickBot="1" x14ac:dyDescent="0.35">
      <c r="A4" s="60"/>
    </row>
    <row r="5" spans="1:4" ht="52.8" x14ac:dyDescent="0.3">
      <c r="A5" s="84" t="s">
        <v>113</v>
      </c>
      <c r="B5" s="85" t="s">
        <v>114</v>
      </c>
      <c r="C5" s="86" t="s">
        <v>139</v>
      </c>
      <c r="D5" s="87" t="s">
        <v>134</v>
      </c>
    </row>
    <row r="6" spans="1:4" ht="79.2" x14ac:dyDescent="0.3">
      <c r="A6" s="88" t="s">
        <v>115</v>
      </c>
      <c r="B6" s="89" t="s">
        <v>116</v>
      </c>
      <c r="C6" s="90" t="s">
        <v>140</v>
      </c>
      <c r="D6" s="91" t="s">
        <v>241</v>
      </c>
    </row>
    <row r="7" spans="1:4" ht="112.5" customHeight="1" x14ac:dyDescent="0.3">
      <c r="A7" s="88" t="s">
        <v>117</v>
      </c>
      <c r="B7" s="89" t="s">
        <v>118</v>
      </c>
      <c r="C7" s="90" t="s">
        <v>138</v>
      </c>
      <c r="D7" s="92" t="s">
        <v>205</v>
      </c>
    </row>
    <row r="8" spans="1:4" ht="97.5" customHeight="1" x14ac:dyDescent="0.3">
      <c r="A8" s="88" t="s">
        <v>119</v>
      </c>
      <c r="B8" s="89" t="s">
        <v>120</v>
      </c>
      <c r="C8" s="90" t="s">
        <v>141</v>
      </c>
      <c r="D8" s="92" t="s">
        <v>135</v>
      </c>
    </row>
    <row r="9" spans="1:4" ht="97.5" customHeight="1" x14ac:dyDescent="0.3">
      <c r="A9" s="88" t="s">
        <v>202</v>
      </c>
      <c r="B9" s="89" t="s">
        <v>201</v>
      </c>
      <c r="C9" s="90" t="s">
        <v>203</v>
      </c>
      <c r="D9" s="92" t="s">
        <v>204</v>
      </c>
    </row>
    <row r="10" spans="1:4" ht="39.6" x14ac:dyDescent="0.3">
      <c r="A10" s="88" t="s">
        <v>121</v>
      </c>
      <c r="B10" s="89" t="s">
        <v>122</v>
      </c>
      <c r="C10" s="90" t="s">
        <v>142</v>
      </c>
      <c r="D10" s="92" t="s">
        <v>136</v>
      </c>
    </row>
    <row r="11" spans="1:4" ht="81.599999999999994" thickBot="1" x14ac:dyDescent="0.35">
      <c r="A11" s="93" t="s">
        <v>123</v>
      </c>
      <c r="B11" s="94" t="s">
        <v>124</v>
      </c>
      <c r="C11" s="95" t="s">
        <v>143</v>
      </c>
      <c r="D11" s="96" t="s">
        <v>137</v>
      </c>
    </row>
    <row r="12" spans="1:4" x14ac:dyDescent="0.3">
      <c r="A12" s="59"/>
      <c r="B12" s="59"/>
      <c r="C12" s="59"/>
    </row>
    <row r="13" spans="1:4" ht="15" thickBot="1" x14ac:dyDescent="0.35">
      <c r="B13" s="54"/>
      <c r="C13" s="54"/>
    </row>
    <row r="14" spans="1:4" ht="15" thickBot="1" x14ac:dyDescent="0.35">
      <c r="A14" s="97" t="s">
        <v>87</v>
      </c>
      <c r="B14" s="97" t="s">
        <v>219</v>
      </c>
      <c r="C14" s="221" t="s">
        <v>89</v>
      </c>
      <c r="D14" s="221" t="s">
        <v>127</v>
      </c>
    </row>
    <row r="15" spans="1:4" ht="15" thickBot="1" x14ac:dyDescent="0.35">
      <c r="A15" s="228"/>
      <c r="B15" s="228"/>
      <c r="C15" s="229"/>
      <c r="D15" s="229"/>
    </row>
    <row r="16" spans="1:4" ht="47.4" thickBot="1" x14ac:dyDescent="0.35">
      <c r="A16" s="93" t="s">
        <v>220</v>
      </c>
      <c r="B16" s="94" t="s">
        <v>221</v>
      </c>
      <c r="C16" s="95" t="s">
        <v>222</v>
      </c>
      <c r="D16" s="96" t="s">
        <v>223</v>
      </c>
    </row>
    <row r="17" spans="2:3" x14ac:dyDescent="0.3">
      <c r="B17" s="55"/>
      <c r="C17" s="55"/>
    </row>
    <row r="18" spans="2:3" x14ac:dyDescent="0.3">
      <c r="B18" s="56"/>
      <c r="C18" s="56"/>
    </row>
    <row r="19" spans="2:3" ht="15.6" x14ac:dyDescent="0.3">
      <c r="B19" s="57"/>
      <c r="C19" s="57"/>
    </row>
    <row r="20" spans="2:3" x14ac:dyDescent="0.3">
      <c r="B20" s="54"/>
      <c r="C20" s="54"/>
    </row>
    <row r="21" spans="2:3" x14ac:dyDescent="0.3">
      <c r="B21" s="54"/>
      <c r="C21" s="54"/>
    </row>
  </sheetData>
  <phoneticPr fontId="59" type="noConversion"/>
  <hyperlinks>
    <hyperlink ref="B3" r:id="rId1" xr:uid="{4297DF39-6F77-4810-B7EF-9246E3F19095}"/>
    <hyperlink ref="B1" location="'Turinys | Content'!A1" display="↖ atgal į turinį / back to content" xr:uid="{2B96988F-7C22-42A8-A71D-9DD8BD2CAD2A}"/>
    <hyperlink ref="B14" r:id="rId2" xr:uid="{09D2C226-BFA5-4195-B151-76FBDF56BEA0}"/>
    <hyperlink ref="D14" r:id="rId3" display="Republic of Lithuania Law on Budgeting" xr:uid="{1343A69F-8E29-4C84-B717-9DB04F2A445B}"/>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7" ma:contentTypeDescription="Kurkite naują dokumentą." ma:contentTypeScope="" ma:versionID="ad00438c573f1220e200b056a4ba58f6">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edd66125f6b181f5246fb8525b33db5"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AD32B1-815F-4742-9DAA-19C650BB64D9}">
  <ds:schemaRefs>
    <ds:schemaRef ds:uri="http://purl.org/dc/term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c102cb31-f5d5-4956-a0cb-1590ba369788"/>
    <ds:schemaRef ds:uri="cef9cdfa-f4fd-4645-9be5-758c49499792"/>
  </ds:schemaRefs>
</ds:datastoreItem>
</file>

<file path=customXml/itemProps2.xml><?xml version="1.0" encoding="utf-8"?>
<ds:datastoreItem xmlns:ds="http://schemas.openxmlformats.org/officeDocument/2006/customXml" ds:itemID="{F2251B12-D446-42B7-AE00-B30649152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6A6C3A-7643-4451-9560-66B30E70D6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Turinys | Content</vt:lpstr>
      <vt:lpstr>Suvestinė | Summary</vt:lpstr>
      <vt:lpstr>Duomenys | Data</vt:lpstr>
      <vt:lpstr>KĮ 4 str. 2 d. | CL 4.2.</vt:lpstr>
      <vt:lpstr>KĮ str. 4 d. | CL 4.4.</vt:lpstr>
      <vt:lpstr>Lankstumas | Flexibility</vt:lpstr>
      <vt:lpstr>Garantijos | Guarantees</vt:lpstr>
      <vt:lpstr>Aktualūs įstatymų str. | Laws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2023-11-23T07:26:26Z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