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36" tabRatio="809"/>
  </bookViews>
  <sheets>
    <sheet name="Content" sheetId="4" r:id="rId1"/>
    <sheet name="1. Summary" sheetId="5" r:id="rId2"/>
    <sheet name="2. Macro" sheetId="12" r:id="rId3"/>
    <sheet name="3. GGbudget" sheetId="6" r:id="rId4"/>
    <sheet name="4. SurplusGG" sheetId="29" r:id="rId5"/>
    <sheet name="5. GGexpenditure" sheetId="30" r:id="rId6"/>
    <sheet name="6. GGbudgets" sheetId="31" r:id="rId7"/>
  </sheets>
  <definedNames>
    <definedName name="_1_pav.________VS_skola">Content!#REF!</definedName>
    <definedName name="_Ref451963036" localSheetId="2">'2. Macro'!$B$3</definedName>
    <definedName name="_Ref452395968" localSheetId="1">'1. Summary'!#REF!</definedName>
    <definedName name="_Ref452395988" localSheetId="3">'3. GGbudget'!$B$3</definedName>
  </definedNames>
  <calcPr calcId="152511"/>
</workbook>
</file>

<file path=xl/calcChain.xml><?xml version="1.0" encoding="utf-8"?>
<calcChain xmlns="http://schemas.openxmlformats.org/spreadsheetml/2006/main">
  <c r="I23" i="30" l="1"/>
  <c r="H23" i="30"/>
  <c r="G46" i="30" l="1"/>
  <c r="G45" i="30"/>
  <c r="I18" i="30"/>
  <c r="E19" i="31" l="1"/>
  <c r="G19" i="31" s="1"/>
  <c r="H15" i="31"/>
  <c r="F15" i="31"/>
  <c r="H48" i="30"/>
  <c r="F48" i="30"/>
  <c r="J48" i="30" s="1"/>
  <c r="F40" i="30"/>
  <c r="H40" i="30" s="1"/>
  <c r="I38" i="30"/>
  <c r="H38" i="30"/>
  <c r="H37" i="30"/>
  <c r="H36" i="30"/>
  <c r="H35" i="30"/>
  <c r="H34" i="30"/>
  <c r="G33" i="30"/>
  <c r="I33" i="30" s="1"/>
  <c r="G32" i="30"/>
  <c r="I32" i="30" s="1"/>
  <c r="F29" i="30"/>
  <c r="H29" i="30" s="1"/>
  <c r="I13" i="30"/>
  <c r="G48" i="30" s="1"/>
  <c r="I48" i="30" s="1"/>
  <c r="G13" i="30"/>
  <c r="I10" i="30"/>
  <c r="G10" i="30"/>
  <c r="J23" i="29"/>
  <c r="E23" i="29"/>
  <c r="H23" i="29" s="1"/>
  <c r="J14" i="29" s="1"/>
  <c r="E21" i="29"/>
  <c r="H21" i="29" s="1"/>
  <c r="E18" i="29"/>
  <c r="H18" i="29" s="1"/>
  <c r="K22" i="6"/>
  <c r="G22" i="6"/>
  <c r="I22" i="6" s="1"/>
  <c r="F22" i="6"/>
  <c r="H22" i="6" s="1"/>
  <c r="J22" i="6" s="1"/>
  <c r="G21" i="6"/>
  <c r="I21" i="6" s="1"/>
  <c r="K21" i="6" s="1"/>
  <c r="F21" i="6"/>
  <c r="H21" i="6" s="1"/>
  <c r="J21" i="6" s="1"/>
  <c r="K17" i="6"/>
  <c r="J17" i="6"/>
  <c r="K15" i="6"/>
  <c r="G30" i="30" s="1"/>
  <c r="I30" i="30" s="1"/>
  <c r="J15" i="6"/>
  <c r="G31" i="30" s="1"/>
  <c r="I31" i="30" s="1"/>
  <c r="G14" i="6"/>
  <c r="F14" i="6"/>
  <c r="G13" i="6"/>
  <c r="F13" i="6"/>
  <c r="F15" i="6" s="1"/>
  <c r="F31" i="30" s="1"/>
  <c r="H31" i="30" s="1"/>
  <c r="K9" i="6"/>
  <c r="J9" i="6"/>
  <c r="K8" i="6"/>
  <c r="J8" i="6"/>
  <c r="E8" i="6"/>
  <c r="D8" i="6"/>
  <c r="L36" i="12"/>
  <c r="M36" i="12" s="1"/>
  <c r="N36" i="12" s="1"/>
  <c r="O36" i="12" s="1"/>
  <c r="K36" i="12"/>
  <c r="I36" i="12"/>
  <c r="H36" i="12" s="1"/>
  <c r="G36" i="12" s="1"/>
  <c r="F36" i="12" s="1"/>
  <c r="E36" i="12" s="1"/>
  <c r="J35" i="12"/>
  <c r="K35" i="12" s="1"/>
  <c r="L35" i="12" s="1"/>
  <c r="M35" i="12" s="1"/>
  <c r="N35" i="12" s="1"/>
  <c r="O35" i="12" s="1"/>
  <c r="K34" i="12"/>
  <c r="J34" i="12"/>
  <c r="I34" i="12"/>
  <c r="H34" i="12"/>
  <c r="G34" i="12"/>
  <c r="H11" i="30" s="1"/>
  <c r="D34" i="12"/>
  <c r="K33" i="12"/>
  <c r="J33" i="12"/>
  <c r="I33" i="12"/>
  <c r="H33" i="12"/>
  <c r="G33" i="12"/>
  <c r="I11" i="30" s="1"/>
  <c r="D33" i="12"/>
  <c r="D32" i="12"/>
  <c r="K31" i="12"/>
  <c r="J31" i="12"/>
  <c r="I31" i="12"/>
  <c r="H31" i="12"/>
  <c r="G31" i="12"/>
  <c r="F31" i="12"/>
  <c r="D31" i="12"/>
  <c r="D30" i="12"/>
  <c r="D29" i="12"/>
  <c r="D28" i="12"/>
  <c r="D27" i="12"/>
  <c r="K26" i="12"/>
  <c r="K28" i="12" s="1"/>
  <c r="J26" i="12"/>
  <c r="I26" i="12"/>
  <c r="I28" i="12" s="1"/>
  <c r="H26" i="12"/>
  <c r="G26" i="12"/>
  <c r="G28" i="12" s="1"/>
  <c r="F26" i="12"/>
  <c r="E26" i="12"/>
  <c r="D26" i="12"/>
  <c r="K25" i="12"/>
  <c r="K27" i="12" s="1"/>
  <c r="J25" i="12"/>
  <c r="I25" i="12"/>
  <c r="I27" i="12" s="1"/>
  <c r="H25" i="12"/>
  <c r="G25" i="12"/>
  <c r="G27" i="12" s="1"/>
  <c r="F25" i="12"/>
  <c r="E25" i="12"/>
  <c r="F27" i="12" s="1"/>
  <c r="D25" i="12"/>
  <c r="D24" i="12"/>
  <c r="D23" i="12"/>
  <c r="D22" i="12"/>
  <c r="D21" i="12"/>
  <c r="K20" i="12"/>
  <c r="J20" i="12"/>
  <c r="J22" i="12" s="1"/>
  <c r="J24" i="12" s="1"/>
  <c r="I20" i="12"/>
  <c r="H20" i="12"/>
  <c r="G20" i="12"/>
  <c r="F20" i="12"/>
  <c r="E20" i="12"/>
  <c r="D20" i="12"/>
  <c r="K19" i="12"/>
  <c r="K23" i="12" s="1"/>
  <c r="J19" i="12"/>
  <c r="J23" i="12" s="1"/>
  <c r="I19" i="12"/>
  <c r="H19" i="12"/>
  <c r="G19" i="12"/>
  <c r="F19" i="12"/>
  <c r="F23" i="12" s="1"/>
  <c r="E19" i="12"/>
  <c r="D19" i="12"/>
  <c r="O18" i="12"/>
  <c r="N18" i="12"/>
  <c r="M18" i="12"/>
  <c r="L18" i="12"/>
  <c r="K18" i="12"/>
  <c r="J18" i="12"/>
  <c r="I18" i="12"/>
  <c r="H18" i="12"/>
  <c r="G18" i="12"/>
  <c r="F18" i="12"/>
  <c r="D18" i="12"/>
  <c r="O17" i="12"/>
  <c r="N17" i="12"/>
  <c r="M17" i="12"/>
  <c r="L17" i="12"/>
  <c r="K17" i="12"/>
  <c r="J17" i="12"/>
  <c r="I17" i="12"/>
  <c r="H17" i="12"/>
  <c r="G17" i="12"/>
  <c r="F17" i="12"/>
  <c r="D17" i="12"/>
  <c r="K14" i="12"/>
  <c r="J14" i="12"/>
  <c r="I14" i="12"/>
  <c r="H14" i="12"/>
  <c r="G14" i="12"/>
  <c r="F14" i="12"/>
  <c r="D14" i="12"/>
  <c r="K13" i="12"/>
  <c r="J13" i="12"/>
  <c r="I13" i="12"/>
  <c r="H13" i="12"/>
  <c r="G13" i="12"/>
  <c r="F13" i="12"/>
  <c r="D13" i="12"/>
  <c r="L12" i="12"/>
  <c r="L20" i="12" s="1"/>
  <c r="D12" i="12"/>
  <c r="L11" i="12"/>
  <c r="L19" i="12" s="1"/>
  <c r="D11" i="12"/>
  <c r="K10" i="12"/>
  <c r="J10" i="12"/>
  <c r="I10" i="12"/>
  <c r="H10" i="12"/>
  <c r="G10" i="12"/>
  <c r="F10" i="12"/>
  <c r="D10" i="12"/>
  <c r="K9" i="12"/>
  <c r="J9" i="12"/>
  <c r="I9" i="12"/>
  <c r="H9" i="12"/>
  <c r="G9" i="12"/>
  <c r="F9" i="12"/>
  <c r="D9" i="12"/>
  <c r="M8" i="12"/>
  <c r="L8" i="12"/>
  <c r="F6" i="6" s="1"/>
  <c r="M7" i="12"/>
  <c r="L7" i="12"/>
  <c r="I5" i="12"/>
  <c r="J5" i="12" s="1"/>
  <c r="K5" i="12" s="1"/>
  <c r="M5" i="12" s="1"/>
  <c r="E5" i="6" s="1"/>
  <c r="G5" i="6" s="1"/>
  <c r="I5" i="6" s="1"/>
  <c r="K5" i="6" s="1"/>
  <c r="F5" i="12"/>
  <c r="G5" i="12" s="1"/>
  <c r="H5" i="12" s="1"/>
  <c r="I20" i="5"/>
  <c r="B20" i="5"/>
  <c r="I19" i="5"/>
  <c r="B19" i="5"/>
  <c r="G18" i="5"/>
  <c r="F18" i="5"/>
  <c r="D18" i="5"/>
  <c r="C18" i="5"/>
  <c r="H16" i="5"/>
  <c r="H14" i="5"/>
  <c r="E14" i="5"/>
  <c r="F10" i="5"/>
  <c r="H6" i="30" l="1"/>
  <c r="I21" i="12"/>
  <c r="J27" i="12"/>
  <c r="M12" i="12"/>
  <c r="N12" i="12" s="1"/>
  <c r="G22" i="12"/>
  <c r="K22" i="12"/>
  <c r="K24" i="12" s="1"/>
  <c r="I35" i="12"/>
  <c r="H35" i="12" s="1"/>
  <c r="G35" i="12" s="1"/>
  <c r="F35" i="12" s="1"/>
  <c r="E35" i="12" s="1"/>
  <c r="L22" i="12"/>
  <c r="L24" i="12" s="1"/>
  <c r="H22" i="12"/>
  <c r="H24" i="12" s="1"/>
  <c r="F22" i="12"/>
  <c r="F24" i="12" s="1"/>
  <c r="L25" i="12"/>
  <c r="L27" i="12" s="1"/>
  <c r="E23" i="12"/>
  <c r="E22" i="12"/>
  <c r="E24" i="12" s="1"/>
  <c r="I22" i="12"/>
  <c r="I24" i="12" s="1"/>
  <c r="H27" i="12"/>
  <c r="H28" i="12"/>
  <c r="J6" i="6"/>
  <c r="H9" i="6" s="1"/>
  <c r="G47" i="30"/>
  <c r="G11" i="30"/>
  <c r="I12" i="30"/>
  <c r="G12" i="30" s="1"/>
  <c r="G6" i="6"/>
  <c r="E14" i="6" s="1"/>
  <c r="N8" i="12"/>
  <c r="L23" i="12"/>
  <c r="L21" i="12"/>
  <c r="O12" i="12"/>
  <c r="O20" i="12" s="1"/>
  <c r="O22" i="12" s="1"/>
  <c r="O24" i="12" s="1"/>
  <c r="N20" i="12"/>
  <c r="N22" i="12" s="1"/>
  <c r="N24" i="12" s="1"/>
  <c r="G23" i="12"/>
  <c r="E21" i="12"/>
  <c r="M26" i="12"/>
  <c r="H14" i="29"/>
  <c r="I14" i="29"/>
  <c r="G14" i="29"/>
  <c r="F14" i="29"/>
  <c r="H23" i="12"/>
  <c r="G24" i="12"/>
  <c r="I23" i="12"/>
  <c r="H12" i="30"/>
  <c r="F12" i="30" s="1"/>
  <c r="F47" i="30"/>
  <c r="F11" i="30"/>
  <c r="H17" i="6"/>
  <c r="H12" i="6"/>
  <c r="H13" i="6"/>
  <c r="L5" i="12"/>
  <c r="D5" i="6" s="1"/>
  <c r="F5" i="6" s="1"/>
  <c r="H5" i="6" s="1"/>
  <c r="J5" i="6" s="1"/>
  <c r="O5" i="12"/>
  <c r="N5" i="12"/>
  <c r="D17" i="6"/>
  <c r="F11" i="6"/>
  <c r="F16" i="6"/>
  <c r="J16" i="6" s="1"/>
  <c r="F12" i="6"/>
  <c r="F33" i="30" s="1"/>
  <c r="H33" i="30" s="1"/>
  <c r="D9" i="6"/>
  <c r="K6" i="6"/>
  <c r="N7" i="12"/>
  <c r="M20" i="12"/>
  <c r="F28" i="12"/>
  <c r="J28" i="12"/>
  <c r="D18" i="6"/>
  <c r="E20" i="29" s="1"/>
  <c r="H20" i="29" s="1"/>
  <c r="D13" i="6"/>
  <c r="D14" i="6"/>
  <c r="E14" i="29"/>
  <c r="F21" i="12"/>
  <c r="J21" i="12"/>
  <c r="G21" i="12"/>
  <c r="K21" i="12"/>
  <c r="H8" i="30"/>
  <c r="K48" i="30"/>
  <c r="M11" i="12"/>
  <c r="H21" i="12"/>
  <c r="L26" i="12"/>
  <c r="L28" i="12" s="1"/>
  <c r="I6" i="30"/>
  <c r="G15" i="6"/>
  <c r="F30" i="30" s="1"/>
  <c r="H30" i="30" s="1"/>
  <c r="G8" i="31"/>
  <c r="E8" i="31" s="1"/>
  <c r="G6" i="31"/>
  <c r="E6" i="31" s="1"/>
  <c r="G14" i="31"/>
  <c r="E14" i="31" s="1"/>
  <c r="F6" i="30" l="1"/>
  <c r="F45" i="30"/>
  <c r="H7" i="30"/>
  <c r="F7" i="30" s="1"/>
  <c r="G18" i="30"/>
  <c r="I45" i="30"/>
  <c r="D20" i="6"/>
  <c r="E22" i="31" s="1"/>
  <c r="G22" i="31" s="1"/>
  <c r="H11" i="6"/>
  <c r="H8" i="6" s="1"/>
  <c r="H16" i="6"/>
  <c r="H14" i="6"/>
  <c r="H15" i="6" s="1"/>
  <c r="H20" i="6"/>
  <c r="F22" i="31" s="1"/>
  <c r="H22" i="31" s="1"/>
  <c r="K45" i="30"/>
  <c r="O7" i="12"/>
  <c r="H47" i="30"/>
  <c r="J47" i="30"/>
  <c r="F46" i="30"/>
  <c r="F8" i="30"/>
  <c r="H9" i="30"/>
  <c r="F9" i="30" s="1"/>
  <c r="I14" i="6"/>
  <c r="I12" i="6"/>
  <c r="I11" i="6"/>
  <c r="I9" i="6"/>
  <c r="I13" i="6"/>
  <c r="I15" i="6" s="1"/>
  <c r="I17" i="6"/>
  <c r="M28" i="12"/>
  <c r="O8" i="12"/>
  <c r="O26" i="12" s="1"/>
  <c r="N26" i="12"/>
  <c r="N28" i="12" s="1"/>
  <c r="K47" i="30"/>
  <c r="I47" i="30"/>
  <c r="H19" i="6"/>
  <c r="G20" i="29" s="1"/>
  <c r="J20" i="29" s="1"/>
  <c r="H18" i="6"/>
  <c r="F20" i="29" s="1"/>
  <c r="I20" i="29" s="1"/>
  <c r="M25" i="12"/>
  <c r="M27" i="12" s="1"/>
  <c r="M19" i="12"/>
  <c r="N11" i="12"/>
  <c r="N25" i="12" s="1"/>
  <c r="F8" i="6"/>
  <c r="I7" i="30"/>
  <c r="G7" i="30" s="1"/>
  <c r="G6" i="30"/>
  <c r="D15" i="6"/>
  <c r="F39" i="30"/>
  <c r="E20" i="31"/>
  <c r="G20" i="31" s="1"/>
  <c r="E22" i="29"/>
  <c r="H22" i="29" s="1"/>
  <c r="M22" i="12"/>
  <c r="H45" i="30"/>
  <c r="J45" i="30"/>
  <c r="E17" i="6"/>
  <c r="E9" i="6"/>
  <c r="G11" i="6"/>
  <c r="G8" i="6" s="1"/>
  <c r="G16" i="6"/>
  <c r="K16" i="6" s="1"/>
  <c r="I16" i="6" s="1"/>
  <c r="G12" i="6"/>
  <c r="F32" i="30" s="1"/>
  <c r="H32" i="30" s="1"/>
  <c r="E13" i="6"/>
  <c r="E15" i="6" s="1"/>
  <c r="I19" i="30" l="1"/>
  <c r="O28" i="12"/>
  <c r="G9" i="31"/>
  <c r="G10" i="31"/>
  <c r="E10" i="31" s="1"/>
  <c r="N27" i="12"/>
  <c r="H39" i="30"/>
  <c r="H16" i="30"/>
  <c r="F16" i="30" s="1"/>
  <c r="H14" i="30"/>
  <c r="J46" i="30"/>
  <c r="H46" i="30"/>
  <c r="N19" i="12"/>
  <c r="O11" i="12"/>
  <c r="O19" i="12" s="1"/>
  <c r="M24" i="12"/>
  <c r="E20" i="6" s="1"/>
  <c r="E21" i="31" s="1"/>
  <c r="G21" i="31" s="1"/>
  <c r="G11" i="31" s="1"/>
  <c r="E18" i="6"/>
  <c r="E19" i="29" s="1"/>
  <c r="F20" i="31"/>
  <c r="H20" i="31" s="1"/>
  <c r="G22" i="29"/>
  <c r="G39" i="30"/>
  <c r="M23" i="12"/>
  <c r="I20" i="6" s="1"/>
  <c r="F21" i="31" s="1"/>
  <c r="H21" i="31" s="1"/>
  <c r="M21" i="12"/>
  <c r="I8" i="6"/>
  <c r="I46" i="30"/>
  <c r="K46" i="30"/>
  <c r="G19" i="30" s="1"/>
  <c r="E11" i="31" l="1"/>
  <c r="E12" i="31"/>
  <c r="G12" i="31"/>
  <c r="H19" i="29"/>
  <c r="E12" i="29"/>
  <c r="E10" i="29"/>
  <c r="H11" i="31"/>
  <c r="F11" i="31" s="1"/>
  <c r="H9" i="31"/>
  <c r="H10" i="31"/>
  <c r="F10" i="31" s="1"/>
  <c r="H12" i="31"/>
  <c r="F12" i="31"/>
  <c r="N23" i="12"/>
  <c r="N21" i="12"/>
  <c r="F14" i="30"/>
  <c r="F49" i="30"/>
  <c r="H18" i="30"/>
  <c r="I18" i="6"/>
  <c r="F19" i="29" s="1"/>
  <c r="I8" i="30"/>
  <c r="G8" i="30" s="1"/>
  <c r="I19" i="6"/>
  <c r="G19" i="29" s="1"/>
  <c r="O23" i="12"/>
  <c r="O21" i="12"/>
  <c r="O25" i="12"/>
  <c r="O27" i="12" s="1"/>
  <c r="J22" i="29"/>
  <c r="F22" i="29"/>
  <c r="I22" i="29"/>
  <c r="I39" i="30"/>
  <c r="I16" i="30"/>
  <c r="G16" i="30" s="1"/>
  <c r="I14" i="30"/>
  <c r="F17" i="30"/>
  <c r="H17" i="30"/>
  <c r="H15" i="30"/>
  <c r="F15" i="30" s="1"/>
  <c r="E13" i="31"/>
  <c r="C19" i="5" s="1"/>
  <c r="E9" i="31"/>
  <c r="G13" i="31"/>
  <c r="F19" i="5" s="1"/>
  <c r="H24" i="30" l="1"/>
  <c r="I17" i="30"/>
  <c r="I15" i="30"/>
  <c r="G15" i="30" s="1"/>
  <c r="G17" i="30"/>
  <c r="H49" i="30"/>
  <c r="H19" i="30" s="1"/>
  <c r="F13" i="5" s="1"/>
  <c r="J49" i="30"/>
  <c r="F18" i="30"/>
  <c r="F23" i="30"/>
  <c r="H22" i="30"/>
  <c r="F22" i="30" s="1"/>
  <c r="H21" i="30"/>
  <c r="F21" i="30" s="1"/>
  <c r="F12" i="5"/>
  <c r="H12" i="29"/>
  <c r="H10" i="29"/>
  <c r="H8" i="29"/>
  <c r="E8" i="29" s="1"/>
  <c r="H7" i="29"/>
  <c r="H13" i="29"/>
  <c r="H11" i="29"/>
  <c r="H9" i="29"/>
  <c r="I9" i="30"/>
  <c r="G9" i="30" s="1"/>
  <c r="J19" i="29"/>
  <c r="G12" i="29"/>
  <c r="G10" i="29"/>
  <c r="F9" i="31"/>
  <c r="H13" i="31"/>
  <c r="G19" i="5" s="1"/>
  <c r="F13" i="31"/>
  <c r="D19" i="5" s="1"/>
  <c r="G49" i="30"/>
  <c r="G14" i="30"/>
  <c r="F10" i="29"/>
  <c r="I19" i="29"/>
  <c r="I11" i="29" s="1"/>
  <c r="F12" i="29"/>
  <c r="F24" i="30" l="1"/>
  <c r="H26" i="30"/>
  <c r="F16" i="5"/>
  <c r="F11" i="29"/>
  <c r="F29" i="29"/>
  <c r="J7" i="29"/>
  <c r="J12" i="29"/>
  <c r="J10" i="29"/>
  <c r="J13" i="29"/>
  <c r="I9" i="29"/>
  <c r="E30" i="29"/>
  <c r="E13" i="29"/>
  <c r="E11" i="29"/>
  <c r="E29" i="29"/>
  <c r="G23" i="30"/>
  <c r="I22" i="30"/>
  <c r="G22" i="30" s="1"/>
  <c r="I21" i="30"/>
  <c r="G21" i="30" s="1"/>
  <c r="G12" i="5"/>
  <c r="J9" i="29"/>
  <c r="E27" i="29"/>
  <c r="H15" i="29"/>
  <c r="E15" i="29"/>
  <c r="C8" i="5" s="1"/>
  <c r="E7" i="29"/>
  <c r="F14" i="5"/>
  <c r="I12" i="29"/>
  <c r="I10" i="29"/>
  <c r="I7" i="29"/>
  <c r="I8" i="29" s="1"/>
  <c r="F8" i="29" s="1"/>
  <c r="I13" i="29"/>
  <c r="K49" i="30"/>
  <c r="I49" i="30"/>
  <c r="G13" i="5" s="1"/>
  <c r="J11" i="29"/>
  <c r="E28" i="29"/>
  <c r="E9" i="29"/>
  <c r="F26" i="30"/>
  <c r="F19" i="30"/>
  <c r="C13" i="5" s="1"/>
  <c r="C12" i="5"/>
  <c r="I26" i="30" l="1"/>
  <c r="G26" i="30" s="1"/>
  <c r="F27" i="30"/>
  <c r="H27" i="30"/>
  <c r="H25" i="30"/>
  <c r="F15" i="5" s="1"/>
  <c r="F25" i="30"/>
  <c r="C15" i="5" s="1"/>
  <c r="I24" i="30"/>
  <c r="G24" i="30" s="1"/>
  <c r="F9" i="29"/>
  <c r="F28" i="29"/>
  <c r="F15" i="29"/>
  <c r="D8" i="5" s="1"/>
  <c r="F7" i="29"/>
  <c r="F27" i="29"/>
  <c r="I15" i="29"/>
  <c r="H27" i="29"/>
  <c r="K27" i="29"/>
  <c r="G30" i="29"/>
  <c r="G13" i="29"/>
  <c r="G27" i="29"/>
  <c r="G7" i="29"/>
  <c r="H16" i="29"/>
  <c r="F9" i="5" s="1"/>
  <c r="E16" i="29"/>
  <c r="C9" i="5" s="1"/>
  <c r="F8" i="5"/>
  <c r="D12" i="5"/>
  <c r="D13" i="5"/>
  <c r="K29" i="29"/>
  <c r="H29" i="29"/>
  <c r="C14" i="5"/>
  <c r="C16" i="5"/>
  <c r="G9" i="29"/>
  <c r="G28" i="29"/>
  <c r="J8" i="29"/>
  <c r="G8" i="29" s="1"/>
  <c r="L29" i="29"/>
  <c r="I29" i="29"/>
  <c r="G29" i="29"/>
  <c r="G11" i="29"/>
  <c r="H28" i="29"/>
  <c r="K28" i="29"/>
  <c r="F30" i="29"/>
  <c r="F13" i="29"/>
  <c r="G14" i="5"/>
  <c r="K30" i="29"/>
  <c r="H30" i="29"/>
  <c r="G16" i="5" l="1"/>
  <c r="G25" i="30"/>
  <c r="D15" i="5" s="1"/>
  <c r="I27" i="30"/>
  <c r="I25" i="30"/>
  <c r="G15" i="5" s="1"/>
  <c r="G27" i="30"/>
  <c r="I30" i="29"/>
  <c r="L30" i="29"/>
  <c r="J29" i="29"/>
  <c r="M29" i="29"/>
  <c r="J15" i="29"/>
  <c r="M27" i="29"/>
  <c r="J27" i="29"/>
  <c r="J28" i="29"/>
  <c r="M28" i="29"/>
  <c r="D14" i="5"/>
  <c r="D16" i="5"/>
  <c r="F16" i="29"/>
  <c r="D9" i="5" s="1"/>
  <c r="G8" i="5"/>
  <c r="I16" i="29"/>
  <c r="G9" i="5" s="1"/>
  <c r="L28" i="29"/>
  <c r="I28" i="29"/>
  <c r="G15" i="29"/>
  <c r="E8" i="5" s="1"/>
  <c r="J30" i="29"/>
  <c r="M30" i="29"/>
  <c r="I27" i="29"/>
  <c r="L27" i="29"/>
  <c r="G16" i="29" l="1"/>
  <c r="E9" i="5" s="1"/>
  <c r="H8" i="5"/>
  <c r="J16" i="29"/>
  <c r="H9" i="5" s="1"/>
</calcChain>
</file>

<file path=xl/comments1.xml><?xml version="1.0" encoding="utf-8"?>
<comments xmlns="http://schemas.openxmlformats.org/spreadsheetml/2006/main">
  <authors>
    <author>Autorius</author>
  </authors>
  <commentList>
    <comment ref="B35" authorId="0" shapeId="0">
      <text>
        <r>
          <rPr>
            <b/>
            <sz val="9"/>
            <color indexed="81"/>
            <rFont val="Tahoma"/>
            <family val="2"/>
            <charset val="186"/>
          </rPr>
          <t xml:space="preserve">Dalinis elastingumas: 
</t>
        </r>
        <r>
          <rPr>
            <sz val="9"/>
            <color indexed="81"/>
            <rFont val="Tahoma"/>
            <family val="2"/>
            <charset val="186"/>
          </rPr>
          <t>matuoja VS deficito (B) ir nominalaus BVP (Y) santykio metinio pokyčio santykį su nominalaus BVP metiniu augimo tempu: d(B/Y)/(dY/Y)</t>
        </r>
      </text>
    </comment>
    <comment ref="Q35" authorId="0" shapeId="0">
      <text>
        <r>
          <rPr>
            <b/>
            <sz val="9"/>
            <color indexed="81"/>
            <rFont val="Tahoma"/>
            <family val="2"/>
            <charset val="186"/>
          </rPr>
          <t>Semi-elasticity:</t>
        </r>
        <r>
          <rPr>
            <sz val="9"/>
            <color indexed="81"/>
            <rFont val="Tahoma"/>
            <family val="2"/>
            <charset val="186"/>
          </rPr>
          <t xml:space="preserve">
measures GG deficit-to-GDP ratio (B/Y) annual difference relative to the annual growth rate of nominal GDP:  d(B/Y)/(dY/Y)</t>
        </r>
      </text>
    </comment>
  </commentList>
</comments>
</file>

<file path=xl/comments2.xml><?xml version="1.0" encoding="utf-8"?>
<comments xmlns="http://schemas.openxmlformats.org/spreadsheetml/2006/main">
  <authors>
    <author>Autorius</author>
  </authors>
  <commentList>
    <comment ref="F9" authorId="0" shapeId="0">
      <text>
        <r>
          <rPr>
            <b/>
            <sz val="9"/>
            <color indexed="81"/>
            <rFont val="Tahoma"/>
            <family val="2"/>
            <charset val="186"/>
          </rPr>
          <t xml:space="preserve">IFI memo:
</t>
        </r>
        <r>
          <rPr>
            <sz val="9"/>
            <color indexed="81"/>
            <rFont val="Tahoma"/>
            <family val="2"/>
            <charset val="186"/>
          </rPr>
          <t xml:space="preserve">VSDF_SSSS-EEEE_proj_MM_DD_EK.xlsx priskaityta tūkst. EUR einamųjų metų rezultatas (52)
</t>
        </r>
      </text>
    </comment>
    <comment ref="B21" authorId="0" shapeId="0">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 ref="M21" authorId="0" shapeId="0">
      <text>
        <r>
          <rPr>
            <b/>
            <sz val="9"/>
            <color indexed="81"/>
            <rFont val="Tahoma"/>
            <family val="2"/>
            <charset val="186"/>
          </rPr>
          <t xml:space="preserve">Medium-term objective:
</t>
        </r>
        <r>
          <rPr>
            <sz val="9"/>
            <color indexed="81"/>
            <rFont val="Tahoma"/>
            <family val="2"/>
            <charset val="186"/>
          </rPr>
          <t xml:space="preserve">≥-1.0% if GG debt-to-GDP at current prices ratio is lower than 60% of GDP at current prices and the risk, due to long-term sustainability of Lithuanian GG finances, is low;
≥-0.5% else.
</t>
        </r>
      </text>
    </comment>
  </commentList>
</comments>
</file>

<file path=xl/sharedStrings.xml><?xml version="1.0" encoding="utf-8"?>
<sst xmlns="http://schemas.openxmlformats.org/spreadsheetml/2006/main" count="592" uniqueCount="453">
  <si>
    <t>Rodiklis</t>
  </si>
  <si>
    <t>Vidutinė metinė SVKI infliacija</t>
  </si>
  <si>
    <t>FISKALINĖS DRAUSMĖS TAISYKLIŲ LAIKYMOSI SKAIČIUOKLĖ</t>
  </si>
  <si>
    <t>1. DUOMENYS</t>
  </si>
  <si>
    <t>SUVESTINĖ</t>
  </si>
  <si>
    <t>SUMMARY</t>
  </si>
  <si>
    <t>1 lentelė. Fiskalinės drausmės taisyklių laikymosi suvestinė</t>
  </si>
  <si>
    <t>1 . DATA</t>
  </si>
  <si>
    <t>t</t>
  </si>
  <si>
    <t>t+1</t>
  </si>
  <si>
    <t>t+2</t>
  </si>
  <si>
    <r>
      <t>t</t>
    </r>
    <r>
      <rPr>
        <sz val="11"/>
        <color rgb="FF000000"/>
        <rFont val="Calibri"/>
        <family val="2"/>
        <charset val="186"/>
      </rPr>
      <t>−1</t>
    </r>
  </si>
  <si>
    <r>
      <t>t</t>
    </r>
    <r>
      <rPr>
        <sz val="11"/>
        <color rgb="FF000000"/>
        <rFont val="Calibri"/>
        <family val="2"/>
        <charset val="186"/>
      </rPr>
      <t>−5</t>
    </r>
    <r>
      <rPr>
        <sz val="11"/>
        <color theme="1"/>
        <rFont val="Segoe UI"/>
        <family val="2"/>
        <charset val="186"/>
        <scheme val="minor"/>
      </rPr>
      <t/>
    </r>
  </si>
  <si>
    <r>
      <t>t</t>
    </r>
    <r>
      <rPr>
        <sz val="11"/>
        <color rgb="FF000000"/>
        <rFont val="Calibri"/>
        <family val="2"/>
        <charset val="186"/>
      </rPr>
      <t>−4</t>
    </r>
    <r>
      <rPr>
        <sz val="11"/>
        <color theme="1"/>
        <rFont val="Segoe UI"/>
        <family val="2"/>
        <charset val="186"/>
        <scheme val="minor"/>
      </rPr>
      <t/>
    </r>
  </si>
  <si>
    <r>
      <t>t</t>
    </r>
    <r>
      <rPr>
        <sz val="11"/>
        <color rgb="FF000000"/>
        <rFont val="Calibri"/>
        <family val="2"/>
        <charset val="186"/>
      </rPr>
      <t>−3</t>
    </r>
    <r>
      <rPr>
        <sz val="11"/>
        <color theme="1"/>
        <rFont val="Segoe UI"/>
        <family val="2"/>
        <charset val="186"/>
        <scheme val="minor"/>
      </rPr>
      <t/>
    </r>
  </si>
  <si>
    <r>
      <t>t</t>
    </r>
    <r>
      <rPr>
        <sz val="11"/>
        <color rgb="FF000000"/>
        <rFont val="Calibri"/>
        <family val="2"/>
        <charset val="186"/>
      </rPr>
      <t>−2</t>
    </r>
  </si>
  <si>
    <r>
      <t>t</t>
    </r>
    <r>
      <rPr>
        <sz val="11"/>
        <color rgb="FF000000"/>
        <rFont val="Calibri"/>
        <family val="2"/>
        <charset val="186"/>
      </rPr>
      <t>−7</t>
    </r>
    <r>
      <rPr>
        <sz val="11"/>
        <color theme="1"/>
        <rFont val="Segoe UI"/>
        <family val="2"/>
        <charset val="186"/>
        <scheme val="minor"/>
      </rPr>
      <t/>
    </r>
  </si>
  <si>
    <r>
      <t>t</t>
    </r>
    <r>
      <rPr>
        <sz val="11"/>
        <color rgb="FF000000"/>
        <rFont val="Calibri"/>
        <family val="2"/>
        <charset val="186"/>
      </rPr>
      <t>−6</t>
    </r>
    <r>
      <rPr>
        <sz val="11"/>
        <color theme="1"/>
        <rFont val="Segoe UI"/>
        <family val="2"/>
        <charset val="186"/>
        <scheme val="minor"/>
      </rPr>
      <t/>
    </r>
  </si>
  <si>
    <t>NUORODOS</t>
  </si>
  <si>
    <t>REFERENCES</t>
  </si>
  <si>
    <t>Indicator</t>
  </si>
  <si>
    <t>Average annual HICP inflation</t>
  </si>
  <si>
    <t>2. FISKALINĖS TAISYKLĖS</t>
  </si>
  <si>
    <t>2. FISCAL RULES</t>
  </si>
  <si>
    <t>↖ atgal į turinį | back to content</t>
  </si>
  <si>
    <t>Real GDP growth, annual % change</t>
  </si>
  <si>
    <t>Potencialus BVP, metinis augimas proc.</t>
  </si>
  <si>
    <t>Atotrūkis nuo potencialo, proc. pot. BVP</t>
  </si>
  <si>
    <t>Ciklinė VS biudžeto dedamoji, proc. pot. BVP</t>
  </si>
  <si>
    <t>Potential GDP growth, annual % change</t>
  </si>
  <si>
    <t>BVP defliatorius, metinis augimas proc.</t>
  </si>
  <si>
    <t>Lietuvos statistikos departamentas</t>
  </si>
  <si>
    <t>Fiskalinės institucijos skaičiavimai</t>
  </si>
  <si>
    <t>2016-09-12 FM ERS | MoF EDS</t>
  </si>
  <si>
    <t>Finansų ministerija (FM)</t>
  </si>
  <si>
    <t>Ministry of Finance (MoF)</t>
  </si>
  <si>
    <t>ERS - ekonominės raidos scenarijus</t>
  </si>
  <si>
    <t>EDS - economic development scenario</t>
  </si>
  <si>
    <t>Šaltiniai:</t>
  </si>
  <si>
    <t>Sources:</t>
  </si>
  <si>
    <t>Realus BVP, metinis augimas proc.</t>
  </si>
  <si>
    <t>Nominal GDP growth, annual % change</t>
  </si>
  <si>
    <t>Nominalus BVP, metinis augimas proc.</t>
  </si>
  <si>
    <t>BVP defliatorius, 2010 = 100</t>
  </si>
  <si>
    <t>GDP deflator, 2010 = 100</t>
  </si>
  <si>
    <t>GDP deflator, annual % change</t>
  </si>
  <si>
    <t>ES nominalus BVP, metinis augimas proc.</t>
  </si>
  <si>
    <t>EU nominal GDP growth, annual % change</t>
  </si>
  <si>
    <t>ES nominalus BVP, mlrd. EUR</t>
  </si>
  <si>
    <t>One-off and temporary measures</t>
  </si>
  <si>
    <t>3 lentelė. VS fiskaliniai rodikliai</t>
  </si>
  <si>
    <t>Table 3. GG fiscal indicators</t>
  </si>
  <si>
    <t>t-8</t>
  </si>
  <si>
    <t>Laikas</t>
  </si>
  <si>
    <t>T</t>
  </si>
  <si>
    <t>Time</t>
  </si>
  <si>
    <t>YN(T)</t>
  </si>
  <si>
    <t>YR(T)</t>
  </si>
  <si>
    <t>Y*(T)</t>
  </si>
  <si>
    <t>ε</t>
  </si>
  <si>
    <t>CB(T) = ε∙OG(T)</t>
  </si>
  <si>
    <t>PY(T) = YN(T)/YR(T)</t>
  </si>
  <si>
    <t>OG(T)=(YR(T)/Y*(T-1)-1)∙100</t>
  </si>
  <si>
    <t>Faktas | Actuals</t>
  </si>
  <si>
    <t>Visos pajamos</t>
  </si>
  <si>
    <t>Vienkartinės ir kitos laikinosios priemonės</t>
  </si>
  <si>
    <t>1off</t>
  </si>
  <si>
    <t>TR</t>
  </si>
  <si>
    <t>TE</t>
  </si>
  <si>
    <t>Grynasis skolinimas (+) / grynasis skolinimasis (-), iš jo</t>
  </si>
  <si>
    <t>Total revenues</t>
  </si>
  <si>
    <t>Net lending (+) /net borrowing (-), of which</t>
  </si>
  <si>
    <t>Vidutinio laikotarpio tikslas</t>
  </si>
  <si>
    <t>Medium-term objective</t>
  </si>
  <si>
    <t>MTO</t>
  </si>
  <si>
    <r>
      <t>3 lentelė.</t>
    </r>
    <r>
      <rPr>
        <b/>
        <sz val="11"/>
        <color rgb="FF8D8473"/>
        <rFont val="Times New Roman"/>
        <family val="1"/>
        <charset val="186"/>
      </rPr>
      <t xml:space="preserve">    </t>
    </r>
    <r>
      <rPr>
        <b/>
        <sz val="11"/>
        <color rgb="FF8D8473"/>
        <rFont val="Segoe UI"/>
        <family val="2"/>
        <charset val="186"/>
      </rPr>
      <t>VS fiskaliniai rodikliai</t>
    </r>
  </si>
  <si>
    <t>Structural adjustment target</t>
  </si>
  <si>
    <t>Nr.</t>
  </si>
  <si>
    <t>Actual structural GG sector balance indicator in absolute value is lower than MTO in absolute value and is annually decreasing, with the exception of the  year when the output gap is negative</t>
  </si>
  <si>
    <t>Visos išlaidos, iš jų</t>
  </si>
  <si>
    <t>Total expenditures, of which</t>
  </si>
  <si>
    <t>Taisyklė</t>
  </si>
  <si>
    <t>Rule</t>
  </si>
  <si>
    <r>
      <t>S</t>
    </r>
    <r>
      <rPr>
        <vertAlign val="subscript"/>
        <sz val="11"/>
        <color theme="1"/>
        <rFont val="Segoe UI"/>
        <family val="2"/>
        <charset val="186"/>
        <scheme val="minor"/>
      </rPr>
      <t>1</t>
    </r>
  </si>
  <si>
    <r>
      <t>S</t>
    </r>
    <r>
      <rPr>
        <vertAlign val="subscript"/>
        <sz val="11"/>
        <color theme="1"/>
        <rFont val="Segoe UI"/>
        <family val="2"/>
        <charset val="186"/>
        <scheme val="minor"/>
      </rPr>
      <t>2</t>
    </r>
    <r>
      <rPr>
        <sz val="11"/>
        <color theme="1"/>
        <rFont val="Segoe UI"/>
        <family val="2"/>
        <scheme val="minor"/>
      </rPr>
      <t/>
    </r>
  </si>
  <si>
    <r>
      <t>S</t>
    </r>
    <r>
      <rPr>
        <vertAlign val="subscript"/>
        <sz val="11"/>
        <color theme="1"/>
        <rFont val="Segoe UI"/>
        <family val="2"/>
        <charset val="186"/>
        <scheme val="minor"/>
      </rPr>
      <t>3</t>
    </r>
    <r>
      <rPr>
        <sz val="11"/>
        <color theme="1"/>
        <rFont val="Segoe UI"/>
        <family val="2"/>
        <scheme val="minor"/>
      </rPr>
      <t/>
    </r>
  </si>
  <si>
    <r>
      <t>S</t>
    </r>
    <r>
      <rPr>
        <vertAlign val="subscript"/>
        <sz val="11"/>
        <color theme="1"/>
        <rFont val="Segoe UI"/>
        <family val="2"/>
        <charset val="186"/>
        <scheme val="minor"/>
      </rPr>
      <t>4</t>
    </r>
    <r>
      <rPr>
        <sz val="11"/>
        <color theme="1"/>
        <rFont val="Segoe UI"/>
        <family val="2"/>
        <scheme val="minor"/>
      </rPr>
      <t/>
    </r>
  </si>
  <si>
    <t>2016 m. pavasario ERS</t>
  </si>
  <si>
    <t>2016 m. rudens ERS</t>
  </si>
  <si>
    <t>2016 m. žiemos EK projekcijos</t>
  </si>
  <si>
    <t>2016 m. pavasario EK projekcijos</t>
  </si>
  <si>
    <t>Valstybinis socialinio draudimo fondas</t>
  </si>
  <si>
    <t>State Social Insurance Fund</t>
  </si>
  <si>
    <t>Compulsory Health Insurance Fund</t>
  </si>
  <si>
    <r>
      <rPr>
        <sz val="11"/>
        <color theme="1"/>
        <rFont val="Segoe UI"/>
        <family val="2"/>
        <charset val="186"/>
        <scheme val="minor"/>
      </rPr>
      <t>E</t>
    </r>
    <r>
      <rPr>
        <vertAlign val="subscript"/>
        <sz val="11"/>
        <color theme="1"/>
        <rFont val="Segoe UI"/>
        <family val="2"/>
        <charset val="186"/>
        <scheme val="minor"/>
      </rPr>
      <t>1</t>
    </r>
  </si>
  <si>
    <r>
      <rPr>
        <sz val="11"/>
        <color theme="1"/>
        <rFont val="Segoe UI"/>
        <family val="2"/>
        <charset val="186"/>
        <scheme val="minor"/>
      </rPr>
      <t>E</t>
    </r>
    <r>
      <rPr>
        <vertAlign val="subscript"/>
        <sz val="11"/>
        <color theme="1"/>
        <rFont val="Segoe UI"/>
        <family val="2"/>
        <charset val="186"/>
        <scheme val="minor"/>
      </rPr>
      <t>2</t>
    </r>
  </si>
  <si>
    <r>
      <rPr>
        <sz val="11"/>
        <color theme="1"/>
        <rFont val="Segoe UI"/>
        <family val="2"/>
        <charset val="186"/>
        <scheme val="minor"/>
      </rPr>
      <t>E</t>
    </r>
    <r>
      <rPr>
        <vertAlign val="subscript"/>
        <sz val="11"/>
        <color theme="1"/>
        <rFont val="Segoe UI"/>
        <family val="2"/>
        <charset val="186"/>
        <scheme val="minor"/>
      </rPr>
      <t>3</t>
    </r>
  </si>
  <si>
    <r>
      <rPr>
        <sz val="11"/>
        <color theme="1"/>
        <rFont val="Segoe UI"/>
        <family val="2"/>
        <charset val="186"/>
        <scheme val="minor"/>
      </rPr>
      <t>E</t>
    </r>
    <r>
      <rPr>
        <vertAlign val="subscript"/>
        <sz val="11"/>
        <color theme="1"/>
        <rFont val="Segoe UI"/>
        <family val="2"/>
        <charset val="186"/>
        <scheme val="minor"/>
      </rPr>
      <t>4</t>
    </r>
  </si>
  <si>
    <r>
      <rPr>
        <sz val="11"/>
        <color theme="1"/>
        <rFont val="Segoe UI"/>
        <family val="2"/>
        <charset val="186"/>
        <scheme val="minor"/>
      </rPr>
      <t>E</t>
    </r>
    <r>
      <rPr>
        <vertAlign val="subscript"/>
        <sz val="11"/>
        <color theme="1"/>
        <rFont val="Segoe UI"/>
        <family val="2"/>
        <charset val="186"/>
        <scheme val="minor"/>
      </rPr>
      <t>5</t>
    </r>
  </si>
  <si>
    <t>2015K3-2016K2</t>
  </si>
  <si>
    <t>5 lentelė. VS išlaidų augimo ribojimo taisyklė</t>
  </si>
  <si>
    <t>Projected GG sector balance indicator adjustment is positive and makes up at least 1.0 percentage point of GDP</t>
  </si>
  <si>
    <t>Faktinio struktūrinio VS balanso rodiklio absoliučioji vertė yra mažesnė negu VLT absoliučioji vertė ir kiekvienais metais mažėja, išskyrus metus, kai produkcijos atotrūkio nuo potencialo rodiklis yra neigiamas</t>
  </si>
  <si>
    <t>Faktinio struktūrinio VS balanso rodiklio absoliučioji vertė yra mažesnė negu VLT absoliučioji vertė tais metais, kai produkcijos atotrūkio nuo potencialo rodiklis yra neigiamas</t>
  </si>
  <si>
    <t>Konsoliduotos išlaidos VS posektorių, kurių išlaidos &gt; 3 proc. BVP</t>
  </si>
  <si>
    <t>t&gt;2016</t>
  </si>
  <si>
    <t>From 1 January 2018 each j-th budget attributable to local government sector, planned appropriations of which exceeds 0.3 % of GDP in the preceding year at current prices, and CHIF budget must be planned, approved, amended and implemented to be in surplus or balanced when judged by its structural balance indicator calculated on accrual basis</t>
  </si>
  <si>
    <t>Rules for the budgets attributable to GG sector</t>
  </si>
  <si>
    <t>Lietuvos Respublikos fiskalinės sutarties įgyvendinimo konstitucinis įstatymas</t>
  </si>
  <si>
    <t>Lietuvos Respublikos fiskalinės drausmės įstatymas</t>
  </si>
  <si>
    <t>Republic of Lithuania Fiscal Discipline Law</t>
  </si>
  <si>
    <t>SPU</t>
  </si>
  <si>
    <t>KĮ</t>
  </si>
  <si>
    <t>CL</t>
  </si>
  <si>
    <t>FDĮ</t>
  </si>
  <si>
    <t>FDL</t>
  </si>
  <si>
    <t>Table 6. Rules for the budgets attributable to GG sector</t>
  </si>
  <si>
    <t>Šaltinis: KĮ 3 straipsnis 1 dalis</t>
  </si>
  <si>
    <t>Source: CL Article 3(1)</t>
  </si>
  <si>
    <t>Formulė</t>
  </si>
  <si>
    <t>Formula</t>
  </si>
  <si>
    <t>Išvada</t>
  </si>
  <si>
    <t>Conclusion</t>
  </si>
  <si>
    <t>FM</t>
  </si>
  <si>
    <r>
      <t>T</t>
    </r>
    <r>
      <rPr>
        <vertAlign val="subscript"/>
        <sz val="11"/>
        <color theme="1"/>
        <rFont val="Segoe UI"/>
        <family val="2"/>
        <charset val="186"/>
        <scheme val="minor"/>
      </rPr>
      <t>1</t>
    </r>
  </si>
  <si>
    <r>
      <t>T</t>
    </r>
    <r>
      <rPr>
        <vertAlign val="subscript"/>
        <sz val="11"/>
        <color theme="1"/>
        <rFont val="Segoe UI"/>
        <family val="2"/>
        <charset val="186"/>
        <scheme val="minor"/>
      </rPr>
      <t>2</t>
    </r>
  </si>
  <si>
    <r>
      <rPr>
        <sz val="11"/>
        <color theme="1"/>
        <rFont val="Segoe UI"/>
        <family val="2"/>
        <charset val="186"/>
        <scheme val="minor"/>
      </rPr>
      <t>E</t>
    </r>
    <r>
      <rPr>
        <vertAlign val="subscript"/>
        <sz val="11"/>
        <color theme="1"/>
        <rFont val="Segoe UI"/>
        <family val="2"/>
        <charset val="186"/>
        <scheme val="minor"/>
      </rPr>
      <t>2*</t>
    </r>
  </si>
  <si>
    <r>
      <rPr>
        <sz val="11"/>
        <color theme="1"/>
        <rFont val="Segoe UI"/>
        <family val="2"/>
        <charset val="186"/>
        <scheme val="minor"/>
      </rPr>
      <t>E</t>
    </r>
    <r>
      <rPr>
        <vertAlign val="subscript"/>
        <sz val="11"/>
        <color theme="1"/>
        <rFont val="Segoe UI"/>
        <family val="2"/>
        <charset val="186"/>
        <scheme val="minor"/>
      </rPr>
      <t>5*</t>
    </r>
  </si>
  <si>
    <t>6 lentelė. VS priskiriamų biudžetų taisyklės</t>
  </si>
  <si>
    <t>Šaltinis: KĮ 4 straipsnis</t>
  </si>
  <si>
    <t>Source: CL Article 4</t>
  </si>
  <si>
    <t>Taisyklė planuojamam VSDF struktūriniam biudžetui</t>
  </si>
  <si>
    <t>Institution, projections of which are used for the analysis</t>
  </si>
  <si>
    <t>VS išlaidų augimo ribojimo taisyklė</t>
  </si>
  <si>
    <t>Fiskalinė institucija</t>
  </si>
  <si>
    <t>Ministry of Finance</t>
  </si>
  <si>
    <t>Finansų ministerija</t>
  </si>
  <si>
    <t xml:space="preserve">SPREADSHEET OF THE FULFILMENT OF FISCAL DISCIPLINE RULES  </t>
  </si>
  <si>
    <t>APRAŠYMAS</t>
  </si>
  <si>
    <t>DESCRIPTION</t>
  </si>
  <si>
    <t xml:space="preserve">Table 1. Summary of the fulfilment of the fiscal discipline rules </t>
  </si>
  <si>
    <t>4 lentelė. Perteklinio VS taisyklė</t>
  </si>
  <si>
    <t>6 lentelė. VS priskiriamų biudžetų taisyklė</t>
  </si>
  <si>
    <t>Table 4. Surplus GG rule</t>
  </si>
  <si>
    <t>Perteklinio VS taisyklė</t>
  </si>
  <si>
    <t>Surplus GG sector rule</t>
  </si>
  <si>
    <t xml:space="preserve">Rodiklis </t>
  </si>
  <si>
    <t>MoF</t>
  </si>
  <si>
    <t>IFI</t>
  </si>
  <si>
    <t>Independent Fiscal Institution</t>
  </si>
  <si>
    <t>Savivaldybių (j), kurių asignavimai didesni nei 0,3 proc. nominalaus BVP, ir PSDF struktūrinio biudžeto (SB) taisyklė</t>
  </si>
  <si>
    <r>
      <t xml:space="preserve">Structural budget rule for local governments (j) with appropriations  exceeding 0,3 % of nominal GDP and </t>
    </r>
    <r>
      <rPr>
        <sz val="11"/>
        <rFont val="Segoe UI"/>
        <family val="2"/>
        <charset val="186"/>
        <scheme val="minor"/>
      </rPr>
      <t>CHIF</t>
    </r>
  </si>
  <si>
    <t>Rule for SSIF structural budget</t>
  </si>
  <si>
    <t>Nominalus BVP, mln. EUR</t>
  </si>
  <si>
    <t>Realus BVP, mln. EUR</t>
  </si>
  <si>
    <t>Potencialus BVP, mln. EUR</t>
  </si>
  <si>
    <t>Statistics Lithuania</t>
  </si>
  <si>
    <t>Nominal GDP, million EUR</t>
  </si>
  <si>
    <t>Real GDP, million EUR</t>
  </si>
  <si>
    <t>Potential GDP, million EUR</t>
  </si>
  <si>
    <t>EU nominal GDP, billion EUR</t>
  </si>
  <si>
    <t>VS yra faktiškai perteklinis t metais pagal struktūrinį balansą</t>
  </si>
  <si>
    <t>Actual structural GG sector balance indicator in absolute value is lower than the MTO in absolute value in the year when the output gap is negative</t>
  </si>
  <si>
    <t>No.</t>
  </si>
  <si>
    <t>Autumn 2016 EDS</t>
  </si>
  <si>
    <t>Winter 2016 EC projections</t>
  </si>
  <si>
    <t>Lithuanian GDP at current prices calculated on the basis of 4 last quarters of the year grows at a slower pace than the multi-annual growth of the GDP of the EU at current prices increased by 2 percentage points</t>
  </si>
  <si>
    <t>Pagal 4 paskutinius metų ketvirčius apskaičiuotas Lietuvos BVP to meto kainomis augimas yra mažesnis negu daugiametis ES BVP to meto kainomis augimas, padidintas 2 procentiniais punktais</t>
  </si>
  <si>
    <t>Numatomas VS balanso rodiklio postūmis yra teigiamas ir sudaro bent 1,0 procentinį punktą BVP</t>
  </si>
  <si>
    <t>The output gap for the planned year calculated on the basis of the economic development scenario, which is made public by the Government or its authorised institution and in regard to which the monitoring authority published its conclusion, is negative</t>
  </si>
  <si>
    <t>If planned current year GG sector budgets, the planned appropriations of each of which exceed 3 % of GDP at current prices, are subject to amendment,  the adjusted aggregate balances of the GG budgets is not worse than the one before the amendment</t>
  </si>
  <si>
    <t>Ne mažiau kaip penkerių iš eilės einančių metų VS balanso rodiklio aritmetinis vidurkis yra perteklius, ne mažesnis negu 0,1 procento BVP</t>
  </si>
  <si>
    <t>Pagal Vyriausybės arba jos įgaliotos institucijos viešai paskelbtą ekonominės raidos scenarijų, dėl kurio tvirtinimo kontrolės institucija paskelbė išvadą, apskaičiuotas produkcijos atotrūkis nuo potencialo planuojamais metais yra neigiamas</t>
  </si>
  <si>
    <t>Table 5. GG expenditure growth limiting rule</t>
  </si>
  <si>
    <t>Table 2. Macroeconomic and cyclical indicators</t>
  </si>
  <si>
    <t>2 lentelė. Makroekonominiai ir ciklo rodikliai</t>
  </si>
  <si>
    <t>2 lentelė.    Makroekonominiai ir ciklo rodikliai</t>
  </si>
  <si>
    <t>Šaltiniai: KĮ 3 straipsnis 3 dalis, taisyklės pažymėtos * FDĮ 2-3 straipsniai</t>
  </si>
  <si>
    <t>Source: CL Article 3(3), rules denoted by * FDL Articles 2 and 3</t>
  </si>
  <si>
    <t>The arithmetic average of GG sector balance indicator of at least five successive years is in surplus, at least 0.1 % of GDP</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</si>
  <si>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</si>
  <si>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</si>
  <si>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From 1 January 2016 budget of the SSIF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</si>
  <si>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t>Taisyklė planuojamiems vietos valdžios sektoriaus (j) asignavimams, kurie neviršija 0,3 proc. BVP</t>
  </si>
  <si>
    <t>Struktūrinio postūmio užduotis</t>
  </si>
  <si>
    <t>VSВА biudžeto semi-elastingumas pot. BVP</t>
  </si>
  <si>
    <t>Semi-elasticity of the GG budget to the OG</t>
  </si>
  <si>
    <t>Semi-elasticity of the SSIF budget to the OG</t>
  </si>
  <si>
    <t>Output gap (OG), % pot. GDP</t>
  </si>
  <si>
    <r>
      <t>ε</t>
    </r>
    <r>
      <rPr>
        <vertAlign val="subscript"/>
        <sz val="11"/>
        <color rgb="FF000000"/>
        <rFont val="Segoe UI"/>
        <family val="2"/>
        <charset val="186"/>
        <scheme val="minor"/>
      </rPr>
      <t>SSIF</t>
    </r>
  </si>
  <si>
    <r>
      <t>CB</t>
    </r>
    <r>
      <rPr>
        <vertAlign val="subscript"/>
        <sz val="11"/>
        <rFont val="Segoe UI"/>
        <family val="2"/>
        <charset val="186"/>
        <scheme val="minor"/>
      </rPr>
      <t>SSIF</t>
    </r>
    <r>
      <rPr>
        <sz val="11"/>
        <rFont val="Segoe UI"/>
        <family val="2"/>
        <charset val="186"/>
        <scheme val="minor"/>
      </rPr>
      <t>(T) = ε</t>
    </r>
    <r>
      <rPr>
        <vertAlign val="subscript"/>
        <sz val="11"/>
        <rFont val="Segoe UI"/>
        <family val="2"/>
        <charset val="186"/>
        <scheme val="minor"/>
      </rPr>
      <t>SSIF</t>
    </r>
    <r>
      <rPr>
        <sz val="11"/>
        <rFont val="Segoe UI"/>
        <family val="2"/>
        <charset val="186"/>
        <scheme val="minor"/>
      </rPr>
      <t>∙OG(T)</t>
    </r>
  </si>
  <si>
    <t>Struktūrinis VSDF balansas</t>
  </si>
  <si>
    <r>
      <t>1off</t>
    </r>
    <r>
      <rPr>
        <vertAlign val="subscript"/>
        <sz val="11"/>
        <color rgb="FF000000"/>
        <rFont val="Segoe UI"/>
        <family val="2"/>
        <charset val="186"/>
      </rPr>
      <t>SSIF</t>
    </r>
  </si>
  <si>
    <t>Vienkartinės ir kitos laikinosios priemonės, VSDF</t>
  </si>
  <si>
    <t>One-off and temporary measures, SSIF</t>
  </si>
  <si>
    <t>Ciklinė VSDF biudžeto dedamoji, proc. pot. BVP</t>
  </si>
  <si>
    <t>Cyclical GG budgetary component, % pot. GDP</t>
  </si>
  <si>
    <t>Cyclical SSIF budgetary component, % pot. GDP</t>
  </si>
  <si>
    <t>t =</t>
  </si>
  <si>
    <t>= OG(t)</t>
  </si>
  <si>
    <t>= t</t>
  </si>
  <si>
    <t>Independent fiscal institution calculations</t>
  </si>
  <si>
    <t>GG expenditure growth limiting rule</t>
  </si>
  <si>
    <t>PY1(t)/PY1(t-1) =</t>
  </si>
  <si>
    <t>PY2(t)/PY2(t-1) =</t>
  </si>
  <si>
    <t>PY3(t)/PY3(t-1) =</t>
  </si>
  <si>
    <t>PY4(t)/PY4(t-1) =</t>
  </si>
  <si>
    <t>= TE(t)</t>
  </si>
  <si>
    <t>= TE(t-1)</t>
  </si>
  <si>
    <t>= PY1(t)/PY1(t-1)</t>
  </si>
  <si>
    <t>= PY2(t)/PY2(t-1)</t>
  </si>
  <si>
    <t>= PY3(t)/PY3(t-1)</t>
  </si>
  <si>
    <t>= PY4(t)/PY4(t-1)</t>
  </si>
  <si>
    <t>2015Q3-2016Q2</t>
  </si>
  <si>
    <t>Spring 2016 EC projections</t>
  </si>
  <si>
    <t>Spring 2016 EDS</t>
  </si>
  <si>
    <t>1 lentelė. Fiskalinės drausmės taisyklių laikymosi suvestinė 2017 m.</t>
  </si>
  <si>
    <t>Table 1. Summary of the fulfilment of the fiscal discipline rules in year 2017</t>
  </si>
  <si>
    <t xml:space="preserve">Ar patenkinta bent viena perteklinio VS taisyklės sąlygų? </t>
  </si>
  <si>
    <t>Is at least one condition of the surplus GG rule satisfied?</t>
  </si>
  <si>
    <t>4 lentelė. Perteklinio VS taisyklės sąlygos</t>
  </si>
  <si>
    <t>Table 4. Conditions of the surplus GG sector rule</t>
  </si>
  <si>
    <t>Ar t metai yra išskirtinių aplinkybių metai?</t>
  </si>
  <si>
    <t>Is year t a year of exceptional circumstances?</t>
  </si>
  <si>
    <t>VS priskiriamų biudžetų taisyklės</t>
  </si>
  <si>
    <t>Nėra suplanuoto VS balanso postūmio duomenų</t>
  </si>
  <si>
    <t>No data on planned  GG adjustment</t>
  </si>
  <si>
    <t>No data on adjusted GG budgets</t>
  </si>
  <si>
    <t>E1</t>
  </si>
  <si>
    <t>E2</t>
  </si>
  <si>
    <t>E3</t>
  </si>
  <si>
    <t>E4</t>
  </si>
  <si>
    <t>E5</t>
  </si>
  <si>
    <t>Institucija, kurios projekcijų pagrindu atliekama analizė</t>
  </si>
  <si>
    <t>Nėra pakeisto VS balanso duomenų</t>
  </si>
  <si>
    <t>SSIF</t>
  </si>
  <si>
    <t>CHIF</t>
  </si>
  <si>
    <t>2016-09-30 revizuoti duomenys</t>
  </si>
  <si>
    <t>2016-09-30 revised statistics</t>
  </si>
  <si>
    <t>2016 rudens ERS duomenys</t>
  </si>
  <si>
    <t>2016 autumn EDS data</t>
  </si>
  <si>
    <t>Warning: cells with formulas, data inputs are marked with coloured cells</t>
  </si>
  <si>
    <t>Duomenys atnaujinti</t>
  </si>
  <si>
    <t>Data updated on</t>
  </si>
  <si>
    <t>S1</t>
  </si>
  <si>
    <t>S2</t>
  </si>
  <si>
    <t>S3</t>
  </si>
  <si>
    <t>S4</t>
  </si>
  <si>
    <t>Sąlyga</t>
  </si>
  <si>
    <t>Condition</t>
  </si>
  <si>
    <t xml:space="preserve">In terms of structural balance GG sector is actually in surplus   </t>
  </si>
  <si>
    <t>EK</t>
  </si>
  <si>
    <t>EC</t>
  </si>
  <si>
    <t>Europos Komisija</t>
  </si>
  <si>
    <t>Balance of GG budget, million EUR</t>
  </si>
  <si>
    <t>Balance of GG budget, % of GDP</t>
  </si>
  <si>
    <t>Finansų ministerija, VSDF, PSDF</t>
  </si>
  <si>
    <t>Ministry of Finance, SSIF, CHIF</t>
  </si>
  <si>
    <t>Centrinė valdžia, be pervedimų SAF</t>
  </si>
  <si>
    <t>Socialinės apsaugos fondai, be pervedimų CV</t>
  </si>
  <si>
    <t>Central government, net of transfers to SSF</t>
  </si>
  <si>
    <t>Social Security Funds, net of transfers to CG</t>
  </si>
  <si>
    <t>Struktūrinis VS balansas, agreguotu metodu</t>
  </si>
  <si>
    <t>Structural GG balance, aggregated approach</t>
  </si>
  <si>
    <t>Struktūrinis VS balansas, detalizuotu metodu</t>
  </si>
  <si>
    <t>Structural GG balance, disaggregated approach</t>
  </si>
  <si>
    <t>Detalizuoto metodo ciklinė VS biudžeto dedamoji</t>
  </si>
  <si>
    <t>Cyclical GG budget adjustment by disaggregated approach</t>
  </si>
  <si>
    <t>Consolidated expenditure of GG subsectors with exp.    &gt;  3 % of GDP</t>
  </si>
  <si>
    <t>Structural SSIF balance</t>
  </si>
  <si>
    <t xml:space="preserve">Žymėjimas | Formulė                    </t>
  </si>
  <si>
    <t>Notation | Formula</t>
  </si>
  <si>
    <r>
      <rPr>
        <sz val="11"/>
        <rFont val="Segoe UI"/>
        <family val="2"/>
        <charset val="186"/>
      </rPr>
      <t>Δ</t>
    </r>
    <r>
      <rPr>
        <sz val="11"/>
        <rFont val="Segoe UI"/>
        <family val="2"/>
        <charset val="186"/>
        <scheme val="minor"/>
      </rPr>
      <t>YN(T)=(YN(T)/YN(T-1)-1)∙100</t>
    </r>
  </si>
  <si>
    <t>ΔYR(T)=(YR(T)/YR(T-1)-1)∙100</t>
  </si>
  <si>
    <t>ΔY*(T)=(Y*(T)/Y*(T-1)-1)∙100</t>
  </si>
  <si>
    <t>PA(T)=(YR(T)/Y*(T-1)-1)∙100</t>
  </si>
  <si>
    <t>CB(T) = ε∙PA(T)</t>
  </si>
  <si>
    <r>
      <t>CB</t>
    </r>
    <r>
      <rPr>
        <vertAlign val="subscript"/>
        <sz val="11"/>
        <rFont val="Segoe UI"/>
        <family val="2"/>
        <charset val="186"/>
        <scheme val="minor"/>
      </rPr>
      <t>VSDF</t>
    </r>
    <r>
      <rPr>
        <sz val="11"/>
        <rFont val="Segoe UI"/>
        <family val="2"/>
        <charset val="186"/>
        <scheme val="minor"/>
      </rPr>
      <t>(T) = ε</t>
    </r>
    <r>
      <rPr>
        <vertAlign val="subscript"/>
        <sz val="11"/>
        <rFont val="Segoe UI"/>
        <family val="2"/>
        <charset val="186"/>
        <scheme val="minor"/>
      </rPr>
      <t>VSDF</t>
    </r>
    <r>
      <rPr>
        <sz val="11"/>
        <rFont val="Segoe UI"/>
        <family val="2"/>
        <charset val="186"/>
        <scheme val="minor"/>
      </rPr>
      <t>∙OG(T)</t>
    </r>
  </si>
  <si>
    <t>ΔPY(T)=(PY(T)/PY(T-1)-1)∙100</t>
  </si>
  <si>
    <t>ΔSVKI(T)</t>
  </si>
  <si>
    <t>ΔHICP(T)</t>
  </si>
  <si>
    <r>
      <t>YN</t>
    </r>
    <r>
      <rPr>
        <vertAlign val="subscript"/>
        <sz val="11"/>
        <rFont val="Segoe UI"/>
        <family val="2"/>
        <charset val="186"/>
        <scheme val="minor"/>
      </rPr>
      <t>ES</t>
    </r>
    <r>
      <rPr>
        <sz val="11"/>
        <rFont val="Segoe UI"/>
        <family val="2"/>
        <charset val="186"/>
        <scheme val="minor"/>
      </rPr>
      <t>(T)</t>
    </r>
  </si>
  <si>
    <r>
      <t>YN</t>
    </r>
    <r>
      <rPr>
        <vertAlign val="subscript"/>
        <sz val="11"/>
        <rFont val="Segoe UI"/>
        <family val="2"/>
        <charset val="186"/>
        <scheme val="minor"/>
      </rPr>
      <t>EU</t>
    </r>
    <r>
      <rPr>
        <sz val="11"/>
        <rFont val="Segoe UI"/>
        <family val="2"/>
        <charset val="186"/>
        <scheme val="minor"/>
      </rPr>
      <t>(T)</t>
    </r>
  </si>
  <si>
    <r>
      <t>ΔYN</t>
    </r>
    <r>
      <rPr>
        <vertAlign val="subscript"/>
        <sz val="11"/>
        <rFont val="Segoe UI"/>
        <family val="2"/>
        <charset val="186"/>
        <scheme val="minor"/>
      </rPr>
      <t>EU</t>
    </r>
    <r>
      <rPr>
        <sz val="11"/>
        <rFont val="Segoe UI"/>
        <family val="2"/>
        <charset val="186"/>
        <scheme val="minor"/>
      </rPr>
      <t>(T)=(YN</t>
    </r>
    <r>
      <rPr>
        <vertAlign val="subscript"/>
        <sz val="11"/>
        <rFont val="Segoe UI"/>
        <family val="2"/>
        <charset val="186"/>
        <scheme val="minor"/>
      </rPr>
      <t>EU</t>
    </r>
    <r>
      <rPr>
        <sz val="11"/>
        <rFont val="Segoe UI"/>
        <family val="2"/>
        <charset val="186"/>
        <scheme val="minor"/>
      </rPr>
      <t>(T)/YN</t>
    </r>
    <r>
      <rPr>
        <vertAlign val="subscript"/>
        <sz val="11"/>
        <rFont val="Segoe UI"/>
        <family val="2"/>
        <charset val="186"/>
        <scheme val="minor"/>
      </rPr>
      <t>EU</t>
    </r>
    <r>
      <rPr>
        <sz val="11"/>
        <rFont val="Segoe UI"/>
        <family val="2"/>
        <charset val="186"/>
        <scheme val="minor"/>
      </rPr>
      <t>(T-1)-1)∙100</t>
    </r>
  </si>
  <si>
    <r>
      <t>ΔYN</t>
    </r>
    <r>
      <rPr>
        <vertAlign val="subscript"/>
        <sz val="11"/>
        <rFont val="Segoe UI"/>
        <family val="2"/>
        <charset val="186"/>
        <scheme val="minor"/>
      </rPr>
      <t>ES</t>
    </r>
    <r>
      <rPr>
        <sz val="11"/>
        <rFont val="Segoe UI"/>
        <family val="2"/>
        <charset val="186"/>
        <scheme val="minor"/>
      </rPr>
      <t>(T)=(YN</t>
    </r>
    <r>
      <rPr>
        <vertAlign val="subscript"/>
        <sz val="11"/>
        <rFont val="Segoe UI"/>
        <family val="2"/>
        <charset val="186"/>
        <scheme val="minor"/>
      </rPr>
      <t>ES</t>
    </r>
    <r>
      <rPr>
        <sz val="11"/>
        <rFont val="Segoe UI"/>
        <family val="2"/>
        <charset val="186"/>
        <scheme val="minor"/>
      </rPr>
      <t>(T)/YN</t>
    </r>
    <r>
      <rPr>
        <vertAlign val="subscript"/>
        <sz val="11"/>
        <rFont val="Segoe UI"/>
        <family val="2"/>
        <charset val="186"/>
        <scheme val="minor"/>
      </rPr>
      <t>ES</t>
    </r>
    <r>
      <rPr>
        <sz val="11"/>
        <rFont val="Segoe UI"/>
        <family val="2"/>
        <charset val="186"/>
        <scheme val="minor"/>
      </rPr>
      <t>(T-1)-1)∙100</t>
    </r>
  </si>
  <si>
    <r>
      <t>ε</t>
    </r>
    <r>
      <rPr>
        <vertAlign val="subscript"/>
        <sz val="11"/>
        <color rgb="FF000000"/>
        <rFont val="Segoe UI"/>
        <family val="2"/>
        <charset val="186"/>
        <scheme val="minor"/>
      </rPr>
      <t>VSDF</t>
    </r>
  </si>
  <si>
    <t xml:space="preserve">Žymėjimas | Formulė    </t>
  </si>
  <si>
    <t xml:space="preserve">   Notation | Formula</t>
  </si>
  <si>
    <t>VP</t>
  </si>
  <si>
    <t>VI</t>
  </si>
  <si>
    <t>VSDF</t>
  </si>
  <si>
    <t>PSDF</t>
  </si>
  <si>
    <t>CV</t>
  </si>
  <si>
    <t>SAF</t>
  </si>
  <si>
    <t>SSF</t>
  </si>
  <si>
    <t>CG</t>
  </si>
  <si>
    <t>1klp</t>
  </si>
  <si>
    <r>
      <t>1klp</t>
    </r>
    <r>
      <rPr>
        <vertAlign val="subscript"/>
        <sz val="11"/>
        <color rgb="FF000000"/>
        <rFont val="Segoe UI"/>
        <family val="2"/>
        <charset val="186"/>
      </rPr>
      <t>VSDF</t>
    </r>
  </si>
  <si>
    <r>
      <t>SB</t>
    </r>
    <r>
      <rPr>
        <vertAlign val="subscript"/>
        <sz val="11"/>
        <color rgb="FF000000"/>
        <rFont val="Segoe UI"/>
        <family val="2"/>
        <charset val="186"/>
      </rPr>
      <t>SSIF</t>
    </r>
    <r>
      <rPr>
        <sz val="11"/>
        <color rgb="FF000000"/>
        <rFont val="Segoe UI"/>
        <family val="2"/>
        <charset val="186"/>
      </rPr>
      <t xml:space="preserve"> = VSDF-CB</t>
    </r>
    <r>
      <rPr>
        <vertAlign val="subscript"/>
        <sz val="11"/>
        <color rgb="FF000000"/>
        <rFont val="Segoe UI"/>
        <family val="2"/>
        <charset val="186"/>
      </rPr>
      <t>VSDF</t>
    </r>
    <r>
      <rPr>
        <sz val="11"/>
        <color rgb="FF000000"/>
        <rFont val="Segoe UI"/>
        <family val="2"/>
        <charset val="186"/>
      </rPr>
      <t>-1klp</t>
    </r>
    <r>
      <rPr>
        <vertAlign val="subscript"/>
        <sz val="11"/>
        <color rgb="FF000000"/>
        <rFont val="Segoe UI"/>
        <family val="2"/>
        <charset val="186"/>
      </rPr>
      <t>VSDF</t>
    </r>
  </si>
  <si>
    <r>
      <t>SB</t>
    </r>
    <r>
      <rPr>
        <vertAlign val="subscript"/>
        <sz val="11"/>
        <color rgb="FF000000"/>
        <rFont val="Segoe UI"/>
        <family val="2"/>
        <charset val="186"/>
      </rPr>
      <t>SSIF</t>
    </r>
    <r>
      <rPr>
        <sz val="11"/>
        <color rgb="FF000000"/>
        <rFont val="Segoe UI"/>
        <family val="2"/>
        <charset val="186"/>
      </rPr>
      <t xml:space="preserve"> = SSIF-CB</t>
    </r>
    <r>
      <rPr>
        <vertAlign val="subscript"/>
        <sz val="11"/>
        <color rgb="FF000000"/>
        <rFont val="Segoe UI"/>
        <family val="2"/>
        <charset val="186"/>
      </rPr>
      <t>SSIF</t>
    </r>
    <r>
      <rPr>
        <sz val="11"/>
        <color rgb="FF000000"/>
        <rFont val="Segoe UI"/>
        <family val="2"/>
        <charset val="186"/>
      </rPr>
      <t>-1off</t>
    </r>
    <r>
      <rPr>
        <vertAlign val="subscript"/>
        <sz val="11"/>
        <color rgb="FF000000"/>
        <rFont val="Segoe UI"/>
        <family val="2"/>
        <charset val="186"/>
      </rPr>
      <t>SSIF</t>
    </r>
  </si>
  <si>
    <t>VLT</t>
  </si>
  <si>
    <t>SAT</t>
  </si>
  <si>
    <r>
      <t>C</t>
    </r>
    <r>
      <rPr>
        <vertAlign val="subscript"/>
        <sz val="11"/>
        <color theme="1"/>
        <rFont val="Segoe UI"/>
        <family val="2"/>
        <charset val="186"/>
        <scheme val="minor"/>
      </rPr>
      <t>1</t>
    </r>
  </si>
  <si>
    <t>C2</t>
  </si>
  <si>
    <t>C3</t>
  </si>
  <si>
    <t>C4</t>
  </si>
  <si>
    <r>
      <t>C</t>
    </r>
    <r>
      <rPr>
        <vertAlign val="subscript"/>
        <sz val="11"/>
        <color theme="1"/>
        <rFont val="Segoe UI"/>
        <family val="2"/>
        <charset val="186"/>
        <scheme val="minor"/>
      </rPr>
      <t>2</t>
    </r>
    <r>
      <rPr>
        <sz val="11"/>
        <color theme="1"/>
        <rFont val="Segoe UI"/>
        <family val="2"/>
        <scheme val="minor"/>
      </rPr>
      <t/>
    </r>
  </si>
  <si>
    <r>
      <t>C</t>
    </r>
    <r>
      <rPr>
        <vertAlign val="subscript"/>
        <sz val="11"/>
        <color theme="1"/>
        <rFont val="Segoe UI"/>
        <family val="2"/>
        <charset val="186"/>
        <scheme val="minor"/>
      </rPr>
      <t>3</t>
    </r>
    <r>
      <rPr>
        <sz val="11"/>
        <color theme="1"/>
        <rFont val="Segoe UI"/>
        <family val="2"/>
        <scheme val="minor"/>
      </rPr>
      <t/>
    </r>
  </si>
  <si>
    <r>
      <t>C</t>
    </r>
    <r>
      <rPr>
        <vertAlign val="subscript"/>
        <sz val="11"/>
        <color theme="1"/>
        <rFont val="Segoe UI"/>
        <family val="2"/>
        <charset val="186"/>
        <scheme val="minor"/>
      </rPr>
      <t>4</t>
    </r>
    <r>
      <rPr>
        <sz val="11"/>
        <color theme="1"/>
        <rFont val="Segoe UI"/>
        <family val="2"/>
        <scheme val="minor"/>
      </rPr>
      <t/>
    </r>
  </si>
  <si>
    <t>Aggregated</t>
  </si>
  <si>
    <t>Disaggregated</t>
  </si>
  <si>
    <t>Structural adjustment approach</t>
  </si>
  <si>
    <t>Struktūrinės korekcijos metodas</t>
  </si>
  <si>
    <t>Agreguotas</t>
  </si>
  <si>
    <t>Detalizuotas</t>
  </si>
  <si>
    <t>S</t>
  </si>
  <si>
    <t>C</t>
  </si>
  <si>
    <t>B=VP-VI</t>
  </si>
  <si>
    <t>B=TR-TE</t>
  </si>
  <si>
    <t>AV3=CV+SAF</t>
  </si>
  <si>
    <t>AG3=CG+SSF</t>
  </si>
  <si>
    <t>BL(t)</t>
  </si>
  <si>
    <t>B(t)=BL(t)/YN(t)</t>
  </si>
  <si>
    <t>SB = B-CB-1klp</t>
  </si>
  <si>
    <t>SB = B-CB-1off</t>
  </si>
  <si>
    <r>
      <t xml:space="preserve">B(t) </t>
    </r>
    <r>
      <rPr>
        <sz val="11"/>
        <color theme="1"/>
        <rFont val="Calibri"/>
        <family val="2"/>
        <charset val="186"/>
      </rPr>
      <t>≥</t>
    </r>
    <r>
      <rPr>
        <sz val="11"/>
        <color theme="1"/>
        <rFont val="Segoe UI"/>
        <family val="2"/>
        <charset val="186"/>
      </rPr>
      <t xml:space="preserve"> B</t>
    </r>
    <r>
      <rPr>
        <sz val="11"/>
        <color theme="1"/>
        <rFont val="Segoe UI"/>
        <family val="2"/>
        <charset val="186"/>
        <scheme val="minor"/>
      </rPr>
      <t>(t-1)+1</t>
    </r>
  </si>
  <si>
    <r>
      <t>R</t>
    </r>
    <r>
      <rPr>
        <vertAlign val="subscript"/>
        <sz val="11"/>
        <color theme="1"/>
        <rFont val="Segoe UI"/>
        <family val="2"/>
        <charset val="186"/>
        <scheme val="minor"/>
      </rPr>
      <t>1</t>
    </r>
  </si>
  <si>
    <r>
      <t>R</t>
    </r>
    <r>
      <rPr>
        <vertAlign val="subscript"/>
        <sz val="11"/>
        <color theme="1"/>
        <rFont val="Segoe UI"/>
        <family val="2"/>
        <charset val="186"/>
        <scheme val="minor"/>
      </rPr>
      <t>2</t>
    </r>
  </si>
  <si>
    <t>A</t>
  </si>
  <si>
    <t>E</t>
  </si>
  <si>
    <r>
      <rPr>
        <sz val="11"/>
        <color theme="1"/>
        <rFont val="Segoe UI"/>
        <family val="2"/>
        <charset val="186"/>
        <scheme val="minor"/>
      </rPr>
      <t>A</t>
    </r>
    <r>
      <rPr>
        <vertAlign val="subscript"/>
        <sz val="11"/>
        <color theme="1"/>
        <rFont val="Segoe UI"/>
        <family val="2"/>
        <charset val="186"/>
        <scheme val="minor"/>
      </rPr>
      <t>5*</t>
    </r>
  </si>
  <si>
    <r>
      <rPr>
        <sz val="11"/>
        <color theme="1"/>
        <rFont val="Segoe UI"/>
        <family val="2"/>
        <charset val="186"/>
        <scheme val="minor"/>
      </rPr>
      <t>A</t>
    </r>
    <r>
      <rPr>
        <vertAlign val="subscript"/>
        <sz val="11"/>
        <color theme="1"/>
        <rFont val="Segoe UI"/>
        <family val="2"/>
        <charset val="186"/>
        <scheme val="minor"/>
      </rPr>
      <t>5</t>
    </r>
  </si>
  <si>
    <r>
      <rPr>
        <sz val="11"/>
        <color theme="1"/>
        <rFont val="Segoe UI"/>
        <family val="2"/>
        <charset val="186"/>
        <scheme val="minor"/>
      </rPr>
      <t>A</t>
    </r>
    <r>
      <rPr>
        <vertAlign val="subscript"/>
        <sz val="11"/>
        <color theme="1"/>
        <rFont val="Segoe UI"/>
        <family val="2"/>
        <charset val="186"/>
        <scheme val="minor"/>
      </rPr>
      <t>4</t>
    </r>
  </si>
  <si>
    <r>
      <rPr>
        <sz val="11"/>
        <color theme="1"/>
        <rFont val="Segoe UI"/>
        <family val="2"/>
        <charset val="186"/>
        <scheme val="minor"/>
      </rPr>
      <t>A</t>
    </r>
    <r>
      <rPr>
        <vertAlign val="subscript"/>
        <sz val="11"/>
        <color theme="1"/>
        <rFont val="Segoe UI"/>
        <family val="2"/>
        <charset val="186"/>
        <scheme val="minor"/>
      </rPr>
      <t>3</t>
    </r>
  </si>
  <si>
    <r>
      <rPr>
        <sz val="11"/>
        <color theme="1"/>
        <rFont val="Segoe UI"/>
        <family val="2"/>
        <charset val="186"/>
        <scheme val="minor"/>
      </rPr>
      <t>A</t>
    </r>
    <r>
      <rPr>
        <vertAlign val="subscript"/>
        <sz val="11"/>
        <color theme="1"/>
        <rFont val="Segoe UI"/>
        <family val="2"/>
        <charset val="186"/>
        <scheme val="minor"/>
      </rPr>
      <t>2*</t>
    </r>
  </si>
  <si>
    <r>
      <t>A</t>
    </r>
    <r>
      <rPr>
        <vertAlign val="subscript"/>
        <sz val="11"/>
        <rFont val="Segoe UI"/>
        <family val="2"/>
        <charset val="186"/>
        <scheme val="minor"/>
      </rPr>
      <t>2</t>
    </r>
    <r>
      <rPr>
        <sz val="11"/>
        <rFont val="Segoe UI"/>
        <family val="2"/>
        <charset val="186"/>
        <scheme val="minor"/>
      </rPr>
      <t>, kai numatomas einamųjų metų VS balanso rodiklio teigiamas postūmis nėra mažesnis už suplanuotą einamųjų kalendorinių metų VS balanso rodiklio teigiamą postūmį daugiau kaip 0,5 procentinio punkto BVP to meto kainomis</t>
    </r>
  </si>
  <si>
    <r>
      <rPr>
        <sz val="11"/>
        <color theme="1"/>
        <rFont val="Segoe UI"/>
        <family val="2"/>
        <charset val="186"/>
        <scheme val="minor"/>
      </rPr>
      <t>A</t>
    </r>
    <r>
      <rPr>
        <vertAlign val="subscript"/>
        <sz val="11"/>
        <color theme="1"/>
        <rFont val="Segoe UI"/>
        <family val="2"/>
        <charset val="186"/>
        <scheme val="minor"/>
      </rPr>
      <t>2</t>
    </r>
  </si>
  <si>
    <r>
      <rPr>
        <sz val="11"/>
        <color theme="1"/>
        <rFont val="Segoe UI"/>
        <family val="2"/>
        <charset val="186"/>
        <scheme val="minor"/>
      </rPr>
      <t>A</t>
    </r>
    <r>
      <rPr>
        <vertAlign val="subscript"/>
        <sz val="11"/>
        <color theme="1"/>
        <rFont val="Segoe UI"/>
        <family val="2"/>
        <charset val="186"/>
        <scheme val="minor"/>
      </rPr>
      <t>1</t>
    </r>
  </si>
  <si>
    <t>If</t>
  </si>
  <si>
    <t>AV3(t) =</t>
  </si>
  <si>
    <t>AV3(t-1) =</t>
  </si>
  <si>
    <t>VI(t) =</t>
  </si>
  <si>
    <t>VI(t-1) =</t>
  </si>
  <si>
    <t>= AG3(t)</t>
  </si>
  <si>
    <t>= AG3(t-1)</t>
  </si>
  <si>
    <t>A1</t>
  </si>
  <si>
    <t>A2</t>
  </si>
  <si>
    <t>A3</t>
  </si>
  <si>
    <t>A4</t>
  </si>
  <si>
    <t>A5</t>
  </si>
  <si>
    <t>C1</t>
  </si>
  <si>
    <t xml:space="preserve">Jei </t>
  </si>
  <si>
    <r>
      <t>A</t>
    </r>
    <r>
      <rPr>
        <vertAlign val="subscript"/>
        <sz val="11"/>
        <rFont val="Segoe UI"/>
        <family val="2"/>
        <charset val="186"/>
        <scheme val="minor"/>
      </rPr>
      <t>5</t>
    </r>
    <r>
      <rPr>
        <sz val="11"/>
        <rFont val="Segoe UI"/>
        <family val="2"/>
        <charset val="186"/>
        <scheme val="minor"/>
      </rPr>
      <t>, o prognozuojama vidutinė metinė infliacija, apskaičiuojama pagal suderintą vartotojų kainų indeksą, neviršija 3 procentų</t>
    </r>
  </si>
  <si>
    <t>PA(t)  =</t>
  </si>
  <si>
    <t>ΔSVKI(t) =</t>
  </si>
  <si>
    <t>= ΔHICP(t)</t>
  </si>
  <si>
    <t>PA(t) =</t>
  </si>
  <si>
    <t>Netaikoma</t>
  </si>
  <si>
    <t>Not applied</t>
  </si>
  <si>
    <r>
      <t>= SB</t>
    </r>
    <r>
      <rPr>
        <vertAlign val="subscript"/>
        <sz val="11"/>
        <color theme="1"/>
        <rFont val="Segoe UI"/>
        <family val="2"/>
        <charset val="186"/>
        <scheme val="minor"/>
      </rPr>
      <t>SSIF</t>
    </r>
    <r>
      <rPr>
        <sz val="11"/>
        <color theme="1"/>
        <rFont val="Segoe UI"/>
        <family val="2"/>
        <scheme val="minor"/>
      </rPr>
      <t>(t-1)</t>
    </r>
  </si>
  <si>
    <r>
      <t>= SB</t>
    </r>
    <r>
      <rPr>
        <vertAlign val="subscript"/>
        <sz val="11"/>
        <color theme="1"/>
        <rFont val="Segoe UI"/>
        <family val="2"/>
        <charset val="186"/>
        <scheme val="minor"/>
      </rPr>
      <t>SSIF</t>
    </r>
    <r>
      <rPr>
        <sz val="11"/>
        <color theme="1"/>
        <rFont val="Segoe UI"/>
        <family val="2"/>
        <scheme val="minor"/>
      </rPr>
      <t>(t)</t>
    </r>
  </si>
  <si>
    <r>
      <t>SB</t>
    </r>
    <r>
      <rPr>
        <vertAlign val="subscript"/>
        <sz val="11"/>
        <color theme="1"/>
        <rFont val="Segoe UI"/>
        <family val="2"/>
        <charset val="186"/>
        <scheme val="minor"/>
      </rPr>
      <t>VSDF</t>
    </r>
    <r>
      <rPr>
        <sz val="11"/>
        <color theme="1"/>
        <rFont val="Segoe UI"/>
        <family val="2"/>
        <charset val="186"/>
        <scheme val="minor"/>
      </rPr>
      <t>(t-1) =</t>
    </r>
  </si>
  <si>
    <r>
      <t>SB</t>
    </r>
    <r>
      <rPr>
        <vertAlign val="subscript"/>
        <sz val="11"/>
        <color theme="1"/>
        <rFont val="Segoe UI"/>
        <family val="2"/>
        <charset val="186"/>
        <scheme val="minor"/>
      </rPr>
      <t>VSDF</t>
    </r>
    <r>
      <rPr>
        <sz val="11"/>
        <color theme="1"/>
        <rFont val="Segoe UI"/>
        <family val="2"/>
        <charset val="186"/>
        <scheme val="minor"/>
      </rPr>
      <t>(t) =</t>
    </r>
  </si>
  <si>
    <t>Ne</t>
  </si>
  <si>
    <t>Nėra savivaldybių, kurių asignavimai neviršija 0,3 proc. BVP, planuojamų asignavimų ir pajamų duomenų</t>
  </si>
  <si>
    <t>Rule for planned local governments (j) appropriations of which does not exceed 0.3 % of GDP</t>
  </si>
  <si>
    <t>No data on local governments appropr. of which does not exceed 0.3% of GDP, planned appropr. and revenues</t>
  </si>
  <si>
    <t>Nėra duomenų</t>
  </si>
  <si>
    <t>No data</t>
  </si>
  <si>
    <t>Republic of Lithuania Constitutional Law on the Implementation of the Fiscal Treaty</t>
  </si>
  <si>
    <t>Is GG expenditure growth limiting rule valid?</t>
  </si>
  <si>
    <t>European Commission or Eurostat</t>
  </si>
  <si>
    <t>Europos Komisija arba Eurostatas</t>
  </si>
  <si>
    <t>Dėmesio: langeliai su formulėmis, atnaujinami tik spalvoti langeliai</t>
  </si>
  <si>
    <t>Privalomojo sveikatos draudimo fondas</t>
  </si>
  <si>
    <t>Faktinio struktūrinio VS balanso rodiklio postūmio VLT link absoliučioji vertė yra ne mažesnė negu struktūrinio postūmio užduoties absoliučioji vertė</t>
  </si>
  <si>
    <r>
      <t>E</t>
    </r>
    <r>
      <rPr>
        <vertAlign val="subscript"/>
        <sz val="11"/>
        <color theme="1"/>
        <rFont val="Segoe UI"/>
        <family val="2"/>
        <charset val="186"/>
        <scheme val="minor"/>
      </rPr>
      <t>5</t>
    </r>
    <r>
      <rPr>
        <sz val="11"/>
        <color theme="1"/>
        <rFont val="Segoe UI"/>
        <family val="2"/>
        <charset val="186"/>
        <scheme val="minor"/>
      </rPr>
      <t>, and project annual inflation, estimated by harmonised index of consumer prices is not greater that 3 %</t>
    </r>
  </si>
  <si>
    <t>Actual structural GG sector balance indicator adjustment towards the MTO in absolute value is not lower than the structural adjustment target in absolute value.</t>
  </si>
  <si>
    <r>
      <t>E</t>
    </r>
    <r>
      <rPr>
        <vertAlign val="subscript"/>
        <sz val="11"/>
        <color theme="1"/>
        <rFont val="Segoe UI"/>
        <family val="2"/>
        <charset val="186"/>
        <scheme val="minor"/>
      </rPr>
      <t>2</t>
    </r>
    <r>
      <rPr>
        <sz val="11"/>
        <color theme="1"/>
        <rFont val="Segoe UI"/>
        <family val="2"/>
        <charset val="186"/>
        <scheme val="minor"/>
      </rPr>
      <t>, when projected current year GG sector balance indicator positive adjustment is not greater than planned current year GG positive adjustment more than by 0,5 % of GDP at current prices</t>
    </r>
  </si>
  <si>
    <r>
      <t xml:space="preserve">B(t) </t>
    </r>
    <r>
      <rPr>
        <sz val="11"/>
        <color theme="1"/>
        <rFont val="Calibri"/>
        <family val="2"/>
        <charset val="186"/>
      </rPr>
      <t>≥</t>
    </r>
    <r>
      <rPr>
        <sz val="11"/>
        <color theme="1"/>
        <rFont val="Segoe UI"/>
        <family val="2"/>
        <charset val="186"/>
      </rPr>
      <t xml:space="preserve"> B</t>
    </r>
    <r>
      <rPr>
        <sz val="11"/>
        <color theme="1"/>
        <rFont val="Segoe UI"/>
        <family val="2"/>
        <charset val="186"/>
        <scheme val="minor"/>
      </rPr>
      <t xml:space="preserve">(t-1)+1  ir                       B(t-1)-B(t-2) </t>
    </r>
    <r>
      <rPr>
        <sz val="11"/>
        <color theme="1"/>
        <rFont val="Segoe UI"/>
        <family val="2"/>
        <charset val="186"/>
      </rPr>
      <t>≤                           B</t>
    </r>
    <r>
      <rPr>
        <vertAlign val="superscript"/>
        <sz val="11"/>
        <color theme="1"/>
        <rFont val="Segoe UI"/>
        <family val="2"/>
        <charset val="186"/>
      </rPr>
      <t>P</t>
    </r>
    <r>
      <rPr>
        <sz val="11"/>
        <color theme="1"/>
        <rFont val="Segoe UI"/>
        <family val="2"/>
        <charset val="186"/>
      </rPr>
      <t>(t-1)-B</t>
    </r>
    <r>
      <rPr>
        <vertAlign val="superscript"/>
        <sz val="11"/>
        <color theme="1"/>
        <rFont val="Segoe UI"/>
        <family val="2"/>
        <charset val="186"/>
      </rPr>
      <t>P</t>
    </r>
    <r>
      <rPr>
        <sz val="11"/>
        <color theme="1"/>
        <rFont val="Segoe UI"/>
        <family val="2"/>
        <charset val="186"/>
      </rPr>
      <t>(t-2)+0,5</t>
    </r>
  </si>
  <si>
    <r>
      <t xml:space="preserve">B(t) </t>
    </r>
    <r>
      <rPr>
        <sz val="11"/>
        <color theme="1"/>
        <rFont val="Calibri"/>
        <family val="2"/>
        <charset val="186"/>
      </rPr>
      <t>≥</t>
    </r>
    <r>
      <rPr>
        <sz val="11"/>
        <color theme="1"/>
        <rFont val="Segoe UI"/>
        <family val="2"/>
        <charset val="186"/>
      </rPr>
      <t xml:space="preserve"> </t>
    </r>
    <r>
      <rPr>
        <sz val="11"/>
        <color theme="1"/>
        <rFont val="Segoe UI"/>
        <family val="2"/>
        <charset val="186"/>
        <scheme val="minor"/>
      </rPr>
      <t xml:space="preserve">B(t-1)+1  and                  B(t-1)-B(t-2) </t>
    </r>
    <r>
      <rPr>
        <sz val="11"/>
        <color theme="1"/>
        <rFont val="Segoe UI"/>
        <family val="2"/>
        <charset val="186"/>
      </rPr>
      <t>≤                         B</t>
    </r>
    <r>
      <rPr>
        <vertAlign val="superscript"/>
        <sz val="11"/>
        <color theme="1"/>
        <rFont val="Segoe UI"/>
        <family val="2"/>
        <charset val="186"/>
      </rPr>
      <t>P</t>
    </r>
    <r>
      <rPr>
        <sz val="11"/>
        <color theme="1"/>
        <rFont val="Segoe UI"/>
        <family val="2"/>
        <charset val="186"/>
      </rPr>
      <t>(t-1)-B</t>
    </r>
    <r>
      <rPr>
        <vertAlign val="superscript"/>
        <sz val="11"/>
        <color theme="1"/>
        <rFont val="Segoe UI"/>
        <family val="2"/>
        <charset val="186"/>
      </rPr>
      <t>P</t>
    </r>
    <r>
      <rPr>
        <sz val="11"/>
        <color theme="1"/>
        <rFont val="Segoe UI"/>
        <family val="2"/>
        <charset val="186"/>
      </rPr>
      <t>(t-2)+0.5</t>
    </r>
  </si>
  <si>
    <t>European Commission</t>
  </si>
  <si>
    <t>ΔYN(t-1) =</t>
  </si>
  <si>
    <t>= ΔYN(t-1)</t>
  </si>
  <si>
    <r>
      <t>t metais, išskyrus metus, kuriais susidaro išskirtinės aplinkybės, turi būti tenkinama bent viena iš  S</t>
    </r>
    <r>
      <rPr>
        <b/>
        <vertAlign val="subscript"/>
        <sz val="11"/>
        <color rgb="FF8D8473"/>
        <rFont val="Segoe UI"/>
        <family val="2"/>
        <charset val="186"/>
        <scheme val="minor"/>
      </rPr>
      <t>1</t>
    </r>
    <r>
      <rPr>
        <b/>
        <sz val="11"/>
        <color rgb="FF8D8473"/>
        <rFont val="Segoe UI"/>
        <family val="2"/>
        <charset val="186"/>
        <scheme val="minor"/>
      </rPr>
      <t>–S</t>
    </r>
    <r>
      <rPr>
        <b/>
        <vertAlign val="subscript"/>
        <sz val="11"/>
        <color rgb="FF8D8473"/>
        <rFont val="Segoe UI"/>
        <family val="2"/>
        <charset val="186"/>
        <scheme val="minor"/>
      </rPr>
      <t>4</t>
    </r>
    <r>
      <rPr>
        <b/>
        <sz val="11"/>
        <color rgb="FF8D8473"/>
        <rFont val="Segoe UI"/>
        <family val="2"/>
        <charset val="186"/>
        <scheme val="minor"/>
      </rPr>
      <t xml:space="preserve"> sąlygų </t>
    </r>
  </si>
  <si>
    <r>
      <t>At year t, with the exception of the year of exceptional circumstances, at least one of the C</t>
    </r>
    <r>
      <rPr>
        <b/>
        <vertAlign val="subscript"/>
        <sz val="11"/>
        <color rgb="FF8D8473"/>
        <rFont val="Segoe UI"/>
        <family val="2"/>
        <charset val="186"/>
        <scheme val="minor"/>
      </rPr>
      <t>1</t>
    </r>
    <r>
      <rPr>
        <b/>
        <sz val="11"/>
        <color rgb="FF8D8473"/>
        <rFont val="Segoe UI"/>
        <family val="2"/>
        <charset val="186"/>
        <scheme val="minor"/>
      </rPr>
      <t>–C</t>
    </r>
    <r>
      <rPr>
        <b/>
        <vertAlign val="subscript"/>
        <sz val="11"/>
        <color rgb="FF8D8473"/>
        <rFont val="Segoe UI"/>
        <family val="2"/>
        <charset val="186"/>
        <scheme val="minor"/>
      </rPr>
      <t>4</t>
    </r>
    <r>
      <rPr>
        <b/>
        <sz val="11"/>
        <color rgb="FF8D8473"/>
        <rFont val="Segoe UI"/>
        <family val="2"/>
        <charset val="186"/>
        <scheme val="minor"/>
      </rPr>
      <t xml:space="preserve"> conditions is satisfied </t>
    </r>
  </si>
  <si>
    <t>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t>
  </si>
  <si>
    <t>Ar taikoma VS išlaidų augimą ribojimo taisyklė?</t>
  </si>
  <si>
    <t>Is GG expenditure growth limiting rule applied?</t>
  </si>
  <si>
    <t>Ar galioja VS išlaidų augimą ribojimo taisyklė?</t>
  </si>
  <si>
    <t>Ar susidaro bent viena aplinkybė, leidžianti netaikyti VS išlaidų augimo ribojimo taisyklės?</t>
  </si>
  <si>
    <t>Is at least one escape clause, which allows switching off GG expenditure growth limiting rule, valid?</t>
  </si>
  <si>
    <t>VS išlaidų augimo ribojimo taisyklės netaikymo aplinkybės</t>
  </si>
  <si>
    <t>GG expenditure growh limiting rule application escape clause</t>
  </si>
  <si>
    <t>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t>
  </si>
  <si>
    <r>
      <t>Pagal FDĮ panaši į T</t>
    </r>
    <r>
      <rPr>
        <vertAlign val="subscript"/>
        <sz val="11"/>
        <color theme="1"/>
        <rFont val="Segoe UI"/>
        <family val="2"/>
        <charset val="186"/>
        <scheme val="minor"/>
      </rPr>
      <t>1</t>
    </r>
    <r>
      <rPr>
        <sz val="11"/>
        <color theme="1"/>
        <rFont val="Segoe UI"/>
        <family val="2"/>
        <charset val="186"/>
        <scheme val="minor"/>
      </rPr>
      <t xml:space="preserve"> išlaidų ribojimo taisyklė turi būti pritaikyta visam konsoliduotam VS biudžetui</t>
    </r>
  </si>
  <si>
    <r>
      <t>According to FDL a similar to R</t>
    </r>
    <r>
      <rPr>
        <vertAlign val="subscript"/>
        <sz val="11"/>
        <rFont val="Segoe UI"/>
        <family val="2"/>
        <charset val="186"/>
        <scheme val="minor"/>
      </rPr>
      <t>1</t>
    </r>
    <r>
      <rPr>
        <sz val="11"/>
        <rFont val="Segoe UI"/>
        <family val="2"/>
        <charset val="186"/>
        <scheme val="minor"/>
      </rPr>
      <t xml:space="preserve"> GG consolidated budget's expenditure growth rule is applied</t>
    </r>
  </si>
  <si>
    <t>At year t the preparation, approval and amendment of draft laws or their draft amending laws on approval of the budgets attributable to the GG sector the planned appropriations of each of which exceed 3 % of GDP (CG and SSF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</si>
  <si>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xml:space="preserve"> proc. BVP</t>
  </si>
  <si>
    <t xml:space="preserve"> % of GDP</t>
  </si>
  <si>
    <t xml:space="preserve">mln. EUR </t>
  </si>
  <si>
    <t>mil. EUR</t>
  </si>
  <si>
    <t>Keičiant einamųjų metų bet kurio iš VS priskiriamų biudžetų, kurių kiekvieno atskirai planuojami asignavimai viršija 3 procentus BVP to meto kainomis, pajamas ar išlaidas, pakeistas VS balansas nepablogės, palyginti su buvusiu prieš keitimą</t>
  </si>
  <si>
    <r>
      <t>at year t the GG expenditure growth limiting rule is not applied when at least one of the  E</t>
    </r>
    <r>
      <rPr>
        <b/>
        <vertAlign val="subscript"/>
        <sz val="11"/>
        <color rgb="FF8D8473"/>
        <rFont val="Segoe UI"/>
        <family val="2"/>
        <charset val="186"/>
        <scheme val="minor"/>
      </rPr>
      <t>1</t>
    </r>
    <r>
      <rPr>
        <b/>
        <sz val="11"/>
        <color rgb="FF8D8473"/>
        <rFont val="Segoe UI"/>
        <family val="2"/>
        <charset val="186"/>
        <scheme val="minor"/>
      </rPr>
      <t>–E</t>
    </r>
    <r>
      <rPr>
        <b/>
        <vertAlign val="subscript"/>
        <sz val="11"/>
        <color rgb="FF8D8473"/>
        <rFont val="Segoe UI"/>
        <family val="2"/>
        <charset val="186"/>
        <scheme val="minor"/>
      </rPr>
      <t>5</t>
    </r>
    <r>
      <rPr>
        <b/>
        <sz val="11"/>
        <color rgb="FF8D8473"/>
        <rFont val="Segoe UI"/>
        <family val="2"/>
        <charset val="186"/>
        <scheme val="minor"/>
      </rPr>
      <t xml:space="preserve"> escape clauses emerges</t>
    </r>
  </si>
  <si>
    <r>
      <t>t metais, VS išlaidų augimo ribojimo taisyklė netaikoma, kai susidaro bent viena iš A</t>
    </r>
    <r>
      <rPr>
        <b/>
        <vertAlign val="subscript"/>
        <sz val="11"/>
        <color rgb="FF8D8473"/>
        <rFont val="Segoe UI"/>
        <family val="2"/>
        <charset val="186"/>
        <scheme val="minor"/>
      </rPr>
      <t>1</t>
    </r>
    <r>
      <rPr>
        <b/>
        <sz val="11"/>
        <color rgb="FF8D8473"/>
        <rFont val="Segoe UI"/>
        <family val="2"/>
        <charset val="186"/>
        <scheme val="minor"/>
      </rPr>
      <t>–A</t>
    </r>
    <r>
      <rPr>
        <b/>
        <vertAlign val="subscript"/>
        <sz val="11"/>
        <color rgb="FF8D8473"/>
        <rFont val="Segoe UI"/>
        <family val="2"/>
        <charset val="186"/>
        <scheme val="minor"/>
      </rPr>
      <t>5</t>
    </r>
    <r>
      <rPr>
        <b/>
        <sz val="11"/>
        <color rgb="FF8D8473"/>
        <rFont val="Segoe UI"/>
        <family val="2"/>
        <charset val="186"/>
        <scheme val="minor"/>
      </rPr>
      <t xml:space="preserve"> aplinkybių</t>
    </r>
  </si>
  <si>
    <t>Nuo 2018 m. sausio 1 d. kiekvienas j-asis vietos valdžios sektoriui priskiriamas biudžetas, kurio asignavimai viršija 0,3 procentą praėjusių metų BVP to meto kainomis, ir PSDF biudžetas turi būti planuojamas, tvirtinamas, keičiamas ir vykdomas taip, kad, sprendžiant pagal to biudžeto struktūrinį balanso rodiklį, apskaičiuotą kaupiamuoju principu, jis būtų perteklinis arba subalansuotas</t>
  </si>
  <si>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</si>
  <si>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SB(t) &gt; 0</t>
  </si>
  <si>
    <t>|SB(t)| &lt; |VLT| ir   |SB(t)| &lt; |SB(t–1)| ir     PA(t) ≥ 0</t>
  </si>
  <si>
    <t>|SB(t)| &lt; |VLT| ir      PA(t) &lt; 0</t>
  </si>
  <si>
    <t>SPU(t) &gt; 0 ir           SB(t) ≥ SB(t–1)+SPU(t)</t>
  </si>
  <si>
    <t>SB(t) &gt; 1</t>
  </si>
  <si>
    <t>|SB(t)| &lt; |MTO| and |SB(t)| &lt; |SB(t–1)| and   OG(t) ≥ 1</t>
  </si>
  <si>
    <t>|SB(t)| &lt; |MTO| and    OG(t) &lt; 1</t>
  </si>
  <si>
    <t>SAT(t) &gt; 0 and        SB(t) ≥ SB(t–1)+SAT(t)</t>
  </si>
  <si>
    <t>PA(t) &lt; 0</t>
  </si>
  <si>
    <r>
      <t>B*(t-1) </t>
    </r>
    <r>
      <rPr>
        <sz val="11"/>
        <color theme="1"/>
        <rFont val="Calibri"/>
        <family val="2"/>
        <charset val="186"/>
      </rPr>
      <t>≥ B</t>
    </r>
    <r>
      <rPr>
        <sz val="11"/>
        <color theme="1"/>
        <rFont val="Segoe UI"/>
        <family val="2"/>
        <charset val="186"/>
      </rPr>
      <t>(t-1)</t>
    </r>
  </si>
  <si>
    <r>
      <t>B*(t-1) </t>
    </r>
    <r>
      <rPr>
        <sz val="11"/>
        <color theme="1"/>
        <rFont val="Calibri"/>
        <family val="2"/>
        <charset val="186"/>
      </rPr>
      <t>≥ </t>
    </r>
    <r>
      <rPr>
        <sz val="11"/>
        <color theme="1"/>
        <rFont val="Segoe UI"/>
        <family val="2"/>
        <charset val="186"/>
      </rPr>
      <t>B(t-1)</t>
    </r>
  </si>
  <si>
    <t>OG(t) &lt; 0</t>
  </si>
  <si>
    <r>
      <t>PA(t) &lt; 0 ir ΔSVKI(t) </t>
    </r>
    <r>
      <rPr>
        <sz val="11"/>
        <color theme="1"/>
        <rFont val="Segoe UI"/>
        <family val="2"/>
        <charset val="186"/>
      </rPr>
      <t>≤ 3,0</t>
    </r>
  </si>
  <si>
    <r>
      <t>OG(t) &lt; 0 and ΔHICP(t) </t>
    </r>
    <r>
      <rPr>
        <sz val="11"/>
        <color theme="1"/>
        <rFont val="Segoe UI"/>
        <family val="2"/>
        <charset val="186"/>
      </rPr>
      <t>≤ 3.0</t>
    </r>
  </si>
  <si>
    <t>t &gt; 2018</t>
  </si>
  <si>
    <r>
      <t>SB</t>
    </r>
    <r>
      <rPr>
        <vertAlign val="subscript"/>
        <sz val="11"/>
        <color theme="1"/>
        <rFont val="Segoe UI"/>
        <family val="2"/>
        <charset val="186"/>
        <scheme val="minor"/>
      </rPr>
      <t>j</t>
    </r>
    <r>
      <rPr>
        <sz val="11"/>
        <color theme="1"/>
        <rFont val="Segoe UI"/>
        <family val="2"/>
        <scheme val="minor"/>
      </rPr>
      <t>(t) </t>
    </r>
    <r>
      <rPr>
        <sz val="11"/>
        <color theme="1"/>
        <rFont val="Calibri"/>
        <family val="2"/>
        <charset val="186"/>
      </rPr>
      <t>≥ </t>
    </r>
    <r>
      <rPr>
        <sz val="11"/>
        <color theme="1"/>
        <rFont val="Segoe UI"/>
        <family val="2"/>
      </rPr>
      <t xml:space="preserve">0, </t>
    </r>
    <r>
      <rPr>
        <sz val="11"/>
        <color theme="1"/>
        <rFont val="Calibri"/>
        <family val="2"/>
        <charset val="186"/>
      </rPr>
      <t>ꓯ</t>
    </r>
    <r>
      <rPr>
        <sz val="11"/>
        <color theme="1"/>
        <rFont val="Segoe UI"/>
        <family val="2"/>
      </rPr>
      <t>j ir SB</t>
    </r>
    <r>
      <rPr>
        <vertAlign val="subscript"/>
        <sz val="11"/>
        <color theme="1"/>
        <rFont val="Segoe UI"/>
        <family val="2"/>
        <charset val="186"/>
      </rPr>
      <t>PSDF</t>
    </r>
    <r>
      <rPr>
        <sz val="11"/>
        <color theme="1"/>
        <rFont val="Segoe UI"/>
        <family val="2"/>
        <charset val="186"/>
      </rPr>
      <t>(t) </t>
    </r>
    <r>
      <rPr>
        <sz val="11"/>
        <color theme="1"/>
        <rFont val="Calibri"/>
        <family val="2"/>
        <charset val="186"/>
      </rPr>
      <t>≥ </t>
    </r>
    <r>
      <rPr>
        <sz val="11"/>
        <color theme="1"/>
        <rFont val="Segoe UI"/>
        <family val="2"/>
      </rPr>
      <t>0</t>
    </r>
  </si>
  <si>
    <t>t &gt; 2016</t>
  </si>
  <si>
    <r>
      <t>PA(t) &lt; </t>
    </r>
    <r>
      <rPr>
        <sz val="11"/>
        <color theme="1"/>
        <rFont val="Segoe UI"/>
        <family val="2"/>
      </rPr>
      <t>0</t>
    </r>
  </si>
  <si>
    <r>
      <t>PA(t) </t>
    </r>
    <r>
      <rPr>
        <sz val="11"/>
        <color theme="1"/>
        <rFont val="Calibri"/>
        <family val="2"/>
        <charset val="186"/>
      </rPr>
      <t>≥ </t>
    </r>
    <r>
      <rPr>
        <sz val="11"/>
        <color theme="1"/>
        <rFont val="Segoe UI"/>
        <family val="2"/>
      </rPr>
      <t>0 ir 
VIj(t)/VPj(t) ≤ 1</t>
    </r>
  </si>
  <si>
    <r>
      <t>PA(t) &lt; </t>
    </r>
    <r>
      <rPr>
        <sz val="11"/>
        <color theme="1"/>
        <rFont val="Segoe UI"/>
        <family val="2"/>
      </rPr>
      <t>0 ir 
VIj(t)/VPj(t) </t>
    </r>
    <r>
      <rPr>
        <sz val="11"/>
        <color theme="1"/>
        <rFont val="Calibri"/>
        <family val="2"/>
        <charset val="186"/>
      </rPr>
      <t>≤ </t>
    </r>
    <r>
      <rPr>
        <sz val="11"/>
        <color theme="1"/>
        <rFont val="Segoe UI"/>
        <family val="2"/>
      </rPr>
      <t>1,015</t>
    </r>
  </si>
  <si>
    <r>
      <t>OG(t) &lt; </t>
    </r>
    <r>
      <rPr>
        <sz val="11"/>
        <color theme="1"/>
        <rFont val="Segoe UI"/>
        <family val="2"/>
      </rPr>
      <t>0 and 
TEj(t)/TRj(t) </t>
    </r>
    <r>
      <rPr>
        <sz val="11"/>
        <color theme="1"/>
        <rFont val="Calibri"/>
        <family val="2"/>
        <charset val="186"/>
      </rPr>
      <t>≤ </t>
    </r>
    <r>
      <rPr>
        <sz val="11"/>
        <color theme="1"/>
        <rFont val="Segoe UI"/>
        <family val="2"/>
      </rPr>
      <t>1.015</t>
    </r>
  </si>
  <si>
    <r>
      <t>OG(t) </t>
    </r>
    <r>
      <rPr>
        <sz val="11"/>
        <color theme="1"/>
        <rFont val="Calibri"/>
        <family val="2"/>
        <charset val="186"/>
      </rPr>
      <t>≥ </t>
    </r>
    <r>
      <rPr>
        <sz val="11"/>
        <color theme="1"/>
        <rFont val="Segoe UI"/>
        <family val="2"/>
      </rPr>
      <t>0 and
TEj(t)/TRj(t) ≤ 1</t>
    </r>
  </si>
  <si>
    <r>
      <t>OG(t) </t>
    </r>
    <r>
      <rPr>
        <sz val="11"/>
        <color theme="1"/>
        <rFont val="Calibri"/>
        <family val="2"/>
        <charset val="186"/>
      </rPr>
      <t>≥ </t>
    </r>
    <r>
      <rPr>
        <sz val="11"/>
        <color theme="1"/>
        <rFont val="Segoe UI"/>
        <family val="2"/>
      </rPr>
      <t>0 and
SB</t>
    </r>
    <r>
      <rPr>
        <vertAlign val="subscript"/>
        <sz val="11"/>
        <color theme="1"/>
        <rFont val="Segoe UI"/>
        <family val="2"/>
        <charset val="186"/>
      </rPr>
      <t>SSIF</t>
    </r>
    <r>
      <rPr>
        <sz val="11"/>
        <color theme="1"/>
        <rFont val="Segoe UI"/>
        <family val="2"/>
      </rPr>
      <t>(t) </t>
    </r>
    <r>
      <rPr>
        <sz val="11"/>
        <color theme="1"/>
        <rFont val="Calibri"/>
        <family val="2"/>
        <charset val="186"/>
      </rPr>
      <t>≥ </t>
    </r>
    <r>
      <rPr>
        <sz val="11"/>
        <color theme="1"/>
        <rFont val="Segoe UI"/>
        <family val="2"/>
      </rPr>
      <t>SB</t>
    </r>
    <r>
      <rPr>
        <vertAlign val="subscript"/>
        <sz val="11"/>
        <color theme="1"/>
        <rFont val="Segoe UI"/>
        <family val="2"/>
        <charset val="186"/>
      </rPr>
      <t>SSIF</t>
    </r>
    <r>
      <rPr>
        <sz val="11"/>
        <color theme="1"/>
        <rFont val="Segoe UI"/>
        <family val="2"/>
      </rPr>
      <t>(t-1)</t>
    </r>
  </si>
  <si>
    <r>
      <t>PA(t) </t>
    </r>
    <r>
      <rPr>
        <sz val="11"/>
        <color theme="1"/>
        <rFont val="Calibri"/>
        <family val="2"/>
        <charset val="186"/>
      </rPr>
      <t>≥ </t>
    </r>
    <r>
      <rPr>
        <sz val="11"/>
        <color theme="1"/>
        <rFont val="Segoe UI"/>
        <family val="2"/>
      </rPr>
      <t>0 ir
SB</t>
    </r>
    <r>
      <rPr>
        <vertAlign val="subscript"/>
        <sz val="11"/>
        <color theme="1"/>
        <rFont val="Segoe UI"/>
        <family val="2"/>
        <charset val="186"/>
      </rPr>
      <t>VSDF</t>
    </r>
    <r>
      <rPr>
        <sz val="11"/>
        <color theme="1"/>
        <rFont val="Segoe UI"/>
        <family val="2"/>
      </rPr>
      <t>(t) </t>
    </r>
    <r>
      <rPr>
        <sz val="11"/>
        <color theme="1"/>
        <rFont val="Calibri"/>
        <family val="2"/>
        <charset val="186"/>
      </rPr>
      <t>≥ </t>
    </r>
    <r>
      <rPr>
        <sz val="11"/>
        <color theme="1"/>
        <rFont val="Segoe UI"/>
        <family val="2"/>
      </rPr>
      <t>SB</t>
    </r>
    <r>
      <rPr>
        <vertAlign val="subscript"/>
        <sz val="11"/>
        <color theme="1"/>
        <rFont val="Segoe UI"/>
        <family val="2"/>
        <charset val="186"/>
      </rPr>
      <t>VSDF</t>
    </r>
    <r>
      <rPr>
        <sz val="11"/>
        <color theme="1"/>
        <rFont val="Segoe UI"/>
        <family val="2"/>
      </rPr>
      <t>(t-1)</t>
    </r>
  </si>
  <si>
    <r>
      <t>OG(t) &lt; </t>
    </r>
    <r>
      <rPr>
        <sz val="11"/>
        <color theme="1"/>
        <rFont val="Segoe UI"/>
        <family val="2"/>
      </rPr>
      <t xml:space="preserve">0 </t>
    </r>
  </si>
  <si>
    <r>
      <t>SB</t>
    </r>
    <r>
      <rPr>
        <vertAlign val="subscript"/>
        <sz val="11"/>
        <color theme="1"/>
        <rFont val="Segoe UI"/>
        <family val="2"/>
        <charset val="186"/>
        <scheme val="minor"/>
      </rPr>
      <t>j</t>
    </r>
    <r>
      <rPr>
        <sz val="11"/>
        <color theme="1"/>
        <rFont val="Segoe UI"/>
        <family val="2"/>
        <scheme val="minor"/>
      </rPr>
      <t>(t) </t>
    </r>
    <r>
      <rPr>
        <sz val="11"/>
        <color theme="1"/>
        <rFont val="Calibri"/>
        <family val="2"/>
        <charset val="186"/>
      </rPr>
      <t>≥ </t>
    </r>
    <r>
      <rPr>
        <sz val="11"/>
        <color theme="1"/>
        <rFont val="Segoe UI"/>
        <family val="2"/>
      </rPr>
      <t xml:space="preserve">0, </t>
    </r>
    <r>
      <rPr>
        <sz val="11"/>
        <color theme="1"/>
        <rFont val="Calibri"/>
        <family val="2"/>
        <charset val="186"/>
      </rPr>
      <t>ꓯ</t>
    </r>
    <r>
      <rPr>
        <sz val="11"/>
        <color theme="1"/>
        <rFont val="Segoe UI"/>
        <family val="2"/>
      </rPr>
      <t>j and SB</t>
    </r>
    <r>
      <rPr>
        <vertAlign val="subscript"/>
        <sz val="11"/>
        <color theme="1"/>
        <rFont val="Segoe UI"/>
        <family val="2"/>
        <charset val="186"/>
      </rPr>
      <t>CHIF </t>
    </r>
    <r>
      <rPr>
        <sz val="11"/>
        <color theme="1"/>
        <rFont val="Calibri"/>
        <family val="2"/>
        <charset val="186"/>
      </rPr>
      <t>≥ 0</t>
    </r>
  </si>
  <si>
    <t>SB(t) =</t>
  </si>
  <si>
    <t>SB(t-1) =</t>
  </si>
  <si>
    <t>VLT =</t>
  </si>
  <si>
    <t>SPU(t) =</t>
  </si>
  <si>
    <t>= SB(t)</t>
  </si>
  <si>
    <t>= SB(t-1)</t>
  </si>
  <si>
    <t>= MTO</t>
  </si>
  <si>
    <t>= SAT(t)</t>
  </si>
  <si>
    <r>
      <t>T</t>
    </r>
    <r>
      <rPr>
        <vertAlign val="subscript"/>
        <sz val="11"/>
        <color theme="1"/>
        <rFont val="Segoe UI"/>
        <family val="2"/>
        <charset val="186"/>
        <scheme val="minor"/>
      </rPr>
      <t>3</t>
    </r>
  </si>
  <si>
    <r>
      <t>T</t>
    </r>
    <r>
      <rPr>
        <vertAlign val="subscript"/>
        <sz val="11"/>
        <color theme="1"/>
        <rFont val="Segoe UI"/>
        <family val="2"/>
        <charset val="186"/>
        <scheme val="minor"/>
      </rPr>
      <t>4</t>
    </r>
  </si>
  <si>
    <r>
      <t>T</t>
    </r>
    <r>
      <rPr>
        <vertAlign val="subscript"/>
        <sz val="11"/>
        <color theme="1"/>
        <rFont val="Segoe UI"/>
        <family val="2"/>
        <charset val="186"/>
        <scheme val="minor"/>
      </rPr>
      <t>5</t>
    </r>
  </si>
  <si>
    <r>
      <t>R</t>
    </r>
    <r>
      <rPr>
        <vertAlign val="subscript"/>
        <sz val="11"/>
        <color theme="1"/>
        <rFont val="Segoe UI"/>
        <family val="2"/>
        <charset val="186"/>
        <scheme val="minor"/>
      </rPr>
      <t>5</t>
    </r>
  </si>
  <si>
    <r>
      <t>R</t>
    </r>
    <r>
      <rPr>
        <vertAlign val="subscript"/>
        <sz val="11"/>
        <color theme="1"/>
        <rFont val="Segoe UI"/>
        <family val="2"/>
        <charset val="186"/>
        <scheme val="minor"/>
      </rPr>
      <t>4</t>
    </r>
  </si>
  <si>
    <r>
      <t>R</t>
    </r>
    <r>
      <rPr>
        <vertAlign val="subscript"/>
        <sz val="11"/>
        <color theme="1"/>
        <rFont val="Segoe UI"/>
        <family val="2"/>
        <charset val="186"/>
        <scheme val="minor"/>
      </rPr>
      <t>3</t>
    </r>
  </si>
  <si>
    <t>VS biudžeto dalinis elastingumas pot. BVP</t>
  </si>
  <si>
    <t>Versija 1.4  2016-11-08</t>
  </si>
  <si>
    <t>Version 1.4 2016-11-08</t>
  </si>
  <si>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</si>
  <si>
    <t>VS biudžeto balansas mln. EUR</t>
  </si>
  <si>
    <t>VS biudžeto balansas proc. BVP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</si>
</sst>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yyyy\-mm\-dd;@"/>
  </numFmts>
  <fonts count="56">
    <font>
      <sz val="11"/>
      <color theme="1"/>
      <name val="Segoe UI"/>
      <family val="2"/>
      <scheme val="minor"/>
    </font>
    <font>
      <sz val="11"/>
      <color theme="1"/>
      <name val="Segoe UI"/>
      <family val="2"/>
    </font>
    <font>
      <sz val="11"/>
      <color theme="1"/>
      <name val="Segoe UI"/>
      <family val="2"/>
      <charset val="186"/>
      <scheme val="minor"/>
    </font>
    <font>
      <sz val="11"/>
      <color theme="1"/>
      <name val="Segoe UI"/>
      <family val="2"/>
      <charset val="186"/>
      <scheme val="minor"/>
    </font>
    <font>
      <sz val="11"/>
      <color theme="1"/>
      <name val="Segoe UI"/>
      <family val="2"/>
      <charset val="186"/>
      <scheme val="minor"/>
    </font>
    <font>
      <sz val="11"/>
      <color theme="1"/>
      <name val="Segoe UI"/>
      <family val="2"/>
      <charset val="186"/>
      <scheme val="minor"/>
    </font>
    <font>
      <sz val="11"/>
      <color theme="1"/>
      <name val="Segoe UI"/>
      <family val="2"/>
      <charset val="186"/>
      <scheme val="minor"/>
    </font>
    <font>
      <sz val="11"/>
      <color theme="1"/>
      <name val="Segoe UI"/>
      <family val="2"/>
      <charset val="186"/>
    </font>
    <font>
      <sz val="11"/>
      <color theme="1"/>
      <name val="Segoe UI"/>
      <family val="2"/>
      <charset val="186"/>
      <scheme val="minor"/>
    </font>
    <font>
      <sz val="14"/>
      <color rgb="FF535141"/>
      <name val="Segoe UI"/>
      <family val="2"/>
      <charset val="186"/>
    </font>
    <font>
      <sz val="14"/>
      <color rgb="FF8D8473"/>
      <name val="Segoe UI"/>
      <family val="2"/>
      <charset val="186"/>
    </font>
    <font>
      <sz val="11"/>
      <color rgb="FF8D8473"/>
      <name val="Segoe UI"/>
      <family val="2"/>
      <charset val="186"/>
    </font>
    <font>
      <u/>
      <sz val="11"/>
      <color theme="10"/>
      <name val="Calibri"/>
      <family val="2"/>
      <charset val="186"/>
    </font>
    <font>
      <u/>
      <sz val="11"/>
      <color rgb="FF8D8473"/>
      <name val="Segoe UI"/>
      <family val="2"/>
      <charset val="186"/>
    </font>
    <font>
      <u/>
      <sz val="11"/>
      <color rgb="FF8D8473"/>
      <name val="Calibri"/>
      <family val="2"/>
      <charset val="186"/>
    </font>
    <font>
      <b/>
      <sz val="11"/>
      <color rgb="FF8D8473"/>
      <name val="Segoe UI"/>
      <family val="2"/>
      <charset val="186"/>
    </font>
    <font>
      <b/>
      <sz val="11"/>
      <color rgb="FF8D8473"/>
      <name val="Times New Roman"/>
      <family val="1"/>
      <charset val="186"/>
    </font>
    <font>
      <sz val="11"/>
      <color rgb="FF000000"/>
      <name val="Segoe UI"/>
      <family val="2"/>
      <charset val="186"/>
    </font>
    <font>
      <sz val="11"/>
      <color rgb="FF000000"/>
      <name val="Calibri"/>
      <family val="2"/>
      <charset val="186"/>
    </font>
    <font>
      <u/>
      <sz val="11"/>
      <color theme="10"/>
      <name val="Segoe UI"/>
      <family val="2"/>
      <charset val="186"/>
      <scheme val="minor"/>
    </font>
    <font>
      <sz val="10"/>
      <color rgb="FF8D8473"/>
      <name val="Segoe UI"/>
      <family val="2"/>
      <scheme val="minor"/>
    </font>
    <font>
      <sz val="11"/>
      <color rgb="FF535141"/>
      <name val="Segoe UI"/>
      <family val="2"/>
      <charset val="186"/>
    </font>
    <font>
      <sz val="11"/>
      <name val="Segoe UI"/>
      <family val="2"/>
      <charset val="186"/>
    </font>
    <font>
      <sz val="9"/>
      <color indexed="81"/>
      <name val="Tahoma"/>
      <family val="2"/>
      <charset val="186"/>
    </font>
    <font>
      <b/>
      <sz val="9"/>
      <color indexed="81"/>
      <name val="Tahoma"/>
      <family val="2"/>
      <charset val="186"/>
    </font>
    <font>
      <sz val="11"/>
      <color indexed="8"/>
      <name val="Calibri"/>
      <family val="2"/>
    </font>
    <font>
      <b/>
      <sz val="11"/>
      <name val="Segoe UI"/>
      <family val="2"/>
      <scheme val="minor"/>
    </font>
    <font>
      <sz val="11"/>
      <name val="Segoe UI"/>
      <family val="2"/>
      <scheme val="minor"/>
    </font>
    <font>
      <sz val="11"/>
      <color rgb="FF000000"/>
      <name val="Segoe UI"/>
      <family val="2"/>
      <charset val="186"/>
      <scheme val="minor"/>
    </font>
    <font>
      <sz val="10"/>
      <name val="Arial"/>
      <family val="2"/>
    </font>
    <font>
      <b/>
      <sz val="11"/>
      <color rgb="FF8D8473"/>
      <name val="Segoe UI"/>
      <family val="2"/>
      <charset val="186"/>
      <scheme val="minor"/>
    </font>
    <font>
      <sz val="14"/>
      <color rgb="FF8D8473"/>
      <name val="Segoe UI"/>
      <family val="2"/>
      <charset val="186"/>
      <scheme val="minor"/>
    </font>
    <font>
      <u/>
      <sz val="11"/>
      <color rgb="FF8D8473"/>
      <name val="Segoe UI"/>
      <family val="2"/>
      <charset val="186"/>
      <scheme val="minor"/>
    </font>
    <font>
      <sz val="11"/>
      <color theme="1"/>
      <name val="Calibri"/>
      <family val="2"/>
      <charset val="186"/>
    </font>
    <font>
      <sz val="11"/>
      <name val="Segoe UI"/>
      <family val="2"/>
      <charset val="186"/>
      <scheme val="minor"/>
    </font>
    <font>
      <vertAlign val="subscript"/>
      <sz val="11"/>
      <color theme="1"/>
      <name val="Segoe UI"/>
      <family val="2"/>
      <charset val="186"/>
      <scheme val="minor"/>
    </font>
    <font>
      <sz val="11"/>
      <color rgb="FFFF0000"/>
      <name val="Segoe UI"/>
      <family val="2"/>
      <scheme val="minor"/>
    </font>
    <font>
      <vertAlign val="subscript"/>
      <sz val="11"/>
      <color theme="1"/>
      <name val="Segoe UI"/>
      <family val="2"/>
      <charset val="186"/>
    </font>
    <font>
      <sz val="11"/>
      <color rgb="FF8D8473"/>
      <name val="Segoe UI"/>
      <family val="2"/>
      <scheme val="minor"/>
    </font>
    <font>
      <sz val="10"/>
      <color rgb="FF8D8473"/>
      <name val="Segoe UI"/>
      <family val="2"/>
      <charset val="186"/>
      <scheme val="minor"/>
    </font>
    <font>
      <vertAlign val="superscript"/>
      <sz val="11"/>
      <color theme="1"/>
      <name val="Segoe UI"/>
      <family val="2"/>
      <charset val="186"/>
    </font>
    <font>
      <b/>
      <sz val="11"/>
      <color rgb="FFFF0000"/>
      <name val="Segoe UI"/>
      <family val="2"/>
      <scheme val="minor"/>
    </font>
    <font>
      <vertAlign val="subscript"/>
      <sz val="11"/>
      <name val="Segoe UI"/>
      <family val="2"/>
      <charset val="186"/>
      <scheme val="minor"/>
    </font>
    <font>
      <vertAlign val="subscript"/>
      <sz val="11"/>
      <color rgb="FF000000"/>
      <name val="Segoe UI"/>
      <family val="2"/>
      <charset val="186"/>
      <scheme val="minor"/>
    </font>
    <font>
      <sz val="10"/>
      <name val="Arial"/>
      <family val="2"/>
      <charset val="186"/>
    </font>
    <font>
      <sz val="10"/>
      <name val="HelveticaLT"/>
      <charset val="186"/>
    </font>
    <font>
      <vertAlign val="subscript"/>
      <sz val="11"/>
      <color rgb="FF000000"/>
      <name val="Segoe UI"/>
      <family val="2"/>
      <charset val="186"/>
    </font>
    <font>
      <sz val="11"/>
      <color rgb="FF8D8473"/>
      <name val="Segoe UI"/>
      <family val="2"/>
      <charset val="186"/>
      <scheme val="minor"/>
    </font>
    <font>
      <sz val="11"/>
      <color rgb="FF535141"/>
      <name val="Segoe UI"/>
      <family val="2"/>
      <charset val="186"/>
      <scheme val="minor"/>
    </font>
    <font>
      <sz val="14"/>
      <color rgb="FF535141"/>
      <name val="Segoe UI"/>
      <family val="2"/>
      <charset val="186"/>
      <scheme val="minor"/>
    </font>
    <font>
      <sz val="11"/>
      <color theme="0"/>
      <name val="Segoe UI"/>
      <family val="2"/>
      <scheme val="minor"/>
    </font>
    <font>
      <b/>
      <sz val="11"/>
      <color theme="1"/>
      <name val="Segoe UI"/>
      <family val="2"/>
      <charset val="186"/>
      <scheme val="minor"/>
    </font>
    <font>
      <sz val="10"/>
      <name val="Arial"/>
      <family val="2"/>
      <charset val="186"/>
    </font>
    <font>
      <sz val="11"/>
      <color rgb="FFFF0000"/>
      <name val="Segoe UI"/>
      <family val="2"/>
      <charset val="186"/>
      <scheme val="minor"/>
    </font>
    <font>
      <sz val="11"/>
      <color theme="0"/>
      <name val="Segoe UI"/>
      <family val="2"/>
      <charset val="186"/>
      <scheme val="minor"/>
    </font>
    <font>
      <b/>
      <vertAlign val="subscript"/>
      <sz val="11"/>
      <color rgb="FF8D8473"/>
      <name val="Segoe UI"/>
      <family val="2"/>
      <charset val="186"/>
      <scheme val="minor"/>
    </font>
  </fonts>
  <fills count="7">
    <fill>
      <patternFill patternType="none"/>
    </fill>
    <fill>
      <patternFill patternType="gray125"/>
    </fill>
    <fill>
      <patternFill patternType="solid">
        <fgColor rgb="FFD3D3CF"/>
        <bgColor indexed="64"/>
      </patternFill>
    </fill>
    <fill>
      <patternFill patternType="solid">
        <fgColor rgb="FFE6D6B1"/>
        <bgColor indexed="64"/>
      </patternFill>
    </fill>
    <fill>
      <patternFill patternType="solid">
        <fgColor rgb="FFFEDF90"/>
        <bgColor indexed="64"/>
      </patternFill>
    </fill>
    <fill>
      <patternFill patternType="solid">
        <fgColor theme="0"/>
        <bgColor indexed="64"/>
      </patternFill>
    </fill>
    <fill>
      <patternFill patternType="solid">
        <fgColor rgb="FFFCC232"/>
        <bgColor indexed="64"/>
      </patternFill>
    </fill>
  </fills>
  <borders count="53">
    <border>
      <left/>
      <right/>
      <top/>
      <bottom/>
      <diagonal/>
    </border>
    <border>
      <left style="medium">
        <color rgb="FF8D8473"/>
      </left>
      <right style="medium">
        <color rgb="FF8D8473"/>
      </right>
      <top style="medium">
        <color rgb="FF8D8473"/>
      </top>
      <bottom/>
      <diagonal/>
    </border>
    <border>
      <left style="medium">
        <color rgb="FF8D8473"/>
      </left>
      <right style="medium">
        <color rgb="FF8D8473"/>
      </right>
      <top/>
      <bottom style="medium">
        <color rgb="FF8D8473"/>
      </bottom>
      <diagonal/>
    </border>
    <border>
      <left/>
      <right style="medium">
        <color rgb="FF8D8473"/>
      </right>
      <top style="medium">
        <color rgb="FF8D8473"/>
      </top>
      <bottom style="medium">
        <color rgb="FF8D8473"/>
      </bottom>
      <diagonal/>
    </border>
    <border>
      <left/>
      <right/>
      <top style="medium">
        <color rgb="FF8D8473"/>
      </top>
      <bottom style="medium">
        <color rgb="FF8D8473"/>
      </bottom>
      <diagonal/>
    </border>
    <border>
      <left style="medium">
        <color rgb="FF8D8473"/>
      </left>
      <right/>
      <top style="medium">
        <color rgb="FF8D8473"/>
      </top>
      <bottom style="medium">
        <color rgb="FF8D8473"/>
      </bottom>
      <diagonal/>
    </border>
    <border>
      <left style="medium">
        <color rgb="FF535141"/>
      </left>
      <right/>
      <top style="medium">
        <color rgb="FF535141"/>
      </top>
      <bottom/>
      <diagonal/>
    </border>
    <border>
      <left/>
      <right/>
      <top style="medium">
        <color rgb="FF535141"/>
      </top>
      <bottom/>
      <diagonal/>
    </border>
    <border>
      <left/>
      <right style="medium">
        <color rgb="FF535141"/>
      </right>
      <top style="medium">
        <color rgb="FF535141"/>
      </top>
      <bottom/>
      <diagonal/>
    </border>
    <border>
      <left style="medium">
        <color rgb="FF535141"/>
      </left>
      <right/>
      <top/>
      <bottom/>
      <diagonal/>
    </border>
    <border>
      <left/>
      <right style="medium">
        <color rgb="FF535141"/>
      </right>
      <top/>
      <bottom/>
      <diagonal/>
    </border>
    <border>
      <left style="medium">
        <color rgb="FF535141"/>
      </left>
      <right/>
      <top/>
      <bottom style="medium">
        <color rgb="FF535141"/>
      </bottom>
      <diagonal/>
    </border>
    <border>
      <left/>
      <right/>
      <top/>
      <bottom style="medium">
        <color rgb="FF535141"/>
      </bottom>
      <diagonal/>
    </border>
    <border>
      <left/>
      <right style="medium">
        <color rgb="FF535141"/>
      </right>
      <top/>
      <bottom style="medium">
        <color rgb="FF535141"/>
      </bottom>
      <diagonal/>
    </border>
    <border>
      <left style="medium">
        <color rgb="FF8D8473"/>
      </left>
      <right style="medium">
        <color rgb="FF8D8473"/>
      </right>
      <top style="medium">
        <color rgb="FF8D8473"/>
      </top>
      <bottom style="medium">
        <color rgb="FF8D8473"/>
      </bottom>
      <diagonal/>
    </border>
    <border>
      <left style="medium">
        <color rgb="FF8D8473"/>
      </left>
      <right/>
      <top style="medium">
        <color rgb="FF8D8473"/>
      </top>
      <bottom/>
      <diagonal/>
    </border>
    <border>
      <left/>
      <right style="medium">
        <color rgb="FF8D8473"/>
      </right>
      <top style="medium">
        <color rgb="FF8D8473"/>
      </top>
      <bottom/>
      <diagonal/>
    </border>
    <border>
      <left style="medium">
        <color rgb="FF8D8473"/>
      </left>
      <right/>
      <top/>
      <bottom style="medium">
        <color rgb="FF8D8473"/>
      </bottom>
      <diagonal/>
    </border>
    <border>
      <left/>
      <right style="medium">
        <color rgb="FF8D8473"/>
      </right>
      <top/>
      <bottom style="medium">
        <color rgb="FF8D8473"/>
      </bottom>
      <diagonal/>
    </border>
    <border>
      <left style="thick">
        <color rgb="FF8D8473"/>
      </left>
      <right style="medium">
        <color rgb="FF8D8473"/>
      </right>
      <top style="thick">
        <color rgb="FF8D8473"/>
      </top>
      <bottom style="medium">
        <color rgb="FF8D8473"/>
      </bottom>
      <diagonal/>
    </border>
    <border>
      <left style="medium">
        <color rgb="FF8D8473"/>
      </left>
      <right style="medium">
        <color rgb="FF8D8473"/>
      </right>
      <top style="thick">
        <color rgb="FF8D8473"/>
      </top>
      <bottom style="medium">
        <color rgb="FF8D8473"/>
      </bottom>
      <diagonal/>
    </border>
    <border>
      <left style="medium">
        <color rgb="FF8D8473"/>
      </left>
      <right style="thick">
        <color rgb="FF8D8473"/>
      </right>
      <top style="thick">
        <color rgb="FF8D8473"/>
      </top>
      <bottom style="medium">
        <color rgb="FF8D8473"/>
      </bottom>
      <diagonal/>
    </border>
    <border>
      <left style="thick">
        <color rgb="FF8D8473"/>
      </left>
      <right style="medium">
        <color rgb="FF8D8473"/>
      </right>
      <top style="medium">
        <color rgb="FF8D8473"/>
      </top>
      <bottom style="medium">
        <color rgb="FF8D8473"/>
      </bottom>
      <diagonal/>
    </border>
    <border>
      <left style="medium">
        <color rgb="FF8D8473"/>
      </left>
      <right style="thick">
        <color rgb="FF8D8473"/>
      </right>
      <top style="medium">
        <color rgb="FF8D8473"/>
      </top>
      <bottom style="medium">
        <color rgb="FF8D8473"/>
      </bottom>
      <diagonal/>
    </border>
    <border>
      <left style="thick">
        <color rgb="FF8D8473"/>
      </left>
      <right style="medium">
        <color rgb="FF8D8473"/>
      </right>
      <top style="medium">
        <color rgb="FF8D8473"/>
      </top>
      <bottom style="thick">
        <color rgb="FF8D8473"/>
      </bottom>
      <diagonal/>
    </border>
    <border>
      <left style="medium">
        <color rgb="FF8D8473"/>
      </left>
      <right style="medium">
        <color rgb="FF8D8473"/>
      </right>
      <top style="medium">
        <color rgb="FF8D8473"/>
      </top>
      <bottom style="thick">
        <color rgb="FF8D8473"/>
      </bottom>
      <diagonal/>
    </border>
    <border>
      <left style="medium">
        <color rgb="FF8D8473"/>
      </left>
      <right style="thick">
        <color rgb="FF8D8473"/>
      </right>
      <top style="medium">
        <color rgb="FF8D8473"/>
      </top>
      <bottom style="thick">
        <color rgb="FF8D8473"/>
      </bottom>
      <diagonal/>
    </border>
    <border>
      <left style="medium">
        <color rgb="FF8D8473"/>
      </left>
      <right style="thick">
        <color rgb="FF8D8473"/>
      </right>
      <top style="medium">
        <color rgb="FF8D8473"/>
      </top>
      <bottom/>
      <diagonal/>
    </border>
    <border>
      <left style="thick">
        <color rgb="FF8D8473"/>
      </left>
      <right style="medium">
        <color rgb="FF8D8473"/>
      </right>
      <top style="medium">
        <color rgb="FF8D8473"/>
      </top>
      <bottom/>
      <diagonal/>
    </border>
    <border>
      <left style="medium">
        <color rgb="FF8D8473"/>
      </left>
      <right style="thick">
        <color rgb="FF8D8473"/>
      </right>
      <top/>
      <bottom style="medium">
        <color rgb="FF8D8473"/>
      </bottom>
      <diagonal/>
    </border>
    <border>
      <left style="thick">
        <color rgb="FF8D8473"/>
      </left>
      <right style="medium">
        <color rgb="FF8D8473"/>
      </right>
      <top/>
      <bottom style="medium">
        <color rgb="FF8D8473"/>
      </bottom>
      <diagonal/>
    </border>
    <border>
      <left style="medium">
        <color rgb="FF8D8473"/>
      </left>
      <right style="medium">
        <color rgb="FF8D8473"/>
      </right>
      <top/>
      <bottom style="thick">
        <color rgb="FF8D8473"/>
      </bottom>
      <diagonal/>
    </border>
    <border>
      <left style="medium">
        <color rgb="FF8D8473"/>
      </left>
      <right style="thick">
        <color rgb="FF8D8473"/>
      </right>
      <top/>
      <bottom style="thick">
        <color rgb="FF8D8473"/>
      </bottom>
      <diagonal/>
    </border>
    <border>
      <left style="thick">
        <color rgb="FF8D8473"/>
      </left>
      <right style="medium">
        <color rgb="FF8D8473"/>
      </right>
      <top/>
      <bottom style="thick">
        <color rgb="FF8D8473"/>
      </bottom>
      <diagonal/>
    </border>
    <border>
      <left style="thick">
        <color rgb="FF8D8473"/>
      </left>
      <right/>
      <top style="thick">
        <color rgb="FF8D8473"/>
      </top>
      <bottom style="medium">
        <color rgb="FF8D8473"/>
      </bottom>
      <diagonal/>
    </border>
    <border>
      <left/>
      <right/>
      <top style="thick">
        <color rgb="FF8D8473"/>
      </top>
      <bottom style="medium">
        <color rgb="FF8D8473"/>
      </bottom>
      <diagonal/>
    </border>
    <border>
      <left/>
      <right style="thick">
        <color rgb="FF8D8473"/>
      </right>
      <top style="thick">
        <color rgb="FF8D8473"/>
      </top>
      <bottom style="medium">
        <color rgb="FF8D8473"/>
      </bottom>
      <diagonal/>
    </border>
    <border>
      <left/>
      <right/>
      <top style="medium">
        <color rgb="FF8D8473"/>
      </top>
      <bottom/>
      <diagonal/>
    </border>
    <border>
      <left/>
      <right style="thick">
        <color rgb="FF8D8473"/>
      </right>
      <top style="medium">
        <color rgb="FF8D8473"/>
      </top>
      <bottom style="medium">
        <color rgb="FF8D8473"/>
      </bottom>
      <diagonal/>
    </border>
    <border>
      <left/>
      <right style="thick">
        <color rgb="FF8D8473"/>
      </right>
      <top style="medium">
        <color rgb="FF8D8473"/>
      </top>
      <bottom/>
      <diagonal/>
    </border>
    <border>
      <left/>
      <right style="thick">
        <color rgb="FF8D8473"/>
      </right>
      <top/>
      <bottom style="medium">
        <color rgb="FF8D8473"/>
      </bottom>
      <diagonal/>
    </border>
    <border>
      <left style="medium">
        <color rgb="FF8D8473"/>
      </left>
      <right style="medium">
        <color rgb="FF8D8473"/>
      </right>
      <top/>
      <bottom/>
      <diagonal/>
    </border>
    <border>
      <left style="thick">
        <color rgb="FF8D8473"/>
      </left>
      <right style="medium">
        <color rgb="FF8D8473"/>
      </right>
      <top/>
      <bottom/>
      <diagonal/>
    </border>
    <border>
      <left style="thick">
        <color rgb="FF8D8473"/>
      </left>
      <right/>
      <top style="medium">
        <color rgb="FF8D8473"/>
      </top>
      <bottom style="medium">
        <color rgb="FF8D8473"/>
      </bottom>
      <diagonal/>
    </border>
    <border>
      <left style="medium">
        <color rgb="FF8D8473"/>
      </left>
      <right style="thick">
        <color rgb="FF8D8473"/>
      </right>
      <top/>
      <bottom/>
      <diagonal/>
    </border>
    <border>
      <left style="thick">
        <color rgb="FF8D8473"/>
      </left>
      <right/>
      <top style="medium">
        <color rgb="FF8D8473"/>
      </top>
      <bottom style="thick">
        <color rgb="FF8D8473"/>
      </bottom>
      <diagonal/>
    </border>
    <border>
      <left/>
      <right style="medium">
        <color rgb="FF8D8473"/>
      </right>
      <top style="medium">
        <color rgb="FF8D8473"/>
      </top>
      <bottom style="thick">
        <color rgb="FF8D8473"/>
      </bottom>
      <diagonal/>
    </border>
    <border>
      <left style="medium">
        <color rgb="FF8D8473"/>
      </left>
      <right/>
      <top style="medium">
        <color rgb="FF8D8473"/>
      </top>
      <bottom style="thick">
        <color rgb="FF8D8473"/>
      </bottom>
      <diagonal/>
    </border>
    <border>
      <left/>
      <right style="thick">
        <color rgb="FF8D8473"/>
      </right>
      <top style="medium">
        <color rgb="FF8D8473"/>
      </top>
      <bottom style="thick">
        <color rgb="FF8D8473"/>
      </bottom>
      <diagonal/>
    </border>
    <border>
      <left/>
      <right/>
      <top style="medium">
        <color rgb="FF8D8473"/>
      </top>
      <bottom style="thick">
        <color rgb="FF8D8473"/>
      </bottom>
      <diagonal/>
    </border>
    <border>
      <left style="medium">
        <color rgb="FF8D8473"/>
      </left>
      <right/>
      <top/>
      <bottom/>
      <diagonal/>
    </border>
    <border>
      <left/>
      <right style="thick">
        <color rgb="FF8D8473"/>
      </right>
      <top/>
      <bottom/>
      <diagonal/>
    </border>
    <border>
      <left/>
      <right style="medium">
        <color rgb="FF8D8473"/>
      </right>
      <top/>
      <bottom/>
      <diagonal/>
    </border>
  </borders>
  <cellStyleXfs count="8">
    <xf numFmtId="0" fontId="0" fillId="0" borderId="0"/>
    <xf numFmtId="0" fontId="8" fillId="0" borderId="0"/>
    <xf numFmtId="0" fontId="12" fillId="0" borderId="0" applyNumberFormat="0" applyFill="0" applyBorder="0" applyAlignment="0" applyProtection="0">
      <alignment vertical="top"/>
      <protection locked="0"/>
    </xf>
    <xf numFmtId="0" fontId="25" fillId="0" borderId="0"/>
    <xf numFmtId="0" fontId="29" fillId="0" borderId="0"/>
    <xf numFmtId="0" fontId="44" fillId="0" borderId="0"/>
    <xf numFmtId="0" fontId="45" fillId="0" borderId="0"/>
    <xf numFmtId="0" fontId="52" fillId="0" borderId="0"/>
  </cellStyleXfs>
  <cellXfs count="545">
    <xf numFmtId="0" fontId="0" fillId="0" borderId="0" xfId="0"/>
    <xf numFmtId="0" fontId="14" fillId="0" borderId="0" xfId="2" applyFont="1" applyAlignment="1" applyProtection="1"/>
    <xf numFmtId="0" fontId="0" fillId="0" borderId="0" xfId="0" applyFont="1"/>
    <xf numFmtId="0" fontId="17" fillId="0" borderId="0" xfId="0" applyFont="1" applyFill="1" applyBorder="1" applyAlignment="1">
      <alignment vertical="center"/>
    </xf>
    <xf numFmtId="0" fontId="20" fillId="0" borderId="0" xfId="0" applyFont="1"/>
    <xf numFmtId="0" fontId="10" fillId="0" borderId="0" xfId="0" applyFont="1" applyBorder="1"/>
    <xf numFmtId="0" fontId="11" fillId="0" borderId="0" xfId="0" applyFont="1" applyBorder="1"/>
    <xf numFmtId="0" fontId="19" fillId="0" borderId="0" xfId="2" applyFont="1" applyBorder="1" applyAlignment="1" applyProtection="1">
      <alignment horizontal="left" indent="4"/>
    </xf>
    <xf numFmtId="0" fontId="0" fillId="0" borderId="0" xfId="0" applyBorder="1"/>
    <xf numFmtId="0" fontId="0" fillId="0" borderId="6" xfId="0" applyBorder="1"/>
    <xf numFmtId="0" fontId="7" fillId="0" borderId="7" xfId="0" applyFont="1" applyBorder="1"/>
    <xf numFmtId="0" fontId="7" fillId="0" borderId="8" xfId="0" applyFont="1" applyBorder="1"/>
    <xf numFmtId="0" fontId="0" fillId="0" borderId="9" xfId="0" applyBorder="1"/>
    <xf numFmtId="0" fontId="10" fillId="0" borderId="10" xfId="0" applyFont="1" applyBorder="1"/>
    <xf numFmtId="0" fontId="11" fillId="0" borderId="10" xfId="0" applyFont="1" applyBorder="1"/>
    <xf numFmtId="0" fontId="13" fillId="0" borderId="10" xfId="2" applyFont="1" applyBorder="1" applyAlignment="1" applyProtection="1">
      <alignment horizontal="left" indent="4"/>
    </xf>
    <xf numFmtId="0" fontId="19" fillId="0" borderId="10" xfId="2" applyFont="1" applyBorder="1" applyAlignment="1" applyProtection="1">
      <alignment horizontal="left" indent="4"/>
    </xf>
    <xf numFmtId="0" fontId="0" fillId="0" borderId="11" xfId="0" applyBorder="1"/>
    <xf numFmtId="0" fontId="0" fillId="0" borderId="7" xfId="0" applyBorder="1"/>
    <xf numFmtId="0" fontId="0" fillId="0" borderId="12" xfId="0" applyBorder="1"/>
    <xf numFmtId="0" fontId="21" fillId="0" borderId="0" xfId="0" applyFont="1" applyBorder="1" applyAlignment="1"/>
    <xf numFmtId="0" fontId="21" fillId="0" borderId="10" xfId="0" applyFont="1" applyBorder="1" applyAlignment="1"/>
    <xf numFmtId="0" fontId="9" fillId="2" borderId="0" xfId="0" applyFont="1" applyFill="1" applyBorder="1" applyAlignment="1"/>
    <xf numFmtId="0" fontId="9" fillId="2" borderId="10" xfId="0" applyFont="1" applyFill="1" applyBorder="1" applyAlignment="1"/>
    <xf numFmtId="0" fontId="9" fillId="2" borderId="0" xfId="0" applyFont="1" applyFill="1" applyBorder="1" applyAlignment="1">
      <alignment horizontal="left" indent="2"/>
    </xf>
    <xf numFmtId="0" fontId="21" fillId="0" borderId="0" xfId="0" applyFont="1" applyBorder="1" applyAlignment="1">
      <alignment horizontal="center"/>
    </xf>
    <xf numFmtId="0" fontId="17" fillId="0" borderId="14" xfId="0" applyFont="1" applyBorder="1" applyAlignment="1">
      <alignment horizontal="center" vertical="center"/>
    </xf>
    <xf numFmtId="0" fontId="17" fillId="0" borderId="14" xfId="0" applyFont="1" applyBorder="1" applyAlignment="1">
      <alignment vertical="center"/>
    </xf>
    <xf numFmtId="0" fontId="0" fillId="0" borderId="10" xfId="0" applyBorder="1"/>
    <xf numFmtId="0" fontId="0" fillId="0" borderId="13" xfId="0" applyBorder="1"/>
    <xf numFmtId="0" fontId="12" fillId="0" borderId="0" xfId="2" applyAlignment="1" applyProtection="1">
      <alignment horizontal="left"/>
    </xf>
    <xf numFmtId="0" fontId="17" fillId="0" borderId="14" xfId="0" applyFont="1" applyBorder="1" applyAlignment="1">
      <alignment horizontal="center" vertical="center" wrapText="1"/>
    </xf>
    <xf numFmtId="0" fontId="15" fillId="0" borderId="4" xfId="0" applyFont="1" applyBorder="1" applyAlignment="1">
      <alignment vertical="center" wrapText="1"/>
    </xf>
    <xf numFmtId="0" fontId="17" fillId="0" borderId="14" xfId="0" applyFont="1" applyFill="1" applyBorder="1" applyAlignment="1">
      <alignment horizontal="center" vertical="center"/>
    </xf>
    <xf numFmtId="0" fontId="17" fillId="2" borderId="14" xfId="0" applyFont="1" applyFill="1" applyBorder="1" applyAlignment="1">
      <alignment horizontal="center" vertical="center" wrapText="1"/>
    </xf>
    <xf numFmtId="0" fontId="0" fillId="0" borderId="14" xfId="0" applyBorder="1"/>
    <xf numFmtId="0" fontId="0" fillId="4" borderId="14" xfId="0" applyFill="1" applyBorder="1"/>
    <xf numFmtId="0" fontId="0" fillId="3" borderId="14" xfId="0" applyFill="1" applyBorder="1"/>
    <xf numFmtId="0" fontId="0" fillId="6" borderId="14" xfId="0" applyFill="1" applyBorder="1"/>
    <xf numFmtId="0" fontId="0" fillId="2" borderId="14" xfId="0" applyFill="1" applyBorder="1"/>
    <xf numFmtId="164" fontId="17" fillId="4" borderId="14" xfId="0" applyNumberFormat="1" applyFont="1" applyFill="1" applyBorder="1" applyAlignment="1">
      <alignment horizontal="right" vertical="center" indent="1"/>
    </xf>
    <xf numFmtId="164" fontId="17" fillId="5" borderId="14" xfId="0" applyNumberFormat="1" applyFont="1" applyFill="1" applyBorder="1" applyAlignment="1">
      <alignment horizontal="right" vertical="center" indent="1"/>
    </xf>
    <xf numFmtId="164" fontId="17" fillId="6" borderId="14" xfId="0" applyNumberFormat="1" applyFont="1" applyFill="1" applyBorder="1" applyAlignment="1">
      <alignment horizontal="right" vertical="center" indent="1"/>
    </xf>
    <xf numFmtId="164" fontId="22" fillId="2" borderId="14" xfId="0" applyNumberFormat="1" applyFont="1" applyFill="1" applyBorder="1" applyAlignment="1">
      <alignment horizontal="right" vertical="center" indent="1"/>
    </xf>
    <xf numFmtId="164" fontId="22" fillId="5" borderId="14" xfId="0" applyNumberFormat="1" applyFont="1" applyFill="1" applyBorder="1" applyAlignment="1">
      <alignment horizontal="right" vertical="center" indent="1"/>
    </xf>
    <xf numFmtId="164" fontId="22" fillId="6" borderId="14" xfId="0" applyNumberFormat="1" applyFont="1" applyFill="1" applyBorder="1" applyAlignment="1">
      <alignment horizontal="right" vertical="center" indent="1"/>
    </xf>
    <xf numFmtId="165" fontId="17" fillId="5" borderId="14" xfId="0" applyNumberFormat="1" applyFont="1" applyFill="1" applyBorder="1" applyAlignment="1">
      <alignment horizontal="right" vertical="center" indent="1"/>
    </xf>
    <xf numFmtId="165" fontId="17" fillId="3" borderId="14" xfId="0" applyNumberFormat="1" applyFont="1" applyFill="1" applyBorder="1" applyAlignment="1">
      <alignment horizontal="right" vertical="center" indent="1"/>
    </xf>
    <xf numFmtId="0" fontId="12" fillId="0" borderId="0" xfId="2" applyAlignment="1" applyProtection="1">
      <alignment horizontal="left"/>
    </xf>
    <xf numFmtId="164" fontId="17" fillId="0" borderId="14" xfId="0" applyNumberFormat="1" applyFont="1" applyFill="1" applyBorder="1" applyAlignment="1">
      <alignment horizontal="right" vertical="center" indent="1"/>
    </xf>
    <xf numFmtId="164" fontId="22" fillId="0" borderId="14" xfId="0" applyNumberFormat="1" applyFont="1" applyFill="1" applyBorder="1" applyAlignment="1">
      <alignment horizontal="right" vertical="center" indent="1"/>
    </xf>
    <xf numFmtId="165" fontId="17" fillId="0" borderId="14" xfId="0" applyNumberFormat="1" applyFont="1" applyFill="1" applyBorder="1" applyAlignment="1">
      <alignment horizontal="right" vertical="center" indent="1"/>
    </xf>
    <xf numFmtId="164" fontId="17" fillId="3" borderId="14" xfId="0" applyNumberFormat="1" applyFont="1" applyFill="1" applyBorder="1" applyAlignment="1">
      <alignment horizontal="right" vertical="center" indent="1"/>
    </xf>
    <xf numFmtId="165" fontId="0" fillId="0" borderId="0" xfId="0" applyNumberFormat="1"/>
    <xf numFmtId="0" fontId="12" fillId="0" borderId="0" xfId="2" applyAlignment="1" applyProtection="1">
      <alignment horizontal="left"/>
    </xf>
    <xf numFmtId="0" fontId="26" fillId="5" borderId="0" xfId="0" applyFont="1" applyFill="1" applyBorder="1" applyAlignment="1">
      <alignment horizontal="center" vertical="center"/>
    </xf>
    <xf numFmtId="0" fontId="27" fillId="5" borderId="0" xfId="0" applyFont="1" applyFill="1" applyBorder="1"/>
    <xf numFmtId="0" fontId="17" fillId="0" borderId="14" xfId="0" applyFont="1" applyBorder="1" applyAlignment="1">
      <alignment horizontal="left" vertical="center" wrapText="1"/>
    </xf>
    <xf numFmtId="0" fontId="28" fillId="0" borderId="14" xfId="0" applyFont="1" applyBorder="1" applyAlignment="1">
      <alignment horizontal="left" vertical="center" wrapText="1"/>
    </xf>
    <xf numFmtId="0" fontId="28" fillId="0" borderId="14" xfId="0" applyFont="1" applyBorder="1" applyAlignment="1">
      <alignment horizontal="left" vertical="center"/>
    </xf>
    <xf numFmtId="164" fontId="12" fillId="0" borderId="0" xfId="2" applyNumberFormat="1" applyAlignment="1" applyProtection="1">
      <alignment horizontal="left"/>
    </xf>
    <xf numFmtId="164" fontId="0" fillId="0" borderId="0" xfId="0" applyNumberFormat="1"/>
    <xf numFmtId="164" fontId="17" fillId="0" borderId="0" xfId="0" applyNumberFormat="1" applyFont="1" applyFill="1" applyBorder="1" applyAlignment="1">
      <alignment vertical="center"/>
    </xf>
    <xf numFmtId="0" fontId="17" fillId="0" borderId="14" xfId="0" applyFont="1" applyBorder="1" applyAlignment="1">
      <alignment vertical="center" wrapText="1"/>
    </xf>
    <xf numFmtId="0" fontId="17" fillId="0" borderId="14" xfId="0" applyFont="1" applyBorder="1" applyAlignment="1">
      <alignment horizontal="left" vertical="center" wrapText="1" indent="1"/>
    </xf>
    <xf numFmtId="0" fontId="0" fillId="0" borderId="14" xfId="0" applyBorder="1" applyAlignment="1">
      <alignment horizontal="left" indent="1"/>
    </xf>
    <xf numFmtId="0" fontId="27" fillId="5" borderId="14" xfId="0" applyFont="1" applyFill="1" applyBorder="1"/>
    <xf numFmtId="0" fontId="17" fillId="0" borderId="14" xfId="0" applyFont="1" applyFill="1" applyBorder="1" applyAlignment="1">
      <alignment vertical="center"/>
    </xf>
    <xf numFmtId="164" fontId="17" fillId="0" borderId="14" xfId="0" applyNumberFormat="1" applyFont="1" applyFill="1" applyBorder="1" applyAlignment="1">
      <alignment horizontal="right" vertical="center" wrapText="1" indent="1"/>
    </xf>
    <xf numFmtId="164" fontId="0" fillId="0" borderId="14" xfId="0" applyNumberFormat="1" applyFill="1" applyBorder="1" applyAlignment="1">
      <alignment horizontal="right" indent="1"/>
    </xf>
    <xf numFmtId="0" fontId="19" fillId="0" borderId="0" xfId="2" quotePrefix="1" applyFont="1" applyBorder="1" applyAlignment="1" applyProtection="1">
      <alignment horizontal="left" indent="4"/>
    </xf>
    <xf numFmtId="0" fontId="6" fillId="0" borderId="0" xfId="0" applyFont="1" applyBorder="1"/>
    <xf numFmtId="0" fontId="31" fillId="0" borderId="0" xfId="0" applyFont="1" applyBorder="1"/>
    <xf numFmtId="0" fontId="32" fillId="0" borderId="0" xfId="2" applyFont="1" applyBorder="1" applyAlignment="1" applyProtection="1">
      <alignment horizontal="left" indent="4"/>
    </xf>
    <xf numFmtId="0" fontId="6" fillId="0" borderId="0" xfId="0" applyFont="1"/>
    <xf numFmtId="0" fontId="19" fillId="0" borderId="0" xfId="2" applyFont="1" applyAlignment="1" applyProtection="1"/>
    <xf numFmtId="0" fontId="0" fillId="0" borderId="0" xfId="0" applyAlignment="1">
      <alignment horizontal="right"/>
    </xf>
    <xf numFmtId="0" fontId="0" fillId="0" borderId="0" xfId="0" applyAlignment="1">
      <alignment horizontal="left"/>
    </xf>
    <xf numFmtId="0" fontId="6" fillId="0" borderId="0" xfId="0" applyFont="1" applyFill="1" applyBorder="1" applyAlignment="1">
      <alignment horizontal="right" wrapText="1"/>
    </xf>
    <xf numFmtId="0" fontId="36" fillId="0" borderId="0" xfId="0" applyFont="1" applyAlignment="1">
      <alignment horizontal="right"/>
    </xf>
    <xf numFmtId="0" fontId="0" fillId="0" borderId="0" xfId="0" applyAlignment="1">
      <alignment wrapText="1"/>
    </xf>
    <xf numFmtId="0" fontId="19" fillId="0" borderId="0" xfId="2" applyFont="1" applyAlignment="1" applyProtection="1">
      <alignment horizontal="left"/>
    </xf>
    <xf numFmtId="0" fontId="38" fillId="0" borderId="9" xfId="0" applyFont="1" applyBorder="1"/>
    <xf numFmtId="0" fontId="38" fillId="0" borderId="0" xfId="0" applyFont="1" applyBorder="1"/>
    <xf numFmtId="0" fontId="39" fillId="0" borderId="0" xfId="0" applyFont="1"/>
    <xf numFmtId="0" fontId="39" fillId="0" borderId="0" xfId="0" applyFont="1" applyAlignment="1">
      <alignment horizontal="right"/>
    </xf>
    <xf numFmtId="0" fontId="6" fillId="0" borderId="0" xfId="0" applyFont="1" applyFill="1" applyBorder="1" applyAlignment="1">
      <alignment horizontal="right"/>
    </xf>
    <xf numFmtId="0" fontId="36" fillId="0" borderId="0" xfId="0" applyFont="1" applyBorder="1" applyAlignment="1">
      <alignment horizontal="right"/>
    </xf>
    <xf numFmtId="0" fontId="0" fillId="0" borderId="0" xfId="0" applyBorder="1" applyAlignment="1">
      <alignment horizontal="right"/>
    </xf>
    <xf numFmtId="0" fontId="19" fillId="0" borderId="0" xfId="2" applyFont="1" applyAlignment="1" applyProtection="1">
      <alignment horizontal="left"/>
    </xf>
    <xf numFmtId="0" fontId="4" fillId="2" borderId="14" xfId="0" applyFont="1" applyFill="1" applyBorder="1" applyAlignment="1">
      <alignment horizontal="center"/>
    </xf>
    <xf numFmtId="0" fontId="0" fillId="0" borderId="0" xfId="0" applyAlignment="1">
      <alignment horizontal="right" indent="1"/>
    </xf>
    <xf numFmtId="0" fontId="0" fillId="0" borderId="0" xfId="0" applyAlignment="1">
      <alignment horizontal="right" wrapText="1" indent="1"/>
    </xf>
    <xf numFmtId="0" fontId="0" fillId="0" borderId="0" xfId="0" applyAlignment="1">
      <alignment horizontal="left" indent="1"/>
    </xf>
    <xf numFmtId="0" fontId="0" fillId="0" borderId="0" xfId="0" applyAlignment="1">
      <alignment horizontal="left" wrapText="1" indent="1"/>
    </xf>
    <xf numFmtId="0" fontId="34" fillId="6" borderId="14" xfId="0" applyFont="1" applyFill="1" applyBorder="1" applyAlignment="1">
      <alignment horizontal="center" vertical="center" wrapText="1"/>
    </xf>
    <xf numFmtId="0" fontId="34" fillId="0" borderId="14" xfId="0" applyFont="1" applyBorder="1" applyAlignment="1">
      <alignment horizontal="left" vertical="center"/>
    </xf>
    <xf numFmtId="0" fontId="41" fillId="5" borderId="0" xfId="0" applyFont="1" applyFill="1" applyBorder="1" applyAlignment="1">
      <alignment vertical="center"/>
    </xf>
    <xf numFmtId="164" fontId="0" fillId="0" borderId="0" xfId="0" applyNumberFormat="1" applyAlignment="1">
      <alignment horizontal="right" indent="1"/>
    </xf>
    <xf numFmtId="164" fontId="0" fillId="0" borderId="0" xfId="0" applyNumberFormat="1" applyAlignment="1">
      <alignment horizontal="left" indent="1"/>
    </xf>
    <xf numFmtId="0" fontId="22" fillId="0" borderId="14" xfId="0" applyFont="1" applyBorder="1" applyAlignment="1">
      <alignment vertical="center" wrapText="1"/>
    </xf>
    <xf numFmtId="164" fontId="34" fillId="6" borderId="14" xfId="0" applyNumberFormat="1" applyFont="1" applyFill="1" applyBorder="1" applyAlignment="1">
      <alignment horizontal="center"/>
    </xf>
    <xf numFmtId="164" fontId="34" fillId="2" borderId="14" xfId="0" applyNumberFormat="1" applyFont="1" applyFill="1" applyBorder="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horizontal="left"/>
    </xf>
    <xf numFmtId="165" fontId="0" fillId="6" borderId="14" xfId="0" applyNumberFormat="1" applyFill="1" applyBorder="1" applyAlignment="1">
      <alignment horizontal="center" vertical="center"/>
    </xf>
    <xf numFmtId="165" fontId="0" fillId="2" borderId="14" xfId="0" applyNumberFormat="1" applyFill="1" applyBorder="1" applyAlignment="1">
      <alignment horizontal="center" vertical="center"/>
    </xf>
    <xf numFmtId="0" fontId="0" fillId="6" borderId="14" xfId="0" applyFill="1" applyBorder="1" applyAlignment="1">
      <alignment horizontal="center" vertical="center" wrapText="1"/>
    </xf>
    <xf numFmtId="0" fontId="19" fillId="0" borderId="0" xfId="2" applyFont="1" applyAlignment="1" applyProtection="1">
      <alignment horizontal="left"/>
    </xf>
    <xf numFmtId="0" fontId="0" fillId="0" borderId="0" xfId="0" applyBorder="1" applyAlignment="1">
      <alignment horizontal="left" wrapText="1"/>
    </xf>
    <xf numFmtId="0" fontId="6" fillId="0" borderId="0" xfId="0" applyFont="1" applyFill="1" applyBorder="1" applyAlignment="1">
      <alignment horizontal="right"/>
    </xf>
    <xf numFmtId="0" fontId="6" fillId="0" borderId="14" xfId="0" applyFont="1" applyBorder="1" applyAlignment="1">
      <alignment horizontal="center"/>
    </xf>
    <xf numFmtId="0" fontId="34" fillId="0" borderId="14" xfId="0" applyFont="1" applyBorder="1" applyAlignment="1">
      <alignment horizontal="justify" vertical="top" wrapText="1"/>
    </xf>
    <xf numFmtId="165" fontId="17" fillId="6" borderId="14" xfId="0" applyNumberFormat="1" applyFont="1" applyFill="1" applyBorder="1" applyAlignment="1">
      <alignment horizontal="right" vertical="center" indent="1"/>
    </xf>
    <xf numFmtId="164" fontId="17" fillId="2" borderId="14" xfId="0" applyNumberFormat="1" applyFont="1" applyFill="1" applyBorder="1" applyAlignment="1">
      <alignment horizontal="right" vertical="center" indent="1"/>
    </xf>
    <xf numFmtId="0" fontId="0" fillId="0" borderId="5" xfId="0" applyBorder="1" applyAlignment="1">
      <alignment wrapText="1"/>
    </xf>
    <xf numFmtId="0" fontId="0" fillId="0" borderId="3" xfId="0" applyBorder="1" applyAlignment="1">
      <alignment wrapText="1"/>
    </xf>
    <xf numFmtId="0" fontId="3" fillId="6" borderId="14" xfId="0" applyFont="1" applyFill="1" applyBorder="1" applyAlignment="1">
      <alignment horizontal="center"/>
    </xf>
    <xf numFmtId="0" fontId="3" fillId="0" borderId="0" xfId="0" applyFont="1" applyFill="1" applyBorder="1" applyAlignment="1">
      <alignment horizontal="right"/>
    </xf>
    <xf numFmtId="0" fontId="0" fillId="0" borderId="0" xfId="0" quotePrefix="1"/>
    <xf numFmtId="164" fontId="0" fillId="2" borderId="14" xfId="0" applyNumberFormat="1" applyFill="1" applyBorder="1" applyAlignment="1">
      <alignment horizontal="center"/>
    </xf>
    <xf numFmtId="0" fontId="34" fillId="6" borderId="14" xfId="0" applyFont="1" applyFill="1" applyBorder="1" applyAlignment="1">
      <alignment horizontal="center" vertical="top" wrapText="1"/>
    </xf>
    <xf numFmtId="0" fontId="3" fillId="0" borderId="0" xfId="0" applyFont="1" applyFill="1" applyBorder="1" applyAlignment="1">
      <alignment horizontal="left" wrapText="1"/>
    </xf>
    <xf numFmtId="0" fontId="3" fillId="0" borderId="9" xfId="0" applyFont="1" applyBorder="1"/>
    <xf numFmtId="0" fontId="3" fillId="0" borderId="0" xfId="0" applyFont="1" applyBorder="1"/>
    <xf numFmtId="0" fontId="47" fillId="0" borderId="0" xfId="2" applyFont="1" applyBorder="1" applyAlignment="1" applyProtection="1">
      <alignment horizontal="justify" vertical="top" wrapText="1"/>
    </xf>
    <xf numFmtId="0" fontId="48" fillId="0" borderId="0" xfId="2" applyFont="1" applyBorder="1" applyAlignment="1" applyProtection="1">
      <alignment horizontal="justify" vertical="top" wrapText="1"/>
    </xf>
    <xf numFmtId="0" fontId="48" fillId="0" borderId="10" xfId="2" applyFont="1" applyBorder="1" applyAlignment="1" applyProtection="1">
      <alignment horizontal="justify" vertical="top" wrapText="1"/>
    </xf>
    <xf numFmtId="0" fontId="47" fillId="0" borderId="0" xfId="0" applyFont="1" applyBorder="1"/>
    <xf numFmtId="0" fontId="47" fillId="0" borderId="10" xfId="0" applyFont="1" applyBorder="1"/>
    <xf numFmtId="0" fontId="49" fillId="2" borderId="0" xfId="0" applyFont="1" applyFill="1" applyBorder="1" applyAlignment="1"/>
    <xf numFmtId="0" fontId="31" fillId="0" borderId="10" xfId="0" applyFont="1" applyBorder="1"/>
    <xf numFmtId="0" fontId="32" fillId="0" borderId="10" xfId="2" applyFont="1" applyBorder="1" applyAlignment="1" applyProtection="1">
      <alignment horizontal="left" indent="4"/>
    </xf>
    <xf numFmtId="0" fontId="49" fillId="2" borderId="0" xfId="0" applyFont="1" applyFill="1" applyBorder="1" applyAlignment="1">
      <alignment horizontal="left" indent="2"/>
    </xf>
    <xf numFmtId="0" fontId="49" fillId="2" borderId="10" xfId="0" applyFont="1" applyFill="1" applyBorder="1" applyAlignment="1"/>
    <xf numFmtId="0" fontId="32" fillId="0" borderId="10" xfId="2" quotePrefix="1" applyFont="1" applyBorder="1" applyAlignment="1" applyProtection="1">
      <alignment horizontal="left" indent="4"/>
    </xf>
    <xf numFmtId="0" fontId="4" fillId="0" borderId="14" xfId="0" applyFont="1" applyBorder="1" applyAlignment="1">
      <alignment horizontal="justify" vertical="top" wrapText="1"/>
    </xf>
    <xf numFmtId="1" fontId="6" fillId="2" borderId="1" xfId="0" applyNumberFormat="1" applyFont="1" applyFill="1" applyBorder="1" applyAlignment="1">
      <alignment vertical="center" wrapText="1"/>
    </xf>
    <xf numFmtId="1" fontId="6" fillId="2" borderId="2"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0" fillId="2" borderId="14" xfId="0" applyFill="1" applyBorder="1" applyAlignment="1">
      <alignment horizontal="center"/>
    </xf>
    <xf numFmtId="0" fontId="0" fillId="6" borderId="14" xfId="0" applyFill="1" applyBorder="1" applyAlignment="1">
      <alignment horizontal="center"/>
    </xf>
    <xf numFmtId="165" fontId="0" fillId="6"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5" fontId="0" fillId="6" borderId="2" xfId="0" applyNumberFormat="1" applyFill="1" applyBorder="1" applyAlignment="1">
      <alignment horizontal="center" vertical="center" wrapText="1"/>
    </xf>
    <xf numFmtId="165" fontId="0" fillId="2" borderId="14"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0" fontId="6" fillId="2" borderId="1" xfId="0" applyFont="1" applyFill="1" applyBorder="1" applyAlignment="1">
      <alignment horizontal="center" vertical="center"/>
    </xf>
    <xf numFmtId="0" fontId="50" fillId="0" borderId="0" xfId="0" applyFont="1"/>
    <xf numFmtId="2" fontId="50" fillId="0" borderId="0" xfId="0" applyNumberFormat="1" applyFont="1"/>
    <xf numFmtId="1" fontId="50" fillId="0" borderId="0" xfId="0" applyNumberFormat="1" applyFont="1"/>
    <xf numFmtId="0" fontId="6" fillId="0" borderId="22" xfId="0" applyFont="1" applyBorder="1" applyAlignment="1">
      <alignment horizontal="left"/>
    </xf>
    <xf numFmtId="0" fontId="35" fillId="0" borderId="22" xfId="0" applyFont="1" applyBorder="1" applyAlignment="1">
      <alignment horizontal="left" vertical="top"/>
    </xf>
    <xf numFmtId="165" fontId="0" fillId="2" borderId="23" xfId="0" applyNumberFormat="1" applyFill="1" applyBorder="1" applyAlignment="1">
      <alignment horizontal="center" vertical="center" wrapText="1"/>
    </xf>
    <xf numFmtId="0" fontId="4" fillId="2" borderId="23" xfId="0" applyFont="1" applyFill="1" applyBorder="1" applyAlignment="1">
      <alignment horizontal="center"/>
    </xf>
    <xf numFmtId="165" fontId="0" fillId="2" borderId="23" xfId="0" applyNumberFormat="1" applyFill="1" applyBorder="1" applyAlignment="1">
      <alignment horizontal="center" vertical="center"/>
    </xf>
    <xf numFmtId="0" fontId="4" fillId="0" borderId="23" xfId="0" applyFont="1" applyBorder="1" applyAlignment="1">
      <alignment horizontal="left"/>
    </xf>
    <xf numFmtId="0" fontId="0" fillId="6" borderId="22" xfId="0" applyFill="1" applyBorder="1" applyAlignment="1">
      <alignment horizontal="center" vertical="center" wrapText="1"/>
    </xf>
    <xf numFmtId="0" fontId="35" fillId="0" borderId="23" xfId="0" applyFont="1" applyBorder="1" applyAlignment="1">
      <alignment horizontal="left" vertical="top"/>
    </xf>
    <xf numFmtId="0" fontId="3" fillId="6" borderId="22" xfId="0" applyFont="1" applyFill="1" applyBorder="1" applyAlignment="1">
      <alignment horizontal="center"/>
    </xf>
    <xf numFmtId="165" fontId="0" fillId="6" borderId="22" xfId="0" applyNumberFormat="1" applyFill="1" applyBorder="1" applyAlignment="1">
      <alignment horizontal="center" vertical="center"/>
    </xf>
    <xf numFmtId="1" fontId="6" fillId="6" borderId="1" xfId="0" applyNumberFormat="1" applyFont="1" applyFill="1" applyBorder="1" applyAlignment="1">
      <alignment horizontal="center" vertical="center" wrapText="1"/>
    </xf>
    <xf numFmtId="1" fontId="6" fillId="2" borderId="27" xfId="0" applyNumberFormat="1" applyFont="1" applyFill="1" applyBorder="1" applyAlignment="1">
      <alignment horizontal="center" vertical="center" wrapText="1"/>
    </xf>
    <xf numFmtId="1" fontId="6" fillId="6" borderId="28" xfId="0" applyNumberFormat="1" applyFont="1" applyFill="1" applyBorder="1" applyAlignment="1">
      <alignment vertical="center" wrapText="1"/>
    </xf>
    <xf numFmtId="1" fontId="6" fillId="6" borderId="2" xfId="0" applyNumberFormat="1" applyFont="1" applyFill="1" applyBorder="1" applyAlignment="1">
      <alignment horizontal="center" vertical="center" wrapText="1"/>
    </xf>
    <xf numFmtId="1" fontId="6" fillId="2" borderId="29" xfId="0" applyNumberFormat="1" applyFont="1" applyFill="1" applyBorder="1" applyAlignment="1">
      <alignment horizontal="center" vertical="center" wrapText="1"/>
    </xf>
    <xf numFmtId="1" fontId="6" fillId="6" borderId="30"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2" borderId="27"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14" xfId="0" applyFont="1" applyBorder="1" applyAlignment="1">
      <alignment horizontal="center"/>
    </xf>
    <xf numFmtId="165" fontId="0" fillId="2" borderId="27" xfId="0" applyNumberFormat="1" applyFill="1" applyBorder="1" applyAlignment="1">
      <alignment horizontal="center" vertical="center"/>
    </xf>
    <xf numFmtId="165" fontId="0" fillId="6" borderId="28" xfId="0" applyNumberFormat="1" applyFill="1" applyBorder="1" applyAlignment="1">
      <alignment horizontal="center" vertical="center"/>
    </xf>
    <xf numFmtId="165" fontId="0" fillId="2" borderId="29" xfId="0" applyNumberFormat="1" applyFill="1" applyBorder="1" applyAlignment="1">
      <alignment horizontal="center" vertical="center" wrapText="1"/>
    </xf>
    <xf numFmtId="165" fontId="0" fillId="6" borderId="30" xfId="0" applyNumberFormat="1" applyFill="1" applyBorder="1" applyAlignment="1">
      <alignment horizontal="center" vertical="center" wrapText="1"/>
    </xf>
    <xf numFmtId="165" fontId="0" fillId="6" borderId="31" xfId="0" applyNumberFormat="1" applyFill="1" applyBorder="1" applyAlignment="1">
      <alignment horizontal="center" vertical="center" wrapText="1"/>
    </xf>
    <xf numFmtId="165" fontId="0" fillId="2" borderId="32" xfId="0" applyNumberFormat="1" applyFill="1" applyBorder="1" applyAlignment="1">
      <alignment horizontal="center" vertical="center" wrapText="1"/>
    </xf>
    <xf numFmtId="165" fontId="0" fillId="6" borderId="33" xfId="0" applyNumberFormat="1" applyFill="1" applyBorder="1" applyAlignment="1">
      <alignment horizontal="center" vertical="center" wrapText="1"/>
    </xf>
    <xf numFmtId="165" fontId="0" fillId="2" borderId="31" xfId="0" applyNumberFormat="1" applyFill="1" applyBorder="1" applyAlignment="1">
      <alignment horizontal="center" vertical="center" wrapText="1"/>
    </xf>
    <xf numFmtId="0" fontId="36" fillId="0" borderId="0" xfId="0" applyFont="1"/>
    <xf numFmtId="0" fontId="0" fillId="0" borderId="14" xfId="0" applyBorder="1" applyAlignment="1">
      <alignment horizontal="left" wrapText="1"/>
    </xf>
    <xf numFmtId="0" fontId="51" fillId="0" borderId="0" xfId="0" applyFont="1" applyAlignment="1">
      <alignment horizontal="right" indent="1"/>
    </xf>
    <xf numFmtId="0" fontId="51" fillId="0" borderId="0" xfId="0" applyFont="1" applyAlignment="1">
      <alignment horizontal="left" indent="1"/>
    </xf>
    <xf numFmtId="0" fontId="17" fillId="0" borderId="15" xfId="0" applyFont="1" applyBorder="1" applyAlignment="1">
      <alignment horizontal="center" vertical="center" wrapText="1"/>
    </xf>
    <xf numFmtId="166" fontId="28" fillId="0" borderId="14" xfId="0" applyNumberFormat="1" applyFont="1" applyBorder="1" applyAlignment="1">
      <alignment horizontal="center" vertical="center"/>
    </xf>
    <xf numFmtId="166" fontId="34" fillId="0" borderId="14" xfId="0" applyNumberFormat="1" applyFont="1" applyBorder="1" applyAlignment="1">
      <alignment horizontal="center" vertical="center"/>
    </xf>
    <xf numFmtId="0" fontId="27" fillId="0" borderId="0" xfId="0" applyFont="1"/>
    <xf numFmtId="0" fontId="0" fillId="6" borderId="2" xfId="0" applyFill="1" applyBorder="1" applyAlignment="1">
      <alignment horizontal="center" vertical="center" wrapText="1"/>
    </xf>
    <xf numFmtId="165" fontId="0" fillId="2" borderId="29" xfId="0" applyNumberFormat="1" applyFill="1" applyBorder="1" applyAlignment="1">
      <alignment horizontal="center" vertical="center"/>
    </xf>
    <xf numFmtId="1" fontId="0" fillId="6" borderId="2" xfId="0" applyNumberFormat="1" applyFill="1" applyBorder="1" applyAlignment="1">
      <alignment horizontal="center" vertical="center"/>
    </xf>
    <xf numFmtId="1" fontId="6" fillId="6" borderId="28" xfId="0" applyNumberFormat="1" applyFont="1" applyFill="1" applyBorder="1" applyAlignment="1">
      <alignment horizontal="center" vertical="center" wrapText="1"/>
    </xf>
    <xf numFmtId="0" fontId="0" fillId="2" borderId="29" xfId="0" applyFill="1" applyBorder="1" applyAlignment="1">
      <alignment horizontal="center" vertical="center"/>
    </xf>
    <xf numFmtId="1" fontId="6" fillId="2" borderId="1" xfId="0" applyNumberFormat="1" applyFont="1" applyFill="1" applyBorder="1" applyAlignment="1">
      <alignment horizontal="center" vertical="center" wrapText="1"/>
    </xf>
    <xf numFmtId="164" fontId="0" fillId="0" borderId="14" xfId="0" applyNumberFormat="1" applyFont="1" applyFill="1" applyBorder="1" applyAlignment="1">
      <alignment horizontal="right" indent="1"/>
    </xf>
    <xf numFmtId="164" fontId="27" fillId="0" borderId="14" xfId="0" applyNumberFormat="1" applyFont="1" applyFill="1" applyBorder="1" applyAlignment="1">
      <alignment horizontal="right" vertical="center" indent="1"/>
    </xf>
    <xf numFmtId="0" fontId="17" fillId="0" borderId="14" xfId="0" applyFont="1" applyBorder="1" applyAlignment="1">
      <alignment horizontal="left" vertical="center"/>
    </xf>
    <xf numFmtId="164" fontId="27" fillId="2" borderId="14" xfId="0" applyNumberFormat="1" applyFont="1" applyFill="1" applyBorder="1" applyAlignment="1">
      <alignment horizontal="right" indent="1"/>
    </xf>
    <xf numFmtId="164" fontId="0" fillId="2" borderId="14" xfId="0" applyNumberFormat="1" applyFont="1" applyFill="1" applyBorder="1" applyAlignment="1">
      <alignment horizontal="right" indent="1"/>
    </xf>
    <xf numFmtId="164" fontId="17" fillId="6" borderId="14" xfId="0" applyNumberFormat="1" applyFont="1" applyFill="1" applyBorder="1" applyAlignment="1">
      <alignment horizontal="right" vertical="center" wrapText="1" indent="1"/>
    </xf>
    <xf numFmtId="0" fontId="19" fillId="0" borderId="0" xfId="2" applyFont="1" applyAlignment="1" applyProtection="1">
      <alignment horizontal="left"/>
    </xf>
    <xf numFmtId="0" fontId="0" fillId="0" borderId="0" xfId="0" applyBorder="1" applyAlignment="1">
      <alignment horizontal="left" wrapText="1"/>
    </xf>
    <xf numFmtId="0" fontId="17" fillId="0" borderId="14" xfId="0" applyFont="1" applyBorder="1" applyAlignment="1">
      <alignment horizontal="center" vertical="center" wrapText="1"/>
    </xf>
    <xf numFmtId="0" fontId="4" fillId="0" borderId="23" xfId="0" applyFont="1" applyBorder="1" applyAlignment="1">
      <alignment horizontal="left" vertical="top"/>
    </xf>
    <xf numFmtId="0" fontId="6" fillId="0" borderId="22" xfId="0" applyFont="1" applyBorder="1" applyAlignment="1">
      <alignment horizontal="left" vertical="top"/>
    </xf>
    <xf numFmtId="0" fontId="6" fillId="0" borderId="14" xfId="0" applyFont="1" applyBorder="1" applyAlignment="1">
      <alignment horizontal="center"/>
    </xf>
    <xf numFmtId="0" fontId="0" fillId="0" borderId="5" xfId="0" applyBorder="1" applyAlignment="1">
      <alignment horizontal="center"/>
    </xf>
    <xf numFmtId="164" fontId="17" fillId="2" borderId="14" xfId="0" applyNumberFormat="1" applyFont="1" applyFill="1" applyBorder="1" applyAlignment="1">
      <alignment horizontal="right" vertical="center" wrapText="1" indent="1"/>
    </xf>
    <xf numFmtId="164" fontId="0" fillId="0" borderId="14" xfId="0" applyNumberFormat="1" applyFill="1" applyBorder="1" applyAlignment="1">
      <alignment horizontal="right" vertical="center" indent="1"/>
    </xf>
    <xf numFmtId="166" fontId="28" fillId="6" borderId="14" xfId="0" applyNumberFormat="1" applyFont="1" applyFill="1" applyBorder="1" applyAlignment="1">
      <alignment horizontal="center" vertical="center"/>
    </xf>
    <xf numFmtId="166" fontId="28" fillId="2" borderId="14" xfId="0" applyNumberFormat="1" applyFont="1" applyFill="1" applyBorder="1" applyAlignment="1">
      <alignment horizontal="center" vertical="center"/>
    </xf>
    <xf numFmtId="166" fontId="34" fillId="2" borderId="14" xfId="0" applyNumberFormat="1" applyFont="1" applyFill="1" applyBorder="1" applyAlignment="1">
      <alignment horizontal="center" vertical="center"/>
    </xf>
    <xf numFmtId="166" fontId="34" fillId="6" borderId="14" xfId="0" applyNumberFormat="1" applyFont="1" applyFill="1" applyBorder="1" applyAlignment="1">
      <alignment horizontal="center" vertical="center"/>
    </xf>
    <xf numFmtId="166" fontId="28" fillId="3" borderId="14" xfId="0" applyNumberFormat="1" applyFont="1" applyFill="1" applyBorder="1" applyAlignment="1">
      <alignment horizontal="center" vertical="center"/>
    </xf>
    <xf numFmtId="0" fontId="28" fillId="6" borderId="14" xfId="0" quotePrefix="1" applyFont="1" applyFill="1" applyBorder="1" applyAlignment="1">
      <alignment horizontal="center" vertical="center"/>
    </xf>
    <xf numFmtId="0" fontId="15" fillId="0" borderId="37" xfId="0" applyFont="1" applyBorder="1" applyAlignment="1">
      <alignment horizontal="left" vertical="center"/>
    </xf>
    <xf numFmtId="164" fontId="15" fillId="0" borderId="37" xfId="0" applyNumberFormat="1" applyFont="1" applyBorder="1" applyAlignment="1">
      <alignment horizontal="left" vertical="center" indent="2"/>
    </xf>
    <xf numFmtId="164" fontId="0" fillId="0" borderId="37" xfId="0" applyNumberFormat="1" applyBorder="1"/>
    <xf numFmtId="0" fontId="30" fillId="0" borderId="37" xfId="0" applyFont="1" applyBorder="1" applyAlignment="1">
      <alignment horizontal="right"/>
    </xf>
    <xf numFmtId="0" fontId="0" fillId="0" borderId="14" xfId="0" applyBorder="1" applyAlignment="1">
      <alignment horizontal="center"/>
    </xf>
    <xf numFmtId="0" fontId="0" fillId="0" borderId="14" xfId="0" applyBorder="1" applyAlignment="1">
      <alignment horizontal="left" vertical="center"/>
    </xf>
    <xf numFmtId="0" fontId="27" fillId="5" borderId="14" xfId="0" applyFont="1" applyFill="1" applyBorder="1" applyAlignment="1">
      <alignment vertical="center"/>
    </xf>
    <xf numFmtId="0" fontId="27" fillId="5" borderId="14" xfId="0" applyFont="1" applyFill="1" applyBorder="1" applyAlignment="1">
      <alignment horizontal="left" vertical="center"/>
    </xf>
    <xf numFmtId="0" fontId="2" fillId="0" borderId="0" xfId="0" applyFont="1" applyBorder="1" applyAlignment="1">
      <alignment horizontal="right"/>
    </xf>
    <xf numFmtId="0" fontId="2" fillId="0" borderId="0" xfId="0" quotePrefix="1" applyFont="1"/>
    <xf numFmtId="0" fontId="2" fillId="0" borderId="0" xfId="0" applyFont="1" applyFill="1" applyBorder="1" applyAlignment="1">
      <alignment horizontal="right"/>
    </xf>
    <xf numFmtId="164" fontId="6" fillId="6" borderId="14" xfId="0" applyNumberFormat="1" applyFont="1" applyFill="1" applyBorder="1" applyAlignment="1">
      <alignment horizontal="center"/>
    </xf>
    <xf numFmtId="164" fontId="6" fillId="2" borderId="14" xfId="0" applyNumberFormat="1" applyFont="1" applyFill="1" applyBorder="1" applyAlignment="1">
      <alignment horizontal="center"/>
    </xf>
    <xf numFmtId="0" fontId="53" fillId="0" borderId="0" xfId="0" applyFont="1"/>
    <xf numFmtId="1" fontId="53" fillId="0" borderId="0" xfId="0" applyNumberFormat="1" applyFont="1"/>
    <xf numFmtId="0" fontId="54" fillId="0" borderId="0" xfId="0" applyFont="1"/>
    <xf numFmtId="2" fontId="54" fillId="0" borderId="0" xfId="0" applyNumberFormat="1" applyFont="1"/>
    <xf numFmtId="1" fontId="54" fillId="0" borderId="0" xfId="0" applyNumberFormat="1" applyFont="1"/>
    <xf numFmtId="0" fontId="2" fillId="6" borderId="14" xfId="0" applyFont="1" applyFill="1" applyBorder="1" applyAlignment="1">
      <alignment horizontal="center"/>
    </xf>
    <xf numFmtId="0" fontId="2" fillId="2" borderId="14" xfId="0" applyFont="1" applyFill="1" applyBorder="1" applyAlignment="1">
      <alignment horizontal="center"/>
    </xf>
    <xf numFmtId="0" fontId="2" fillId="2" borderId="23" xfId="0" applyFont="1" applyFill="1" applyBorder="1" applyAlignment="1">
      <alignment horizontal="center"/>
    </xf>
    <xf numFmtId="0" fontId="2" fillId="6" borderId="22" xfId="0" applyFont="1" applyFill="1" applyBorder="1" applyAlignment="1">
      <alignment horizontal="center"/>
    </xf>
    <xf numFmtId="0" fontId="34" fillId="6" borderId="22"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0" xfId="0" quotePrefix="1" applyFill="1" applyBorder="1"/>
    <xf numFmtId="165" fontId="0" fillId="2" borderId="2" xfId="0" applyNumberFormat="1" applyFill="1" applyBorder="1" applyAlignment="1">
      <alignment horizontal="center" vertical="center"/>
    </xf>
    <xf numFmtId="0" fontId="30" fillId="6" borderId="14" xfId="0" applyFont="1" applyFill="1" applyBorder="1" applyAlignment="1">
      <alignment horizontal="center" vertical="center" wrapText="1"/>
    </xf>
    <xf numFmtId="165" fontId="30" fillId="2" borderId="14" xfId="0" applyNumberFormat="1" applyFont="1" applyFill="1" applyBorder="1" applyAlignment="1">
      <alignment horizontal="center" vertical="center"/>
    </xf>
    <xf numFmtId="0" fontId="6" fillId="0" borderId="22" xfId="0" applyFont="1" applyBorder="1" applyAlignment="1">
      <alignment horizontal="center"/>
    </xf>
    <xf numFmtId="165" fontId="30" fillId="2" borderId="23" xfId="0" applyNumberFormat="1" applyFont="1" applyFill="1" applyBorder="1" applyAlignment="1">
      <alignment horizontal="center" vertical="center"/>
    </xf>
    <xf numFmtId="0" fontId="0" fillId="6" borderId="22" xfId="0" applyFill="1" applyBorder="1" applyAlignment="1">
      <alignment horizontal="center" vertical="center"/>
    </xf>
    <xf numFmtId="0" fontId="0" fillId="6" borderId="28" xfId="0" applyFill="1" applyBorder="1" applyAlignment="1">
      <alignment horizontal="center" vertical="center" wrapText="1"/>
    </xf>
    <xf numFmtId="0" fontId="0" fillId="6" borderId="30" xfId="0" applyFill="1" applyBorder="1" applyAlignment="1">
      <alignment horizontal="center" vertical="center" wrapText="1"/>
    </xf>
    <xf numFmtId="0" fontId="30" fillId="6" borderId="22" xfId="0" applyFont="1" applyFill="1" applyBorder="1" applyAlignment="1">
      <alignment horizontal="center" vertical="center" wrapText="1"/>
    </xf>
    <xf numFmtId="0" fontId="6" fillId="6"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0" fillId="0" borderId="4" xfId="0" applyBorder="1" applyAlignment="1">
      <alignment wrapText="1"/>
    </xf>
    <xf numFmtId="0" fontId="0" fillId="0" borderId="38" xfId="0" applyBorder="1" applyAlignment="1">
      <alignment wrapText="1"/>
    </xf>
    <xf numFmtId="0" fontId="34" fillId="0" borderId="43" xfId="0" applyFont="1" applyBorder="1" applyAlignment="1">
      <alignment horizontal="right" wrapText="1" indent="1"/>
    </xf>
    <xf numFmtId="0" fontId="6" fillId="2" borderId="27" xfId="0" applyFont="1" applyFill="1" applyBorder="1" applyAlignment="1">
      <alignment horizontal="center" vertical="top" wrapText="1"/>
    </xf>
    <xf numFmtId="0" fontId="6" fillId="2" borderId="29" xfId="0" applyFont="1" applyFill="1" applyBorder="1" applyAlignment="1">
      <alignment horizontal="center" vertical="top" wrapText="1"/>
    </xf>
    <xf numFmtId="0" fontId="2" fillId="0" borderId="22" xfId="0" applyFont="1" applyBorder="1" applyAlignment="1">
      <alignment horizontal="right" vertical="top" wrapText="1" indent="1"/>
    </xf>
    <xf numFmtId="0" fontId="4" fillId="0" borderId="22" xfId="0" applyFont="1" applyBorder="1" applyAlignment="1">
      <alignment horizontal="right" vertical="top" wrapText="1" indent="1"/>
    </xf>
    <xf numFmtId="0" fontId="34" fillId="0" borderId="22" xfId="0" applyFont="1" applyBorder="1" applyAlignment="1">
      <alignment horizontal="right" vertical="top" wrapText="1" indent="1"/>
    </xf>
    <xf numFmtId="0" fontId="34" fillId="0" borderId="24" xfId="0" applyFont="1" applyBorder="1" applyAlignment="1">
      <alignment horizontal="right" vertical="top" wrapText="1" indent="1"/>
    </xf>
    <xf numFmtId="0" fontId="0" fillId="0" borderId="43" xfId="0" applyBorder="1" applyAlignment="1">
      <alignment wrapText="1"/>
    </xf>
    <xf numFmtId="0" fontId="34" fillId="0" borderId="23" xfId="0" applyFont="1" applyBorder="1" applyAlignment="1">
      <alignment horizontal="center" wrapText="1"/>
    </xf>
    <xf numFmtId="0" fontId="34" fillId="0" borderId="23" xfId="0" applyFont="1" applyBorder="1" applyAlignment="1">
      <alignment horizontal="left" wrapText="1" indent="1"/>
    </xf>
    <xf numFmtId="0" fontId="6" fillId="6" borderId="28" xfId="0" applyFont="1" applyFill="1" applyBorder="1" applyAlignment="1">
      <alignment horizontal="center" vertical="top" wrapText="1"/>
    </xf>
    <xf numFmtId="0" fontId="6" fillId="6" borderId="30" xfId="0" applyFont="1" applyFill="1" applyBorder="1" applyAlignment="1">
      <alignment horizontal="center" vertical="top" wrapText="1"/>
    </xf>
    <xf numFmtId="1" fontId="2" fillId="0" borderId="23" xfId="0" applyNumberFormat="1" applyFont="1" applyBorder="1" applyAlignment="1">
      <alignment horizontal="left" vertical="top" wrapText="1" indent="1"/>
    </xf>
    <xf numFmtId="0" fontId="6" fillId="6" borderId="28" xfId="0" applyFont="1" applyFill="1" applyBorder="1" applyAlignment="1">
      <alignment horizontal="center" vertical="center" wrapText="1"/>
    </xf>
    <xf numFmtId="1" fontId="4" fillId="0" borderId="23" xfId="0" applyNumberFormat="1" applyFont="1" applyBorder="1" applyAlignment="1">
      <alignment horizontal="left" vertical="top" wrapText="1" indent="1"/>
    </xf>
    <xf numFmtId="0" fontId="34" fillId="6" borderId="22" xfId="0" applyFont="1" applyFill="1" applyBorder="1" applyAlignment="1">
      <alignment horizontal="center" vertical="top" wrapText="1"/>
    </xf>
    <xf numFmtId="1" fontId="6" fillId="0" borderId="23" xfId="0" applyNumberFormat="1" applyFont="1" applyBorder="1" applyAlignment="1">
      <alignment horizontal="left" vertical="top" wrapText="1" indent="1"/>
    </xf>
    <xf numFmtId="1" fontId="6" fillId="0" borderId="26" xfId="0" applyNumberFormat="1" applyFont="1" applyBorder="1" applyAlignment="1">
      <alignment horizontal="left" vertical="top" wrapText="1" indent="1"/>
    </xf>
    <xf numFmtId="0" fontId="2" fillId="0" borderId="14" xfId="0" applyFont="1" applyBorder="1" applyAlignment="1">
      <alignment horizontal="right" indent="1"/>
    </xf>
    <xf numFmtId="0" fontId="2" fillId="0" borderId="14" xfId="0" applyFont="1" applyBorder="1" applyAlignment="1">
      <alignment horizontal="justify" vertical="top" wrapText="1"/>
    </xf>
    <xf numFmtId="14" fontId="0" fillId="0" borderId="0" xfId="0" applyNumberFormat="1"/>
    <xf numFmtId="0" fontId="54" fillId="0" borderId="0" xfId="0" applyFont="1" applyAlignment="1">
      <alignment horizontal="right"/>
    </xf>
    <xf numFmtId="1" fontId="2" fillId="0" borderId="27" xfId="0" applyNumberFormat="1" applyFont="1" applyBorder="1" applyAlignment="1">
      <alignment horizontal="left" vertical="top" wrapText="1" indent="1"/>
    </xf>
    <xf numFmtId="0" fontId="2" fillId="0" borderId="28" xfId="0" applyFont="1" applyBorder="1" applyAlignment="1">
      <alignment horizontal="right" vertical="top" wrapText="1" indent="1"/>
    </xf>
    <xf numFmtId="0" fontId="0" fillId="6" borderId="14" xfId="0" applyFill="1" applyBorder="1" applyAlignment="1">
      <alignment horizontal="center"/>
    </xf>
    <xf numFmtId="0" fontId="0" fillId="6" borderId="14" xfId="0" applyFill="1" applyBorder="1" applyAlignment="1">
      <alignment horizontal="center" wrapText="1"/>
    </xf>
    <xf numFmtId="0" fontId="0" fillId="2" borderId="14" xfId="0" applyFill="1" applyBorder="1" applyAlignment="1">
      <alignment horizontal="center"/>
    </xf>
    <xf numFmtId="0" fontId="0" fillId="2" borderId="14" xfId="0" applyFill="1" applyBorder="1" applyAlignment="1">
      <alignment horizontal="center" wrapText="1"/>
    </xf>
    <xf numFmtId="0" fontId="0" fillId="6" borderId="1" xfId="0" applyFill="1" applyBorder="1" applyAlignment="1">
      <alignment horizontal="center" vertical="center" wrapText="1"/>
    </xf>
    <xf numFmtId="0" fontId="2" fillId="0" borderId="42" xfId="0" applyFont="1" applyBorder="1" applyAlignment="1">
      <alignment horizontal="right" vertical="top" wrapText="1" indent="1"/>
    </xf>
    <xf numFmtId="0" fontId="6" fillId="6" borderId="41" xfId="0" applyFont="1" applyFill="1" applyBorder="1" applyAlignment="1">
      <alignment horizontal="center" vertical="center" wrapText="1"/>
    </xf>
    <xf numFmtId="0" fontId="6" fillId="6" borderId="42" xfId="0" applyFont="1" applyFill="1" applyBorder="1" applyAlignment="1">
      <alignment horizontal="center" vertical="center" wrapText="1"/>
    </xf>
    <xf numFmtId="1" fontId="2" fillId="0" borderId="44" xfId="0" applyNumberFormat="1" applyFont="1" applyBorder="1" applyAlignment="1">
      <alignment horizontal="left" vertical="top" wrapText="1" indent="1"/>
    </xf>
    <xf numFmtId="0" fontId="6" fillId="0" borderId="42" xfId="0" applyFont="1" applyBorder="1" applyAlignment="1">
      <alignment vertical="top" wrapText="1"/>
    </xf>
    <xf numFmtId="1" fontId="6" fillId="0" borderId="44" xfId="0" applyNumberFormat="1" applyFont="1" applyBorder="1" applyAlignment="1">
      <alignment horizontal="left" vertical="top" wrapText="1" indent="1"/>
    </xf>
    <xf numFmtId="1" fontId="6" fillId="6" borderId="28" xfId="0" applyNumberFormat="1" applyFont="1" applyFill="1" applyBorder="1" applyAlignment="1">
      <alignment horizontal="center" wrapText="1"/>
    </xf>
    <xf numFmtId="1" fontId="6" fillId="2" borderId="1" xfId="0" applyNumberFormat="1" applyFont="1" applyFill="1" applyBorder="1" applyAlignment="1">
      <alignment horizontal="center" wrapText="1"/>
    </xf>
    <xf numFmtId="1" fontId="0" fillId="6" borderId="2" xfId="0" applyNumberFormat="1" applyFill="1" applyBorder="1" applyAlignment="1">
      <alignment horizontal="center" vertical="center" wrapText="1"/>
    </xf>
    <xf numFmtId="1" fontId="6" fillId="6" borderId="30" xfId="0" applyNumberFormat="1" applyFont="1" applyFill="1" applyBorder="1" applyAlignment="1">
      <alignment horizontal="center" wrapText="1"/>
    </xf>
    <xf numFmtId="1" fontId="6" fillId="2" borderId="2" xfId="0" applyNumberFormat="1" applyFont="1" applyFill="1" applyBorder="1" applyAlignment="1">
      <alignment horizontal="center" wrapText="1"/>
    </xf>
    <xf numFmtId="0" fontId="6" fillId="2" borderId="1" xfId="0" applyFont="1" applyFill="1" applyBorder="1" applyAlignment="1">
      <alignment horizontal="center" vertical="center" wrapText="1"/>
    </xf>
    <xf numFmtId="0" fontId="34" fillId="6" borderId="28"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0" fillId="6"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27" xfId="0" applyFont="1" applyFill="1" applyBorder="1" applyAlignment="1">
      <alignment horizontal="center" vertical="center"/>
    </xf>
    <xf numFmtId="0" fontId="30" fillId="6" borderId="28" xfId="0" applyFont="1" applyFill="1" applyBorder="1" applyAlignment="1">
      <alignment horizontal="center" vertical="center"/>
    </xf>
    <xf numFmtId="0" fontId="30" fillId="6" borderId="31"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 fillId="0" borderId="14" xfId="0" applyFont="1" applyBorder="1" applyAlignment="1">
      <alignment horizontal="justify" vertical="top" wrapText="1"/>
    </xf>
    <xf numFmtId="0" fontId="6" fillId="0" borderId="5" xfId="0" applyFont="1" applyBorder="1" applyAlignment="1">
      <alignment horizontal="center"/>
    </xf>
    <xf numFmtId="0" fontId="6" fillId="0" borderId="3" xfId="0" applyFont="1" applyBorder="1" applyAlignment="1">
      <alignment horizontal="center"/>
    </xf>
    <xf numFmtId="0" fontId="9" fillId="2" borderId="9" xfId="0" applyFont="1" applyFill="1" applyBorder="1" applyAlignment="1">
      <alignment horizontal="left" indent="2"/>
    </xf>
    <xf numFmtId="0" fontId="9" fillId="2" borderId="0" xfId="0" applyFont="1" applyFill="1" applyBorder="1" applyAlignment="1">
      <alignment horizontal="left" indent="2"/>
    </xf>
    <xf numFmtId="0" fontId="9" fillId="2" borderId="0" xfId="0" applyFont="1" applyFill="1" applyBorder="1" applyAlignment="1">
      <alignment horizontal="center"/>
    </xf>
    <xf numFmtId="0" fontId="9" fillId="2" borderId="10" xfId="0" applyFont="1" applyFill="1" applyBorder="1" applyAlignment="1">
      <alignment horizontal="center"/>
    </xf>
    <xf numFmtId="0" fontId="49" fillId="2" borderId="9" xfId="0" applyFont="1" applyFill="1" applyBorder="1" applyAlignment="1">
      <alignment horizontal="left" indent="2"/>
    </xf>
    <xf numFmtId="0" fontId="49" fillId="2" borderId="0" xfId="0" applyFont="1" applyFill="1" applyBorder="1" applyAlignment="1">
      <alignment horizontal="left" indent="2"/>
    </xf>
    <xf numFmtId="0" fontId="9" fillId="2" borderId="10" xfId="0" applyFont="1" applyFill="1" applyBorder="1" applyAlignment="1">
      <alignment horizontal="left" indent="2"/>
    </xf>
    <xf numFmtId="0" fontId="49" fillId="2" borderId="10" xfId="0" applyFont="1" applyFill="1" applyBorder="1" applyAlignment="1">
      <alignment horizontal="left" indent="2"/>
    </xf>
    <xf numFmtId="0" fontId="21" fillId="0" borderId="9" xfId="0" applyFont="1" applyBorder="1" applyAlignment="1">
      <alignment horizontal="center"/>
    </xf>
    <xf numFmtId="0" fontId="21" fillId="0" borderId="0" xfId="0" applyFont="1" applyBorder="1" applyAlignment="1">
      <alignment horizontal="center"/>
    </xf>
    <xf numFmtId="0" fontId="19" fillId="0" borderId="0" xfId="2" applyFont="1" applyAlignment="1" applyProtection="1">
      <alignment horizontal="left"/>
    </xf>
    <xf numFmtId="0" fontId="0" fillId="0" borderId="0" xfId="0" applyBorder="1" applyAlignment="1">
      <alignment horizontal="left" wrapText="1"/>
    </xf>
    <xf numFmtId="0" fontId="30" fillId="0" borderId="22" xfId="0" applyFont="1" applyBorder="1" applyAlignment="1">
      <alignment horizontal="right" vertical="top" wrapText="1" indent="2"/>
    </xf>
    <xf numFmtId="0" fontId="30" fillId="0" borderId="14" xfId="0" applyFont="1" applyBorder="1" applyAlignment="1">
      <alignment horizontal="right" vertical="top" wrapText="1" indent="2"/>
    </xf>
    <xf numFmtId="0" fontId="30" fillId="0" borderId="5" xfId="0" applyFont="1" applyBorder="1" applyAlignment="1">
      <alignment horizontal="right" vertical="top" wrapText="1" indent="2"/>
    </xf>
    <xf numFmtId="0" fontId="30" fillId="0" borderId="23" xfId="0" applyFont="1" applyBorder="1" applyAlignment="1">
      <alignment horizontal="right" vertical="top" wrapText="1" indent="2"/>
    </xf>
    <xf numFmtId="0" fontId="30" fillId="0" borderId="34" xfId="0" applyFont="1" applyBorder="1" applyAlignment="1">
      <alignment horizontal="center" wrapText="1"/>
    </xf>
    <xf numFmtId="0" fontId="30" fillId="0" borderId="35" xfId="0" applyFont="1" applyBorder="1" applyAlignment="1">
      <alignment horizontal="center" wrapText="1"/>
    </xf>
    <xf numFmtId="0" fontId="30" fillId="0" borderId="36" xfId="0" applyFont="1" applyBorder="1" applyAlignment="1">
      <alignment horizontal="center" wrapText="1"/>
    </xf>
    <xf numFmtId="0" fontId="2" fillId="0" borderId="28" xfId="0" applyFont="1" applyBorder="1" applyAlignment="1">
      <alignment horizontal="right" vertical="top" wrapText="1" indent="1"/>
    </xf>
    <xf numFmtId="0" fontId="6" fillId="0" borderId="30" xfId="0" applyFont="1" applyBorder="1" applyAlignment="1">
      <alignment horizontal="right" vertical="top" wrapText="1" indent="1"/>
    </xf>
    <xf numFmtId="0" fontId="2" fillId="0" borderId="30" xfId="0" applyFont="1" applyBorder="1" applyAlignment="1">
      <alignment horizontal="right" vertical="top" wrapText="1" indent="1"/>
    </xf>
    <xf numFmtId="0" fontId="6" fillId="2" borderId="15"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34" fillId="2" borderId="5" xfId="0" applyFont="1" applyFill="1" applyBorder="1" applyAlignment="1">
      <alignment horizontal="center" vertical="top" wrapText="1"/>
    </xf>
    <xf numFmtId="0" fontId="34" fillId="2" borderId="38" xfId="0" applyFont="1" applyFill="1" applyBorder="1" applyAlignment="1">
      <alignment horizontal="center" vertical="top" wrapText="1"/>
    </xf>
    <xf numFmtId="0" fontId="34" fillId="2" borderId="5"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5" xfId="0" applyFont="1" applyFill="1" applyBorder="1" applyAlignment="1">
      <alignment horizontal="center" vertical="center"/>
    </xf>
    <xf numFmtId="0" fontId="34" fillId="2" borderId="38" xfId="0" applyFont="1" applyFill="1" applyBorder="1" applyAlignment="1">
      <alignment horizontal="center" vertical="center"/>
    </xf>
    <xf numFmtId="0" fontId="0" fillId="2" borderId="5"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0" fillId="6" borderId="5"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2" borderId="5" xfId="0" applyFill="1" applyBorder="1" applyAlignment="1">
      <alignment horizontal="center" wrapText="1"/>
    </xf>
    <xf numFmtId="0" fontId="0" fillId="2" borderId="4" xfId="0" applyFill="1" applyBorder="1" applyAlignment="1">
      <alignment horizontal="center" wrapText="1"/>
    </xf>
    <xf numFmtId="0" fontId="0" fillId="2" borderId="3" xfId="0" applyFill="1" applyBorder="1" applyAlignment="1">
      <alignment horizontal="center" wrapText="1"/>
    </xf>
    <xf numFmtId="0" fontId="34" fillId="0" borderId="5" xfId="0" applyFont="1" applyFill="1" applyBorder="1" applyAlignment="1">
      <alignment horizontal="center" vertical="top" wrapText="1"/>
    </xf>
    <xf numFmtId="0" fontId="34" fillId="0" borderId="4" xfId="0" applyFont="1" applyFill="1" applyBorder="1" applyAlignment="1">
      <alignment horizontal="center" vertical="top" wrapText="1"/>
    </xf>
    <xf numFmtId="0" fontId="34" fillId="0" borderId="38" xfId="0" applyFont="1" applyFill="1" applyBorder="1" applyAlignment="1">
      <alignment horizontal="center" vertical="top" wrapText="1"/>
    </xf>
    <xf numFmtId="0" fontId="6" fillId="0" borderId="4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34" fillId="2" borderId="3" xfId="0" applyFont="1" applyFill="1" applyBorder="1" applyAlignment="1">
      <alignment horizontal="center" vertical="center" wrapText="1"/>
    </xf>
    <xf numFmtId="0" fontId="34" fillId="2" borderId="3" xfId="0" applyFont="1" applyFill="1" applyBorder="1" applyAlignment="1">
      <alignment horizontal="center" vertical="top" wrapText="1"/>
    </xf>
    <xf numFmtId="0" fontId="30" fillId="0" borderId="22" xfId="0" applyFont="1" applyBorder="1" applyAlignment="1">
      <alignment horizontal="left" vertical="top" wrapText="1" indent="2"/>
    </xf>
    <xf numFmtId="0" fontId="30" fillId="0" borderId="3" xfId="0" applyFont="1" applyBorder="1" applyAlignment="1">
      <alignment horizontal="left" vertical="top" wrapText="1" indent="2"/>
    </xf>
    <xf numFmtId="0" fontId="30" fillId="0" borderId="14" xfId="0" applyFont="1" applyBorder="1" applyAlignment="1">
      <alignment horizontal="left" vertical="top" wrapText="1" indent="2"/>
    </xf>
    <xf numFmtId="0" fontId="30" fillId="0" borderId="23" xfId="0" applyFont="1" applyBorder="1" applyAlignment="1">
      <alignment horizontal="left" vertical="top" wrapText="1" indent="2"/>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0" fillId="6" borderId="5" xfId="0" applyFill="1" applyBorder="1" applyAlignment="1">
      <alignment horizontal="center" wrapText="1"/>
    </xf>
    <xf numFmtId="0" fontId="0" fillId="6" borderId="4" xfId="0" applyFill="1" applyBorder="1" applyAlignment="1">
      <alignment horizontal="center" wrapText="1"/>
    </xf>
    <xf numFmtId="0" fontId="0" fillId="6" borderId="3" xfId="0" applyFill="1" applyBorder="1" applyAlignment="1">
      <alignment horizontal="center" wrapText="1"/>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1" fontId="2" fillId="0" borderId="27" xfId="0" applyNumberFormat="1" applyFont="1" applyBorder="1" applyAlignment="1">
      <alignment horizontal="left" vertical="top" wrapText="1" indent="1"/>
    </xf>
    <xf numFmtId="1" fontId="5" fillId="0" borderId="29" xfId="0" applyNumberFormat="1" applyFont="1" applyBorder="1" applyAlignment="1">
      <alignment horizontal="left" vertical="top" wrapText="1" indent="1"/>
    </xf>
    <xf numFmtId="1" fontId="2" fillId="0" borderId="29" xfId="0" applyNumberFormat="1" applyFont="1" applyBorder="1" applyAlignment="1">
      <alignment horizontal="left" vertical="top" wrapText="1" indent="1"/>
    </xf>
    <xf numFmtId="0" fontId="6" fillId="2" borderId="52" xfId="0" applyFont="1" applyFill="1" applyBorder="1" applyAlignment="1">
      <alignment horizontal="center" vertical="center" wrapText="1"/>
    </xf>
    <xf numFmtId="0" fontId="30" fillId="0" borderId="22" xfId="0" applyFont="1" applyBorder="1" applyAlignment="1">
      <alignment horizontal="left" vertical="center" wrapText="1" indent="2"/>
    </xf>
    <xf numFmtId="0" fontId="30" fillId="0" borderId="3" xfId="0" applyFont="1" applyBorder="1" applyAlignment="1">
      <alignment horizontal="left" vertical="center" wrapText="1" indent="2"/>
    </xf>
    <xf numFmtId="0" fontId="30" fillId="0" borderId="14" xfId="0" applyFont="1" applyBorder="1" applyAlignment="1">
      <alignment horizontal="left" vertical="center" wrapText="1" indent="2"/>
    </xf>
    <xf numFmtId="0" fontId="30" fillId="0" borderId="23" xfId="0" applyFont="1" applyBorder="1" applyAlignment="1">
      <alignment horizontal="left" vertical="center" wrapText="1" indent="2"/>
    </xf>
    <xf numFmtId="0" fontId="34" fillId="2" borderId="3" xfId="0" applyFont="1" applyFill="1" applyBorder="1" applyAlignment="1">
      <alignment horizontal="center" vertical="center"/>
    </xf>
    <xf numFmtId="0" fontId="17" fillId="0" borderId="14" xfId="0" applyFont="1" applyBorder="1" applyAlignment="1">
      <alignment horizontal="center" vertical="center" wrapText="1"/>
    </xf>
    <xf numFmtId="0" fontId="30" fillId="0" borderId="4" xfId="0" applyFont="1" applyBorder="1" applyAlignment="1">
      <alignment horizontal="left"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4"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17" fillId="0" borderId="14" xfId="0" applyFont="1" applyBorder="1" applyAlignment="1">
      <alignment horizontal="left" vertical="center" wrapText="1"/>
    </xf>
    <xf numFmtId="0" fontId="17" fillId="0" borderId="14" xfId="0" applyFont="1" applyBorder="1" applyAlignment="1">
      <alignment vertical="center" wrapText="1"/>
    </xf>
    <xf numFmtId="0" fontId="0" fillId="0" borderId="14" xfId="0" applyBorder="1" applyAlignment="1">
      <alignment horizontal="center" vertical="center"/>
    </xf>
    <xf numFmtId="0" fontId="15" fillId="0" borderId="37" xfId="0" applyFont="1" applyBorder="1" applyAlignment="1">
      <alignment horizontal="left" vertical="center"/>
    </xf>
    <xf numFmtId="0" fontId="17" fillId="0" borderId="14" xfId="0" applyFont="1" applyBorder="1" applyAlignment="1">
      <alignment horizontal="center" vertical="center"/>
    </xf>
    <xf numFmtId="0" fontId="0" fillId="6" borderId="14" xfId="0" applyFill="1" applyBorder="1" applyAlignment="1">
      <alignment horizontal="center" wrapText="1"/>
    </xf>
    <xf numFmtId="0" fontId="0" fillId="6" borderId="14" xfId="0" applyFill="1" applyBorder="1" applyAlignment="1">
      <alignment horizontal="center"/>
    </xf>
    <xf numFmtId="0" fontId="34" fillId="0" borderId="14" xfId="0" applyFont="1" applyBorder="1" applyAlignment="1">
      <alignment horizontal="center"/>
    </xf>
    <xf numFmtId="0" fontId="34" fillId="0" borderId="23" xfId="0" applyFont="1" applyBorder="1" applyAlignment="1">
      <alignment horizontal="center"/>
    </xf>
    <xf numFmtId="0" fontId="34" fillId="0" borderId="22" xfId="0" applyFont="1" applyBorder="1" applyAlignment="1">
      <alignment horizontal="center"/>
    </xf>
    <xf numFmtId="164" fontId="34" fillId="0" borderId="5" xfId="0" applyNumberFormat="1" applyFont="1" applyBorder="1" applyAlignment="1">
      <alignment horizontal="center"/>
    </xf>
    <xf numFmtId="164" fontId="34" fillId="0" borderId="4" xfId="0" applyNumberFormat="1" applyFont="1" applyBorder="1" applyAlignment="1">
      <alignment horizontal="center"/>
    </xf>
    <xf numFmtId="164" fontId="34" fillId="0" borderId="3" xfId="0" applyNumberFormat="1"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4" fillId="0" borderId="14" xfId="0" applyFont="1" applyBorder="1" applyAlignment="1">
      <alignment horizontal="justify" vertical="top" wrapText="1"/>
    </xf>
    <xf numFmtId="0" fontId="6"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30" fillId="0" borderId="14" xfId="0" applyFont="1" applyBorder="1" applyAlignment="1">
      <alignment horizontal="justify" vertical="top"/>
    </xf>
    <xf numFmtId="0" fontId="30" fillId="0" borderId="25" xfId="0" applyFont="1" applyBorder="1" applyAlignment="1">
      <alignment horizontal="justify" vertical="top"/>
    </xf>
    <xf numFmtId="0" fontId="3" fillId="0" borderId="14" xfId="0" applyFont="1" applyBorder="1" applyAlignment="1">
      <alignment horizontal="left" vertical="center"/>
    </xf>
    <xf numFmtId="0" fontId="3" fillId="0" borderId="25" xfId="0" applyFont="1" applyBorder="1" applyAlignment="1">
      <alignment horizontal="left" vertical="center"/>
    </xf>
    <xf numFmtId="0" fontId="2" fillId="0" borderId="14" xfId="0" applyFont="1" applyBorder="1" applyAlignment="1">
      <alignment horizontal="left" vertical="center"/>
    </xf>
    <xf numFmtId="0" fontId="6" fillId="0" borderId="25" xfId="0" applyFont="1" applyBorder="1" applyAlignment="1">
      <alignment horizontal="left" vertical="center"/>
    </xf>
    <xf numFmtId="0" fontId="34" fillId="0" borderId="14" xfId="0" applyFont="1" applyBorder="1" applyAlignment="1">
      <alignment horizontal="center" vertical="center" wrapText="1"/>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6" fillId="0" borderId="14" xfId="0" applyFont="1" applyBorder="1" applyAlignment="1">
      <alignment horizontal="justify" vertical="top" wrapText="1"/>
    </xf>
    <xf numFmtId="0" fontId="34" fillId="0" borderId="14" xfId="0" applyFont="1" applyBorder="1" applyAlignment="1">
      <alignment horizontal="justify" vertical="top" wrapText="1"/>
    </xf>
    <xf numFmtId="0" fontId="2"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23" xfId="0" applyFont="1" applyBorder="1" applyAlignment="1">
      <alignment horizontal="left" vertical="top"/>
    </xf>
    <xf numFmtId="0" fontId="2" fillId="0" borderId="23" xfId="0" applyFont="1" applyBorder="1" applyAlignment="1">
      <alignment horizontal="left" vertical="top"/>
    </xf>
    <xf numFmtId="0" fontId="6" fillId="0" borderId="23" xfId="0" applyFont="1" applyBorder="1" applyAlignment="1">
      <alignment horizontal="left" vertical="top"/>
    </xf>
    <xf numFmtId="0" fontId="7" fillId="0" borderId="23" xfId="0" applyFont="1" applyBorder="1" applyAlignment="1">
      <alignment horizontal="left" vertical="top"/>
    </xf>
    <xf numFmtId="0" fontId="7" fillId="0" borderId="26" xfId="0" applyFont="1" applyBorder="1" applyAlignment="1">
      <alignment horizontal="left" vertical="top"/>
    </xf>
    <xf numFmtId="0" fontId="0" fillId="2" borderId="14" xfId="0" applyFill="1" applyBorder="1" applyAlignment="1">
      <alignment horizontal="center" wrapText="1"/>
    </xf>
    <xf numFmtId="0" fontId="0" fillId="2" borderId="14" xfId="0" applyFill="1" applyBorder="1" applyAlignment="1">
      <alignment horizontal="center"/>
    </xf>
    <xf numFmtId="164" fontId="6" fillId="0" borderId="5" xfId="0" applyNumberFormat="1" applyFont="1" applyBorder="1" applyAlignment="1">
      <alignment horizontal="center"/>
    </xf>
    <xf numFmtId="164" fontId="6" fillId="0" borderId="4" xfId="0" applyNumberFormat="1" applyFont="1" applyBorder="1" applyAlignment="1">
      <alignment horizontal="center"/>
    </xf>
    <xf numFmtId="164" fontId="6" fillId="0" borderId="3" xfId="0" applyNumberFormat="1" applyFont="1" applyBorder="1" applyAlignment="1">
      <alignment horizontal="center"/>
    </xf>
    <xf numFmtId="0" fontId="2" fillId="0" borderId="14" xfId="0" applyFont="1" applyBorder="1" applyAlignment="1">
      <alignment horizontal="justify" vertical="top" wrapText="1"/>
    </xf>
    <xf numFmtId="0" fontId="4" fillId="2" borderId="14" xfId="0" applyFont="1" applyFill="1" applyBorder="1" applyAlignment="1">
      <alignment horizontal="center"/>
    </xf>
    <xf numFmtId="0" fontId="4" fillId="2" borderId="23" xfId="0" applyFont="1" applyFill="1" applyBorder="1" applyAlignment="1">
      <alignment horizontal="center"/>
    </xf>
    <xf numFmtId="0" fontId="34" fillId="0" borderId="5" xfId="0" applyFont="1" applyBorder="1" applyAlignment="1">
      <alignment horizontal="left" wrapText="1" indent="1"/>
    </xf>
    <xf numFmtId="0" fontId="34" fillId="0" borderId="3" xfId="0" applyFont="1" applyBorder="1" applyAlignment="1">
      <alignment horizontal="left" wrapText="1" indent="1"/>
    </xf>
    <xf numFmtId="0" fontId="2" fillId="0" borderId="5" xfId="0" applyFont="1" applyBorder="1" applyAlignment="1">
      <alignment horizontal="right" indent="1"/>
    </xf>
    <xf numFmtId="0" fontId="2" fillId="0" borderId="3" xfId="0" applyFont="1" applyBorder="1" applyAlignment="1">
      <alignment horizontal="right" indent="1"/>
    </xf>
    <xf numFmtId="0" fontId="0" fillId="0" borderId="22" xfId="0" applyBorder="1" applyAlignment="1">
      <alignment horizontal="left" vertical="top"/>
    </xf>
    <xf numFmtId="0" fontId="0" fillId="0" borderId="24" xfId="0" applyBorder="1" applyAlignment="1">
      <alignment horizontal="left" vertical="top"/>
    </xf>
    <xf numFmtId="0" fontId="4" fillId="0" borderId="25" xfId="0" applyFont="1" applyBorder="1" applyAlignment="1">
      <alignment horizontal="justify" vertical="top" wrapText="1"/>
    </xf>
    <xf numFmtId="0" fontId="34" fillId="0" borderId="25" xfId="0" applyFont="1" applyBorder="1" applyAlignment="1">
      <alignment horizontal="justify" vertical="top" wrapText="1"/>
    </xf>
    <xf numFmtId="0" fontId="6" fillId="0" borderId="14" xfId="0" applyFont="1" applyBorder="1" applyAlignment="1">
      <alignment horizontal="center" vertical="top" wrapText="1"/>
    </xf>
    <xf numFmtId="0" fontId="6" fillId="0" borderId="25" xfId="0" applyFont="1" applyBorder="1" applyAlignment="1">
      <alignment horizontal="center" vertical="top" wrapText="1"/>
    </xf>
    <xf numFmtId="0" fontId="0" fillId="0" borderId="23" xfId="0" applyBorder="1" applyAlignment="1">
      <alignment horizontal="left" vertical="top"/>
    </xf>
    <xf numFmtId="0" fontId="0" fillId="0" borderId="26" xfId="0" applyBorder="1" applyAlignment="1">
      <alignment horizontal="left" vertical="top"/>
    </xf>
    <xf numFmtId="0" fontId="2" fillId="0" borderId="14" xfId="0" applyFont="1" applyBorder="1" applyAlignment="1">
      <alignment horizontal="left" vertical="center" wrapText="1"/>
    </xf>
    <xf numFmtId="0" fontId="3" fillId="0" borderId="14" xfId="0" applyFont="1" applyBorder="1" applyAlignment="1">
      <alignment horizontal="left" vertical="center" wrapText="1"/>
    </xf>
    <xf numFmtId="0" fontId="35" fillId="0" borderId="23" xfId="0" applyFont="1" applyBorder="1" applyAlignment="1">
      <alignment horizontal="left" vertical="top"/>
    </xf>
    <xf numFmtId="0" fontId="3"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left" vertical="top" wrapText="1"/>
    </xf>
    <xf numFmtId="0" fontId="6" fillId="0" borderId="14" xfId="0" applyFont="1" applyBorder="1" applyAlignment="1">
      <alignment horizontal="center"/>
    </xf>
    <xf numFmtId="0" fontId="3" fillId="0" borderId="14" xfId="0" applyFont="1" applyBorder="1" applyAlignment="1">
      <alignment horizontal="center"/>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4" fillId="0" borderId="27" xfId="0" applyFont="1" applyBorder="1" applyAlignment="1">
      <alignment horizontal="left" vertical="top"/>
    </xf>
    <xf numFmtId="0" fontId="4" fillId="0" borderId="29" xfId="0" applyFont="1" applyBorder="1" applyAlignment="1">
      <alignment horizontal="left" vertical="top"/>
    </xf>
    <xf numFmtId="0" fontId="6" fillId="0" borderId="28" xfId="0" applyFont="1" applyBorder="1" applyAlignment="1">
      <alignment horizontal="left" vertical="top"/>
    </xf>
    <xf numFmtId="0" fontId="6" fillId="0" borderId="30" xfId="0" applyFont="1" applyBorder="1" applyAlignment="1">
      <alignment horizontal="left" vertical="top"/>
    </xf>
    <xf numFmtId="0" fontId="30" fillId="0" borderId="14" xfId="0" applyFont="1" applyBorder="1" applyAlignment="1">
      <alignment horizontal="justify" vertical="top" wrapText="1"/>
    </xf>
    <xf numFmtId="0" fontId="2" fillId="0" borderId="4" xfId="0" applyFont="1" applyBorder="1" applyAlignment="1">
      <alignment horizontal="right" indent="1"/>
    </xf>
    <xf numFmtId="0" fontId="34" fillId="0" borderId="4" xfId="0" applyFont="1" applyBorder="1" applyAlignment="1">
      <alignment horizontal="left" wrapText="1" indent="1"/>
    </xf>
    <xf numFmtId="0" fontId="6" fillId="3" borderId="5" xfId="0" applyFont="1" applyFill="1" applyBorder="1" applyAlignment="1">
      <alignment horizontal="center"/>
    </xf>
    <xf numFmtId="0" fontId="6" fillId="3" borderId="3" xfId="0" applyFont="1" applyFill="1" applyBorder="1" applyAlignment="1">
      <alignment horizontal="center"/>
    </xf>
    <xf numFmtId="0" fontId="35" fillId="0" borderId="22" xfId="0" applyFont="1" applyBorder="1" applyAlignment="1">
      <alignment horizontal="left" vertical="top"/>
    </xf>
    <xf numFmtId="0" fontId="4" fillId="0" borderId="14" xfId="0" applyFont="1" applyBorder="1" applyAlignment="1">
      <alignment horizontal="justify" wrapText="1"/>
    </xf>
    <xf numFmtId="0" fontId="0" fillId="3" borderId="5" xfId="0" applyFill="1" applyBorder="1" applyAlignment="1">
      <alignment horizontal="center"/>
    </xf>
    <xf numFmtId="0" fontId="0" fillId="3" borderId="3" xfId="0" applyFill="1" applyBorder="1" applyAlignment="1">
      <alignment horizontal="center"/>
    </xf>
    <xf numFmtId="165" fontId="6" fillId="6" borderId="5" xfId="0" applyNumberFormat="1" applyFont="1" applyFill="1" applyBorder="1" applyAlignment="1">
      <alignment horizontal="center"/>
    </xf>
    <xf numFmtId="165" fontId="6" fillId="6" borderId="3" xfId="0" applyNumberFormat="1" applyFont="1" applyFill="1" applyBorder="1" applyAlignment="1">
      <alignment horizontal="center"/>
    </xf>
    <xf numFmtId="0" fontId="2" fillId="0" borderId="23" xfId="0" applyFont="1" applyBorder="1" applyAlignment="1">
      <alignment horizontal="left" vertical="top" wrapText="1"/>
    </xf>
    <xf numFmtId="0" fontId="34" fillId="0" borderId="16" xfId="0" applyFont="1" applyBorder="1" applyAlignment="1">
      <alignment horizontal="justify" vertical="top" wrapText="1"/>
    </xf>
    <xf numFmtId="0" fontId="34" fillId="0" borderId="18" xfId="0" applyFont="1" applyBorder="1" applyAlignment="1">
      <alignment horizontal="justify" vertical="top" wrapText="1"/>
    </xf>
    <xf numFmtId="0" fontId="4" fillId="0" borderId="16" xfId="0" applyFont="1" applyBorder="1" applyAlignment="1">
      <alignment horizontal="justify" vertical="top" wrapText="1"/>
    </xf>
    <xf numFmtId="0" fontId="4" fillId="0" borderId="52" xfId="0" applyFont="1" applyBorder="1" applyAlignment="1">
      <alignment horizontal="justify" vertical="top" wrapText="1"/>
    </xf>
    <xf numFmtId="0" fontId="4" fillId="0" borderId="18" xfId="0" applyFont="1" applyBorder="1" applyAlignment="1">
      <alignment horizontal="justify" vertical="top" wrapText="1"/>
    </xf>
    <xf numFmtId="165" fontId="0" fillId="0" borderId="43" xfId="0" applyNumberFormat="1" applyBorder="1" applyAlignment="1">
      <alignment horizontal="center" vertical="center"/>
    </xf>
    <xf numFmtId="165" fontId="0" fillId="0" borderId="3"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0" fillId="0" borderId="34" xfId="0" applyFont="1" applyBorder="1" applyAlignment="1">
      <alignment horizontal="center"/>
    </xf>
    <xf numFmtId="0" fontId="30" fillId="0" borderId="35" xfId="0" applyFont="1" applyBorder="1" applyAlignment="1">
      <alignment horizontal="center"/>
    </xf>
    <xf numFmtId="0" fontId="30" fillId="0" borderId="36" xfId="0" applyFont="1" applyBorder="1" applyAlignment="1">
      <alignment horizontal="center"/>
    </xf>
    <xf numFmtId="0" fontId="30" fillId="0" borderId="49" xfId="0" applyFont="1" applyBorder="1" applyAlignment="1">
      <alignment horizontal="justify" vertical="top" wrapText="1"/>
    </xf>
    <xf numFmtId="0" fontId="30" fillId="0" borderId="46" xfId="0" applyFont="1" applyBorder="1" applyAlignment="1">
      <alignment horizontal="justify" vertical="top" wrapText="1"/>
    </xf>
    <xf numFmtId="0" fontId="30" fillId="0" borderId="47" xfId="0" applyFont="1" applyBorder="1" applyAlignment="1">
      <alignment horizontal="left" vertical="top" wrapText="1"/>
    </xf>
    <xf numFmtId="0" fontId="30" fillId="0" borderId="49" xfId="0" applyFont="1" applyBorder="1" applyAlignment="1">
      <alignment horizontal="left" vertical="top" wrapText="1"/>
    </xf>
    <xf numFmtId="0" fontId="0" fillId="6" borderId="1" xfId="0" applyFill="1" applyBorder="1" applyAlignment="1">
      <alignment horizontal="center" vertical="center" wrapText="1"/>
    </xf>
    <xf numFmtId="0" fontId="0" fillId="6" borderId="41" xfId="0" applyFill="1" applyBorder="1" applyAlignment="1">
      <alignment horizontal="center" vertical="center" wrapText="1"/>
    </xf>
    <xf numFmtId="0" fontId="0" fillId="6" borderId="31" xfId="0" applyFill="1" applyBorder="1" applyAlignment="1">
      <alignment horizontal="center" vertical="center" wrapText="1"/>
    </xf>
    <xf numFmtId="165" fontId="0" fillId="2" borderId="27" xfId="0" applyNumberFormat="1" applyFill="1" applyBorder="1" applyAlignment="1">
      <alignment horizontal="center" vertical="center" wrapText="1"/>
    </xf>
    <xf numFmtId="165" fontId="0" fillId="2" borderId="44" xfId="0" applyNumberFormat="1" applyFill="1" applyBorder="1" applyAlignment="1">
      <alignment horizontal="center" vertical="center" wrapText="1"/>
    </xf>
    <xf numFmtId="165" fontId="0" fillId="2" borderId="32" xfId="0" applyNumberFormat="1" applyFill="1" applyBorder="1" applyAlignment="1">
      <alignment horizontal="center" vertical="center" wrapText="1"/>
    </xf>
    <xf numFmtId="0" fontId="0" fillId="6" borderId="28" xfId="0" applyFill="1" applyBorder="1" applyAlignment="1">
      <alignment horizontal="center" vertical="center" wrapText="1"/>
    </xf>
    <xf numFmtId="0" fontId="0" fillId="6" borderId="42" xfId="0" applyFill="1" applyBorder="1" applyAlignment="1">
      <alignment horizontal="center" vertical="center" wrapText="1"/>
    </xf>
    <xf numFmtId="0" fontId="0" fillId="6" borderId="33" xfId="0"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41" xfId="0" applyNumberFormat="1" applyFill="1" applyBorder="1" applyAlignment="1">
      <alignment horizontal="center" vertical="center" wrapText="1"/>
    </xf>
    <xf numFmtId="165" fontId="0" fillId="2" borderId="31" xfId="0" applyNumberFormat="1" applyFill="1" applyBorder="1" applyAlignment="1">
      <alignment horizontal="center" vertical="center" wrapText="1"/>
    </xf>
    <xf numFmtId="0" fontId="2" fillId="0" borderId="26" xfId="0" applyFont="1" applyBorder="1" applyAlignment="1">
      <alignment horizontal="left" vertical="top" wrapText="1"/>
    </xf>
    <xf numFmtId="0" fontId="30" fillId="0" borderId="4" xfId="0" applyFont="1" applyBorder="1" applyAlignment="1">
      <alignment horizontal="left" vertical="top" wrapText="1"/>
    </xf>
    <xf numFmtId="0" fontId="0" fillId="0" borderId="5" xfId="0" applyBorder="1" applyAlignment="1">
      <alignment horizontal="center"/>
    </xf>
    <xf numFmtId="0" fontId="0" fillId="0" borderId="38" xfId="0" applyBorder="1" applyAlignment="1">
      <alignment horizontal="center"/>
    </xf>
    <xf numFmtId="0" fontId="4" fillId="0" borderId="5" xfId="0" applyFont="1" applyBorder="1" applyAlignment="1">
      <alignment horizontal="justify" vertical="top" wrapText="1"/>
    </xf>
    <xf numFmtId="0" fontId="6" fillId="0" borderId="5" xfId="0" applyFont="1" applyBorder="1" applyAlignment="1">
      <alignment horizontal="justify" vertical="top" wrapText="1"/>
    </xf>
    <xf numFmtId="0" fontId="6" fillId="0" borderId="15" xfId="0" applyFont="1" applyBorder="1" applyAlignment="1">
      <alignment horizontal="justify" vertical="top" wrapText="1"/>
    </xf>
    <xf numFmtId="0" fontId="6" fillId="0" borderId="17" xfId="0" applyFont="1" applyBorder="1" applyAlignment="1">
      <alignment horizontal="justify" vertical="top" wrapText="1"/>
    </xf>
    <xf numFmtId="0" fontId="4" fillId="0" borderId="15" xfId="0" applyFont="1" applyBorder="1" applyAlignment="1">
      <alignment horizontal="justify" vertical="top" wrapText="1"/>
    </xf>
    <xf numFmtId="0" fontId="6" fillId="0" borderId="50" xfId="0" applyFont="1" applyBorder="1" applyAlignment="1">
      <alignment horizontal="justify" vertical="top" wrapText="1"/>
    </xf>
    <xf numFmtId="0" fontId="34" fillId="0" borderId="52" xfId="0" applyFont="1" applyBorder="1" applyAlignment="1">
      <alignment horizontal="justify" vertical="top" wrapText="1"/>
    </xf>
    <xf numFmtId="0" fontId="34" fillId="0" borderId="5" xfId="0" applyFont="1" applyBorder="1" applyAlignment="1">
      <alignment horizontal="center"/>
    </xf>
    <xf numFmtId="0" fontId="34" fillId="0" borderId="38" xfId="0" applyFont="1" applyBorder="1" applyAlignment="1">
      <alignment horizontal="center"/>
    </xf>
    <xf numFmtId="0" fontId="34" fillId="0" borderId="43" xfId="0" applyFont="1" applyBorder="1" applyAlignment="1">
      <alignment horizontal="center"/>
    </xf>
    <xf numFmtId="0" fontId="34" fillId="0" borderId="3" xfId="0" applyFont="1" applyBorder="1" applyAlignment="1">
      <alignment horizontal="center"/>
    </xf>
  </cellXfs>
  <cellStyles count="8">
    <cellStyle name="Hipersaitas" xfId="2" builtinId="8"/>
    <cellStyle name="Įprastas" xfId="0" builtinId="0"/>
    <cellStyle name="Įprastas 2" xfId="1"/>
    <cellStyle name="Įprastas 3" xfId="5"/>
    <cellStyle name="Įprastas 4" xfId="7"/>
    <cellStyle name="Normal 18" xfId="4"/>
    <cellStyle name="Normal 2" xfId="3"/>
    <cellStyle name="Normal_____3lentelė - 2,3,4 lapai_3_variantas" xfId="6"/>
  </cellStyles>
  <dxfs count="0"/>
  <tableStyles count="0" defaultTableStyle="TableStyleMedium2" defaultPivotStyle="PivotStyleMedium9"/>
  <colors>
    <mruColors>
      <color rgb="FF8D8473"/>
      <color rgb="FFD3D3CF"/>
      <color rgb="FFFCC232"/>
      <color rgb="FFE6D6B1"/>
      <color rgb="FFFEDF90"/>
      <color rgb="FFE57F84"/>
      <color rgb="FF535141"/>
      <color rgb="FF00C07B"/>
      <color rgb="FFFDB913"/>
      <color rgb="FFFFFF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213359</xdr:colOff>
      <xdr:row>0</xdr:row>
      <xdr:rowOff>60960</xdr:rowOff>
    </xdr:from>
    <xdr:to>
      <xdr:col>6</xdr:col>
      <xdr:colOff>7620</xdr:colOff>
      <xdr:row>0</xdr:row>
      <xdr:rowOff>1318260</xdr:rowOff>
    </xdr:to>
    <xdr:pic>
      <xdr:nvPicPr>
        <xdr:cNvPr id="3" name="Paveikslėlis 2">
          <a:hlinkClick xmlns:r="http://schemas.openxmlformats.org/officeDocument/2006/relationships" r:id="rId1"/>
        </xdr:cNvPr>
        <xdr:cNvPicPr>
          <a:picLocks noChangeAspect="1" noChangeArrowheads="1"/>
        </xdr:cNvPicPr>
      </xdr:nvPicPr>
      <xdr:blipFill>
        <a:blip xmlns:r="http://schemas.openxmlformats.org/officeDocument/2006/relationships" r:embed="rId2">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13359" y="60960"/>
          <a:ext cx="10927081"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552449</xdr:colOff>
      <xdr:row>14</xdr:row>
      <xdr:rowOff>132791</xdr:rowOff>
    </xdr:from>
    <xdr:ext cx="367793" cy="477888"/>
    <mc:AlternateContent xmlns:mc="http://schemas.openxmlformats.org/markup-compatibility/2006" xmlns:a14="http://schemas.microsoft.com/office/drawing/2010/main">
      <mc:Choice Requires="a14">
        <xdr:sp macro="" textlink="">
          <xdr:nvSpPr>
            <xdr:cNvPr id="2" name="TextBox 1"/>
            <xdr:cNvSpPr txBox="1"/>
          </xdr:nvSpPr>
          <xdr:spPr>
            <a:xfrm>
              <a:off x="4152899" y="4895291"/>
              <a:ext cx="367793" cy="477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lt-LT" sz="1100" i="1">
                            <a:latin typeface="Cambria Math" panose="02040503050406030204" pitchFamily="18" charset="0"/>
                          </a:rPr>
                        </m:ctrlPr>
                      </m:naryPr>
                      <m:sub>
                        <m:r>
                          <m:rPr>
                            <m:brk m:alnAt="23"/>
                          </m:rPr>
                          <a:rPr lang="lt-LT"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4</m:t>
                        </m:r>
                      </m:sup>
                      <m:e>
                        <m:sSub>
                          <m:sSubPr>
                            <m:ctrlPr>
                              <a:rPr lang="en-US" sz="1100" b="0" i="1">
                                <a:latin typeface="Cambria Math" panose="02040503050406030204" pitchFamily="18" charset="0"/>
                              </a:rPr>
                            </m:ctrlPr>
                          </m:sSubPr>
                          <m:e>
                            <m:r>
                              <m:rPr>
                                <m:sty m:val="p"/>
                              </m:rPr>
                              <a:rPr lang="en-US" sz="1100" b="0" i="0">
                                <a:latin typeface="Cambria Math" panose="02040503050406030204" pitchFamily="18" charset="0"/>
                              </a:rPr>
                              <m:t>S</m:t>
                            </m:r>
                          </m:e>
                          <m:sub>
                            <m:r>
                              <m:rPr>
                                <m:sty m:val="p"/>
                              </m:rPr>
                              <a:rPr lang="en-US" sz="1100" b="0" i="0">
                                <a:latin typeface="Cambria Math" panose="02040503050406030204" pitchFamily="18" charset="0"/>
                              </a:rPr>
                              <m:t>i</m:t>
                            </m:r>
                          </m:sub>
                        </m:sSub>
                      </m:e>
                    </m:nary>
                  </m:oMath>
                </m:oMathPara>
              </a14:m>
              <a:endParaRPr lang="lt-LT" sz="1100"/>
            </a:p>
          </xdr:txBody>
        </xdr:sp>
      </mc:Choice>
      <mc:Fallback xmlns="">
        <xdr:sp macro="" textlink="">
          <xdr:nvSpPr>
            <xdr:cNvPr id="2" name="TextBox 1"/>
            <xdr:cNvSpPr txBox="1"/>
          </xdr:nvSpPr>
          <xdr:spPr>
            <a:xfrm>
              <a:off x="4152899" y="4895291"/>
              <a:ext cx="367793" cy="477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lt-LT" sz="1100" i="0">
                  <a:latin typeface="Cambria Math" panose="02040503050406030204" pitchFamily="18" charset="0"/>
                </a:rPr>
                <a:t>⋃</a:t>
              </a:r>
              <a:r>
                <a:rPr lang="en-US" sz="1100" b="0" i="0">
                  <a:latin typeface="Cambria Math" panose="02040503050406030204" pitchFamily="18" charset="0"/>
                </a:rPr>
                <a:t>_</a:t>
              </a:r>
              <a:r>
                <a:rPr lang="lt-LT" sz="1100" b="0" i="0">
                  <a:latin typeface="Cambria Math" panose="02040503050406030204" pitchFamily="18" charset="0"/>
                </a:rPr>
                <a:t>(𝑖</a:t>
              </a:r>
              <a:r>
                <a:rPr lang="en-US" sz="1100" b="0" i="0">
                  <a:latin typeface="Cambria Math" panose="02040503050406030204" pitchFamily="18" charset="0"/>
                </a:rPr>
                <a:t>=1</a:t>
              </a:r>
              <a:r>
                <a:rPr lang="lt-LT" sz="1100" b="0" i="0">
                  <a:latin typeface="Cambria Math" panose="02040503050406030204" pitchFamily="18" charset="0"/>
                </a:rPr>
                <a:t>)</a:t>
              </a:r>
              <a:r>
                <a:rPr lang="en-US" sz="1100" b="0" i="0">
                  <a:latin typeface="Cambria Math" panose="02040503050406030204" pitchFamily="18" charset="0"/>
                </a:rPr>
                <a:t>^4▒S_i </a:t>
              </a:r>
              <a:endParaRPr lang="lt-LT" sz="1100"/>
            </a:p>
          </xdr:txBody>
        </xdr:sp>
      </mc:Fallback>
    </mc:AlternateContent>
    <xdr:clientData/>
  </xdr:oneCellAnchor>
  <xdr:oneCellAnchor>
    <xdr:from>
      <xdr:col>10</xdr:col>
      <xdr:colOff>526678</xdr:colOff>
      <xdr:row>14</xdr:row>
      <xdr:rowOff>122145</xdr:rowOff>
    </xdr:from>
    <xdr:ext cx="377219" cy="477888"/>
    <mc:AlternateContent xmlns:mc="http://schemas.openxmlformats.org/markup-compatibility/2006" xmlns:a14="http://schemas.microsoft.com/office/drawing/2010/main">
      <mc:Choice Requires="a14">
        <xdr:sp macro="" textlink="">
          <xdr:nvSpPr>
            <xdr:cNvPr id="3" name="TextBox 2"/>
            <xdr:cNvSpPr txBox="1"/>
          </xdr:nvSpPr>
          <xdr:spPr>
            <a:xfrm>
              <a:off x="11385178" y="4884645"/>
              <a:ext cx="377219" cy="477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lt-LT" sz="1100" i="1">
                            <a:latin typeface="Cambria Math" panose="02040503050406030204" pitchFamily="18" charset="0"/>
                          </a:rPr>
                        </m:ctrlPr>
                      </m:naryPr>
                      <m:sub>
                        <m:r>
                          <m:rPr>
                            <m:brk m:alnAt="23"/>
                          </m:rPr>
                          <a:rPr lang="lt-LT"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4</m:t>
                        </m:r>
                      </m:sup>
                      <m:e>
                        <m:sSub>
                          <m:sSubPr>
                            <m:ctrlPr>
                              <a:rPr lang="en-US" sz="1100" b="0" i="1">
                                <a:latin typeface="Cambria Math" panose="02040503050406030204" pitchFamily="18" charset="0"/>
                              </a:rPr>
                            </m:ctrlPr>
                          </m:sSubPr>
                          <m:e>
                            <m:r>
                              <m:rPr>
                                <m:sty m:val="p"/>
                              </m:rPr>
                              <a:rPr lang="en-US" sz="1100" b="0" i="0">
                                <a:latin typeface="Cambria Math" panose="02040503050406030204" pitchFamily="18" charset="0"/>
                              </a:rPr>
                              <m:t>C</m:t>
                            </m:r>
                          </m:e>
                          <m:sub>
                            <m:r>
                              <m:rPr>
                                <m:sty m:val="p"/>
                              </m:rPr>
                              <a:rPr lang="en-US" sz="1100" b="0" i="0">
                                <a:latin typeface="Cambria Math" panose="02040503050406030204" pitchFamily="18" charset="0"/>
                              </a:rPr>
                              <m:t>i</m:t>
                            </m:r>
                          </m:sub>
                        </m:sSub>
                      </m:e>
                    </m:nary>
                  </m:oMath>
                </m:oMathPara>
              </a14:m>
              <a:endParaRPr lang="lt-LT" sz="1100"/>
            </a:p>
          </xdr:txBody>
        </xdr:sp>
      </mc:Choice>
      <mc:Fallback xmlns="">
        <xdr:sp macro="" textlink="">
          <xdr:nvSpPr>
            <xdr:cNvPr id="3" name="TextBox 2"/>
            <xdr:cNvSpPr txBox="1"/>
          </xdr:nvSpPr>
          <xdr:spPr>
            <a:xfrm>
              <a:off x="11385178" y="4884645"/>
              <a:ext cx="377219" cy="477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lt-LT" sz="1100" i="0">
                  <a:latin typeface="Cambria Math" panose="02040503050406030204" pitchFamily="18" charset="0"/>
                </a:rPr>
                <a:t>⋃</a:t>
              </a:r>
              <a:r>
                <a:rPr lang="en-US" sz="1100" b="0" i="0">
                  <a:latin typeface="Cambria Math" panose="02040503050406030204" pitchFamily="18" charset="0"/>
                </a:rPr>
                <a:t>_</a:t>
              </a:r>
              <a:r>
                <a:rPr lang="lt-LT" sz="1100" b="0" i="0">
                  <a:latin typeface="Cambria Math" panose="02040503050406030204" pitchFamily="18" charset="0"/>
                </a:rPr>
                <a:t>(𝑖</a:t>
              </a:r>
              <a:r>
                <a:rPr lang="en-US" sz="1100" b="0" i="0">
                  <a:latin typeface="Cambria Math" panose="02040503050406030204" pitchFamily="18" charset="0"/>
                </a:rPr>
                <a:t>=1</a:t>
              </a:r>
              <a:r>
                <a:rPr lang="lt-LT" sz="1100" b="0" i="0">
                  <a:latin typeface="Cambria Math" panose="02040503050406030204" pitchFamily="18" charset="0"/>
                </a:rPr>
                <a:t>)</a:t>
              </a:r>
              <a:r>
                <a:rPr lang="en-US" sz="1100" b="0" i="0">
                  <a:latin typeface="Cambria Math" panose="02040503050406030204" pitchFamily="18" charset="0"/>
                </a:rPr>
                <a:t>^4▒C_i </a:t>
              </a:r>
              <a:endParaRPr lang="lt-LT"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246529</xdr:colOff>
      <xdr:row>26</xdr:row>
      <xdr:rowOff>202603</xdr:rowOff>
    </xdr:from>
    <xdr:ext cx="1423595" cy="256289"/>
    <mc:AlternateContent xmlns:mc="http://schemas.openxmlformats.org/markup-compatibility/2006" xmlns:a14="http://schemas.microsoft.com/office/drawing/2010/main">
      <mc:Choice Requires="a14">
        <xdr:sp macro="" textlink="">
          <xdr:nvSpPr>
            <xdr:cNvPr id="3" name="TextBox 2"/>
            <xdr:cNvSpPr txBox="1"/>
          </xdr:nvSpPr>
          <xdr:spPr>
            <a:xfrm>
              <a:off x="4620409" y="11259223"/>
              <a:ext cx="1423595"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num>
                      <m:den>
                        <m:r>
                          <m:rPr>
                            <m:sty m:val="p"/>
                          </m:rPr>
                          <a:rPr lang="lt-LT" sz="800" b="0" i="0">
                            <a:latin typeface="Cambria Math" panose="02040503050406030204" pitchFamily="18" charset="0"/>
                          </a:rPr>
                          <m:t>VI</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3" name="TextBox 2"/>
            <xdr:cNvSpPr txBox="1"/>
          </xdr:nvSpPr>
          <xdr:spPr>
            <a:xfrm>
              <a:off x="4620409" y="11259223"/>
              <a:ext cx="1423595"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lt-LT" sz="800" b="0" i="0">
                  <a:latin typeface="Cambria Math" panose="02040503050406030204" pitchFamily="18" charset="0"/>
                </a:rPr>
                <a:t>VI</a:t>
              </a:r>
              <a:r>
                <a:rPr lang="en-US" sz="800" b="0" i="0">
                  <a:latin typeface="Cambria Math" panose="02040503050406030204" pitchFamily="18" charset="0"/>
                </a:rPr>
                <a:t>(t)/</a:t>
              </a:r>
              <a:r>
                <a:rPr lang="lt-LT" sz="800" b="0" i="0">
                  <a:latin typeface="Cambria Math" panose="02040503050406030204" pitchFamily="18" charset="0"/>
                </a:rPr>
                <a:t>VI</a:t>
              </a:r>
              <a:r>
                <a:rPr lang="en-US" sz="800" b="0" i="0">
                  <a:latin typeface="Cambria Math" panose="02040503050406030204" pitchFamily="18" charset="0"/>
                </a:rPr>
                <a:t>(t−1) </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oneCellAnchor>
  <xdr:oneCellAnchor>
    <xdr:from>
      <xdr:col>3</xdr:col>
      <xdr:colOff>181087</xdr:colOff>
      <xdr:row>22</xdr:row>
      <xdr:rowOff>56926</xdr:rowOff>
    </xdr:from>
    <xdr:ext cx="1417568" cy="409215"/>
    <mc:AlternateContent xmlns:mc="http://schemas.openxmlformats.org/markup-compatibility/2006">
      <mc:Choice xmlns:a14="http://schemas.microsoft.com/office/drawing/2010/main" Requires="a14">
        <xdr:sp macro="" textlink="">
          <xdr:nvSpPr>
            <xdr:cNvPr id="4" name="TextBox 3"/>
            <xdr:cNvSpPr txBox="1"/>
          </xdr:nvSpPr>
          <xdr:spPr>
            <a:xfrm>
              <a:off x="4555863" y="8636150"/>
              <a:ext cx="141756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Y</m:t>
                        </m:r>
                      </m:e>
                      <m:sub>
                        <m:r>
                          <m:rPr>
                            <m:sty m:val="p"/>
                          </m:rPr>
                          <a:rPr lang="en-US" sz="900" b="0" i="0">
                            <a:solidFill>
                              <a:schemeClr val="tx1"/>
                            </a:solidFill>
                            <a:effectLst/>
                            <a:latin typeface="Cambria Math" panose="02040503050406030204" pitchFamily="18" charset="0"/>
                            <a:ea typeface="+mn-ea"/>
                            <a:cs typeface="+mn-cs"/>
                          </a:rPr>
                          <m:t>np</m:t>
                        </m:r>
                        <m:r>
                          <a:rPr lang="en-US" sz="900" b="0" i="0">
                            <a:solidFill>
                              <a:schemeClr val="tx1"/>
                            </a:solidFill>
                            <a:effectLst/>
                            <a:latin typeface="Cambria Math" panose="02040503050406030204" pitchFamily="18" charset="0"/>
                            <a:ea typeface="+mn-ea"/>
                            <a:cs typeface="+mn-cs"/>
                          </a:rPr>
                          <m:t>10</m:t>
                        </m:r>
                        <m:r>
                          <m:rPr>
                            <m:sty m:val="p"/>
                          </m:rPr>
                          <a:rPr lang="en-US" sz="900" b="0" i="0">
                            <a:solidFill>
                              <a:schemeClr val="tx1"/>
                            </a:solidFill>
                            <a:effectLst/>
                            <a:latin typeface="Cambria Math" panose="02040503050406030204" pitchFamily="18" charset="0"/>
                            <a:ea typeface="+mn-ea"/>
                            <a:cs typeface="+mn-cs"/>
                          </a:rPr>
                          <m:t>t</m:t>
                        </m:r>
                      </m:sub>
                    </m:sSub>
                    <m:r>
                      <a:rPr lang="en-US" sz="900" b="0" i="1">
                        <a:solidFill>
                          <a:schemeClr val="tx1"/>
                        </a:solidFill>
                        <a:effectLst/>
                        <a:latin typeface="Cambria Math" panose="02040503050406030204" pitchFamily="18" charset="0"/>
                        <a:ea typeface="+mn-ea"/>
                        <a:cs typeface="+mn-cs"/>
                      </a:rPr>
                      <m:t>=</m:t>
                    </m:r>
                    <m:rad>
                      <m:radPr>
                        <m:ctrlPr>
                          <a:rPr lang="en-US" sz="900" b="0" i="1">
                            <a:solidFill>
                              <a:schemeClr val="tx1"/>
                            </a:solidFill>
                            <a:effectLst/>
                            <a:latin typeface="Cambria Math" panose="02040503050406030204" pitchFamily="18" charset="0"/>
                            <a:ea typeface="+mn-ea"/>
                            <a:cs typeface="+mn-cs"/>
                          </a:rPr>
                        </m:ctrlPr>
                      </m:radPr>
                      <m:deg>
                        <m:r>
                          <m:rPr>
                            <m:brk m:alnAt="7"/>
                          </m:rPr>
                          <a:rPr lang="en-US" sz="900" b="0" i="1">
                            <a:solidFill>
                              <a:schemeClr val="tx1"/>
                            </a:solidFill>
                            <a:effectLst/>
                            <a:latin typeface="Cambria Math" panose="02040503050406030204" pitchFamily="18" charset="0"/>
                            <a:ea typeface="+mn-ea"/>
                            <a:cs typeface="+mn-cs"/>
                          </a:rPr>
                          <m:t>1</m:t>
                        </m:r>
                        <m:r>
                          <a:rPr lang="en-US" sz="900" b="0" i="1">
                            <a:solidFill>
                              <a:schemeClr val="tx1"/>
                            </a:solidFill>
                            <a:effectLst/>
                            <a:latin typeface="Cambria Math" panose="02040503050406030204" pitchFamily="18" charset="0"/>
                            <a:ea typeface="+mn-ea"/>
                            <a:cs typeface="+mn-cs"/>
                          </a:rPr>
                          <m:t>0</m:t>
                        </m:r>
                      </m:deg>
                      <m:e>
                        <m:f>
                          <m:fPr>
                            <m:ctrlPr>
                              <a:rPr lang="en-US" sz="900" b="0" i="1">
                                <a:solidFill>
                                  <a:schemeClr val="tx1"/>
                                </a:solidFill>
                                <a:effectLst/>
                                <a:latin typeface="Cambria Math" panose="02040503050406030204" pitchFamily="18" charset="0"/>
                                <a:ea typeface="+mn-ea"/>
                                <a:cs typeface="+mn-cs"/>
                              </a:rPr>
                            </m:ctrlPr>
                          </m:fPr>
                          <m:num>
                            <m:sSup>
                              <m:sSupPr>
                                <m:ctrlPr>
                                  <a:rPr lang="en-US" sz="900" b="0" i="1">
                                    <a:solidFill>
                                      <a:schemeClr val="tx1"/>
                                    </a:solidFill>
                                    <a:effectLst/>
                                    <a:latin typeface="Cambria Math" panose="02040503050406030204" pitchFamily="18" charset="0"/>
                                    <a:ea typeface="+mn-ea"/>
                                    <a:cs typeface="+mn-cs"/>
                                  </a:rPr>
                                </m:ctrlPr>
                              </m:sSupPr>
                              <m:e>
                                <m:r>
                                  <m:rPr>
                                    <m:sty m:val="p"/>
                                  </m:rPr>
                                  <a:rPr lang="en-US" sz="900" b="0" i="0">
                                    <a:solidFill>
                                      <a:schemeClr val="tx1"/>
                                    </a:solidFill>
                                    <a:effectLst/>
                                    <a:latin typeface="Cambria Math" panose="02040503050406030204" pitchFamily="18" charset="0"/>
                                    <a:ea typeface="+mn-ea"/>
                                    <a:cs typeface="+mn-cs"/>
                                  </a:rPr>
                                  <m:t>Y</m:t>
                                </m:r>
                              </m:e>
                              <m:sup>
                                <m:r>
                                  <a:rPr lang="en-US" sz="900" b="0" i="1">
                                    <a:solidFill>
                                      <a:schemeClr val="tx1"/>
                                    </a:solidFill>
                                    <a:effectLst/>
                                    <a:latin typeface="Cambria Math" panose="02040503050406030204" pitchFamily="18" charset="0"/>
                                    <a:ea typeface="+mn-ea"/>
                                    <a:cs typeface="+mn-cs"/>
                                  </a:rPr>
                                  <m:t>∗</m:t>
                                </m:r>
                              </m:sup>
                            </m:sSup>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+2</m:t>
                                </m:r>
                              </m:e>
                            </m:d>
                          </m:num>
                          <m:den>
                            <m:sSup>
                              <m:sSupPr>
                                <m:ctrlPr>
                                  <a:rPr lang="en-US" sz="900" b="0" i="1">
                                    <a:solidFill>
                                      <a:schemeClr val="tx1"/>
                                    </a:solidFill>
                                    <a:effectLst/>
                                    <a:latin typeface="Cambria Math" panose="02040503050406030204" pitchFamily="18" charset="0"/>
                                    <a:ea typeface="+mn-ea"/>
                                    <a:cs typeface="+mn-cs"/>
                                  </a:rPr>
                                </m:ctrlPr>
                              </m:sSupPr>
                              <m:e>
                                <m:r>
                                  <m:rPr>
                                    <m:sty m:val="p"/>
                                  </m:rPr>
                                  <a:rPr lang="en-US" sz="900" b="0" i="0">
                                    <a:solidFill>
                                      <a:schemeClr val="tx1"/>
                                    </a:solidFill>
                                    <a:effectLst/>
                                    <a:latin typeface="Cambria Math" panose="02040503050406030204" pitchFamily="18" charset="0"/>
                                    <a:ea typeface="+mn-ea"/>
                                    <a:cs typeface="+mn-cs"/>
                                  </a:rPr>
                                  <m:t>Y</m:t>
                                </m:r>
                              </m:e>
                              <m:sup>
                                <m:r>
                                  <a:rPr lang="en-US" sz="900" b="0" i="1">
                                    <a:solidFill>
                                      <a:schemeClr val="tx1"/>
                                    </a:solidFill>
                                    <a:effectLst/>
                                    <a:latin typeface="Cambria Math" panose="02040503050406030204" pitchFamily="18" charset="0"/>
                                    <a:ea typeface="+mn-ea"/>
                                    <a:cs typeface="+mn-cs"/>
                                  </a:rPr>
                                  <m:t>∗</m:t>
                                </m:r>
                              </m:sup>
                            </m:sSup>
                            <m:r>
                              <a:rPr lang="en-US" sz="900" b="0" i="1">
                                <a:solidFill>
                                  <a:schemeClr val="tx1"/>
                                </a:solidFill>
                                <a:effectLst/>
                                <a:latin typeface="Cambria Math" panose="02040503050406030204" pitchFamily="18" charset="0"/>
                                <a:ea typeface="+mn-ea"/>
                                <a:cs typeface="+mn-cs"/>
                              </a:rPr>
                              <m:t>(</m:t>
                            </m:r>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−8)</m:t>
                            </m:r>
                          </m:den>
                        </m:f>
                      </m:e>
                    </m:rad>
                    <m:sSub>
                      <m:sSubPr>
                        <m:ctrlPr>
                          <a:rPr lang="en-US" sz="900" b="0" i="1">
                            <a:solidFill>
                              <a:schemeClr val="tx1"/>
                            </a:solidFill>
                            <a:effectLst/>
                            <a:latin typeface="Cambria Math" panose="02040503050406030204" pitchFamily="18" charset="0"/>
                            <a:ea typeface="+mn-ea"/>
                            <a:cs typeface="+mn-cs"/>
                          </a:rPr>
                        </m:ctrlPr>
                      </m:sSubPr>
                      <m:e>
                        <m:r>
                          <a:rPr lang="en-US" sz="900" b="0" i="1">
                            <a:solidFill>
                              <a:schemeClr val="tx1"/>
                            </a:solidFill>
                            <a:effectLst/>
                            <a:latin typeface="Cambria Math" panose="02040503050406030204" pitchFamily="18" charset="0"/>
                            <a:ea typeface="+mn-ea"/>
                            <a:cs typeface="+mn-cs"/>
                          </a:rPr>
                          <m:t>𝑑</m:t>
                        </m:r>
                      </m:e>
                      <m:sub>
                        <m:r>
                          <a:rPr lang="en-US" sz="900" b="0" i="1">
                            <a:solidFill>
                              <a:schemeClr val="tx1"/>
                            </a:solidFill>
                            <a:effectLst/>
                            <a:latin typeface="Cambria Math" panose="02040503050406030204" pitchFamily="18" charset="0"/>
                            <a:ea typeface="+mn-ea"/>
                            <a:cs typeface="+mn-cs"/>
                          </a:rPr>
                          <m:t>𝑡</m:t>
                        </m:r>
                      </m:sub>
                    </m:sSub>
                    <m:r>
                      <a:rPr lang="en-US" sz="900" b="0" i="1">
                        <a:solidFill>
                          <a:schemeClr val="tx1"/>
                        </a:solidFill>
                        <a:effectLst/>
                        <a:latin typeface="Cambria Math" panose="02040503050406030204" pitchFamily="18" charset="0"/>
                        <a:ea typeface="+mn-ea"/>
                        <a:cs typeface="+mn-cs"/>
                      </a:rPr>
                      <m:t>−1</m:t>
                    </m:r>
                  </m:oMath>
                </m:oMathPara>
              </a14:m>
              <a:endParaRPr lang="lt-LT" sz="900">
                <a:effectLst/>
              </a:endParaRPr>
            </a:p>
          </xdr:txBody>
        </xdr:sp>
      </mc:Choice>
      <mc:Fallback>
        <xdr:sp macro="" textlink="">
          <xdr:nvSpPr>
            <xdr:cNvPr id="4" name="TextBox 3"/>
            <xdr:cNvSpPr txBox="1"/>
          </xdr:nvSpPr>
          <xdr:spPr>
            <a:xfrm>
              <a:off x="4555863" y="8636150"/>
              <a:ext cx="141756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900" b="0" i="0">
                  <a:solidFill>
                    <a:schemeClr val="tx1"/>
                  </a:solidFill>
                  <a:effectLst/>
                  <a:latin typeface="Cambria Math" panose="02040503050406030204" pitchFamily="18" charset="0"/>
                  <a:ea typeface="+mn-ea"/>
                  <a:cs typeface="+mn-cs"/>
                </a:rPr>
                <a:t>Y_np10t=√(10&amp;(Y^∗ (t+2))/(Y^∗ (t−8)))𝑑_𝑡−1</a:t>
              </a:r>
              <a:endParaRPr lang="lt-LT" sz="900">
                <a:effectLst/>
              </a:endParaRPr>
            </a:p>
          </xdr:txBody>
        </xdr:sp>
      </mc:Fallback>
    </mc:AlternateContent>
    <xdr:clientData/>
  </xdr:oneCellAnchor>
  <xdr:oneCellAnchor>
    <xdr:from>
      <xdr:col>3</xdr:col>
      <xdr:colOff>188707</xdr:colOff>
      <xdr:row>22</xdr:row>
      <xdr:rowOff>489024</xdr:rowOff>
    </xdr:from>
    <xdr:ext cx="1267398" cy="409215"/>
    <mc:AlternateContent xmlns:mc="http://schemas.openxmlformats.org/markup-compatibility/2006" xmlns:a14="http://schemas.microsoft.com/office/drawing/2010/main">
      <mc:Choice Requires="a14">
        <xdr:sp macro="" textlink="">
          <xdr:nvSpPr>
            <xdr:cNvPr id="5" name="TextBox 4"/>
            <xdr:cNvSpPr txBox="1"/>
          </xdr:nvSpPr>
          <xdr:spPr>
            <a:xfrm>
              <a:off x="4563483" y="9068248"/>
              <a:ext cx="126739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900" b="0" i="1">
                            <a:latin typeface="Cambria Math" panose="02040503050406030204" pitchFamily="18" charset="0"/>
                          </a:rPr>
                        </m:ctrlPr>
                      </m:sSubPr>
                      <m:e>
                        <m:r>
                          <a:rPr lang="en-US" sz="900" b="0" i="1">
                            <a:latin typeface="Cambria Math" panose="02040503050406030204" pitchFamily="18" charset="0"/>
                          </a:rPr>
                          <m:t>𝑑</m:t>
                        </m:r>
                      </m:e>
                      <m:sub>
                        <m:r>
                          <a:rPr lang="en-US" sz="900" b="0" i="1">
                            <a:latin typeface="Cambria Math" panose="02040503050406030204" pitchFamily="18" charset="0"/>
                          </a:rPr>
                          <m:t>𝑡</m:t>
                        </m:r>
                      </m:sub>
                    </m:sSub>
                    <m:r>
                      <a:rPr lang="en-US" sz="900" b="0" i="1">
                        <a:latin typeface="Cambria Math" panose="02040503050406030204" pitchFamily="18" charset="0"/>
                      </a:rPr>
                      <m:t>=</m:t>
                    </m:r>
                    <m:rad>
                      <m:radPr>
                        <m:ctrlPr>
                          <a:rPr lang="en-US" sz="900" b="0" i="1">
                            <a:latin typeface="Cambria Math" panose="02040503050406030204" pitchFamily="18" charset="0"/>
                          </a:rPr>
                        </m:ctrlPr>
                      </m:radPr>
                      <m:deg>
                        <m:r>
                          <m:rPr>
                            <m:brk m:alnAt="7"/>
                          </m:rPr>
                          <a:rPr lang="lt-LT" sz="900" b="0" i="1">
                            <a:latin typeface="Cambria Math" panose="02040503050406030204" pitchFamily="18" charset="0"/>
                          </a:rPr>
                          <m:t>4</m:t>
                        </m:r>
                      </m:deg>
                      <m:e>
                        <m:nary>
                          <m:naryPr>
                            <m:chr m:val="∏"/>
                            <m:limLoc m:val="subSup"/>
                            <m:ctrlPr>
                              <a:rPr lang="en-US" sz="900" b="0" i="1">
                                <a:latin typeface="Cambria Math" panose="02040503050406030204" pitchFamily="18" charset="0"/>
                              </a:rPr>
                            </m:ctrlPr>
                          </m:naryPr>
                          <m:sub>
                            <m:r>
                              <m:rPr>
                                <m:brk m:alnAt="25"/>
                              </m:rPr>
                              <a:rPr lang="lt-LT" sz="900" b="0" i="1">
                                <a:latin typeface="Cambria Math" panose="02040503050406030204" pitchFamily="18" charset="0"/>
                              </a:rPr>
                              <m:t>𝑘</m:t>
                            </m:r>
                            <m:r>
                              <a:rPr lang="en-US" sz="900" b="0" i="1">
                                <a:latin typeface="Cambria Math" panose="02040503050406030204" pitchFamily="18" charset="0"/>
                              </a:rPr>
                              <m:t>=</m:t>
                            </m:r>
                            <m:r>
                              <a:rPr lang="lt-LT" sz="900" b="0" i="1">
                                <a:latin typeface="Cambria Math" panose="02040503050406030204" pitchFamily="18" charset="0"/>
                              </a:rPr>
                              <m:t>1</m:t>
                            </m:r>
                          </m:sub>
                          <m:sup>
                            <m:r>
                              <a:rPr lang="en-US" sz="900" b="0" i="1">
                                <a:latin typeface="Cambria Math" panose="02040503050406030204" pitchFamily="18" charset="0"/>
                              </a:rPr>
                              <m:t>4</m:t>
                            </m:r>
                          </m:sup>
                          <m:e>
                            <m:f>
                              <m:fPr>
                                <m:ctrlPr>
                                  <a:rPr lang="en-US" sz="900" b="0" i="1">
                                    <a:solidFill>
                                      <a:schemeClr val="tx1"/>
                                    </a:solidFill>
                                    <a:effectLst/>
                                    <a:latin typeface="Cambria Math" panose="02040503050406030204" pitchFamily="18" charset="0"/>
                                    <a:ea typeface="+mn-ea"/>
                                    <a:cs typeface="+mn-cs"/>
                                  </a:rPr>
                                </m:ctrlPr>
                              </m:fPr>
                              <m:num>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PY</m:t>
                                    </m:r>
                                  </m:e>
                                  <m:sub>
                                    <m:r>
                                      <m:rPr>
                                        <m:sty m:val="p"/>
                                      </m:rPr>
                                      <a:rPr lang="en-US" sz="900" b="0" i="0">
                                        <a:solidFill>
                                          <a:schemeClr val="tx1"/>
                                        </a:solidFill>
                                        <a:effectLst/>
                                        <a:latin typeface="Cambria Math" panose="02040503050406030204" pitchFamily="18" charset="0"/>
                                        <a:ea typeface="+mn-ea"/>
                                        <a:cs typeface="+mn-cs"/>
                                      </a:rPr>
                                      <m:t>k</m:t>
                                    </m:r>
                                  </m:sub>
                                </m:sSub>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e>
                                </m:d>
                              </m:num>
                              <m:den>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PY</m:t>
                                    </m:r>
                                  </m:e>
                                  <m:sub>
                                    <m:r>
                                      <m:rPr>
                                        <m:sty m:val="p"/>
                                      </m:rPr>
                                      <a:rPr lang="en-US" sz="900" b="0" i="0">
                                        <a:solidFill>
                                          <a:schemeClr val="tx1"/>
                                        </a:solidFill>
                                        <a:effectLst/>
                                        <a:latin typeface="Cambria Math" panose="02040503050406030204" pitchFamily="18" charset="0"/>
                                        <a:ea typeface="+mn-ea"/>
                                        <a:cs typeface="+mn-cs"/>
                                      </a:rPr>
                                      <m:t>k</m:t>
                                    </m:r>
                                  </m:sub>
                                </m:sSub>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−1</m:t>
                                    </m:r>
                                  </m:e>
                                </m:d>
                              </m:den>
                            </m:f>
                          </m:e>
                        </m:nary>
                      </m:e>
                    </m:rad>
                  </m:oMath>
                </m:oMathPara>
              </a14:m>
              <a:endParaRPr lang="lt-LT" sz="900"/>
            </a:p>
          </xdr:txBody>
        </xdr:sp>
      </mc:Choice>
      <mc:Fallback xmlns="">
        <xdr:sp macro="" textlink="">
          <xdr:nvSpPr>
            <xdr:cNvPr id="5" name="TextBox 4"/>
            <xdr:cNvSpPr txBox="1"/>
          </xdr:nvSpPr>
          <xdr:spPr>
            <a:xfrm>
              <a:off x="4563483" y="9068248"/>
              <a:ext cx="126739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900" b="0" i="0">
                  <a:latin typeface="Cambria Math" panose="02040503050406030204" pitchFamily="18" charset="0"/>
                </a:rPr>
                <a:t>𝑑_𝑡=∜(∏2</a:t>
              </a:r>
              <a:r>
                <a:rPr lang="lt-LT" sz="900" b="0" i="0">
                  <a:latin typeface="Cambria Math" panose="02040503050406030204" pitchFamily="18" charset="0"/>
                </a:rPr>
                <a:t>_</a:t>
              </a:r>
              <a:r>
                <a:rPr lang="en-US" sz="900" b="0" i="0">
                  <a:latin typeface="Cambria Math" panose="02040503050406030204" pitchFamily="18" charset="0"/>
                </a:rPr>
                <a:t>(</a:t>
              </a:r>
              <a:r>
                <a:rPr lang="lt-LT" sz="900" b="0" i="0">
                  <a:latin typeface="Cambria Math" panose="02040503050406030204" pitchFamily="18" charset="0"/>
                </a:rPr>
                <a:t>𝑘</a:t>
              </a:r>
              <a:r>
                <a:rPr lang="en-US" sz="900" b="0" i="0">
                  <a:latin typeface="Cambria Math" panose="02040503050406030204" pitchFamily="18" charset="0"/>
                </a:rPr>
                <a:t>=</a:t>
              </a:r>
              <a:r>
                <a:rPr lang="lt-LT" sz="900" b="0" i="0">
                  <a:latin typeface="Cambria Math" panose="02040503050406030204" pitchFamily="18" charset="0"/>
                </a:rPr>
                <a:t>1</a:t>
              </a:r>
              <a:r>
                <a:rPr lang="en-US" sz="900" b="0" i="0">
                  <a:latin typeface="Cambria Math" panose="02040503050406030204" pitchFamily="18" charset="0"/>
                </a:rPr>
                <a:t>)^4</a:t>
              </a:r>
              <a:r>
                <a:rPr lang="en-US" sz="900" b="0" i="0">
                  <a:solidFill>
                    <a:schemeClr val="tx1"/>
                  </a:solidFill>
                  <a:effectLst/>
                  <a:latin typeface="Cambria Math" panose="02040503050406030204" pitchFamily="18" charset="0"/>
                  <a:ea typeface="+mn-ea"/>
                  <a:cs typeface="+mn-cs"/>
                </a:rPr>
                <a:t>▒(PY_k (t))/(PY_k (t−1) ))</a:t>
              </a:r>
              <a:endParaRPr lang="lt-LT" sz="900"/>
            </a:p>
          </xdr:txBody>
        </xdr:sp>
      </mc:Fallback>
    </mc:AlternateContent>
    <xdr:clientData/>
  </xdr:oneCellAnchor>
  <xdr:oneCellAnchor>
    <xdr:from>
      <xdr:col>3</xdr:col>
      <xdr:colOff>223669</xdr:colOff>
      <xdr:row>24</xdr:row>
      <xdr:rowOff>250562</xdr:rowOff>
    </xdr:from>
    <xdr:ext cx="1504964" cy="256289"/>
    <mc:AlternateContent xmlns:mc="http://schemas.openxmlformats.org/markup-compatibility/2006" xmlns:a14="http://schemas.microsoft.com/office/drawing/2010/main">
      <mc:Choice Requires="a14">
        <xdr:sp macro="" textlink="">
          <xdr:nvSpPr>
            <xdr:cNvPr id="8" name="TextBox 7"/>
            <xdr:cNvSpPr txBox="1"/>
          </xdr:nvSpPr>
          <xdr:spPr>
            <a:xfrm>
              <a:off x="4597549" y="10034642"/>
              <a:ext cx="1504964"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8" name="TextBox 7"/>
            <xdr:cNvSpPr txBox="1"/>
          </xdr:nvSpPr>
          <xdr:spPr>
            <a:xfrm>
              <a:off x="4597549" y="10034642"/>
              <a:ext cx="1504964"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lt-LT" sz="800" b="0" i="0">
                  <a:latin typeface="Cambria Math" panose="02040503050406030204" pitchFamily="18" charset="0"/>
                </a:rPr>
                <a:t>AV3</a:t>
              </a:r>
              <a:r>
                <a:rPr lang="en-US" sz="800" b="0" i="0">
                  <a:latin typeface="Cambria Math" panose="02040503050406030204" pitchFamily="18" charset="0"/>
                </a:rPr>
                <a:t>(t)/</a:t>
              </a:r>
              <a:r>
                <a:rPr lang="lt-LT" sz="800" b="0" i="0">
                  <a:latin typeface="Cambria Math" panose="02040503050406030204" pitchFamily="18" charset="0"/>
                </a:rPr>
                <a:t>AV3</a:t>
              </a:r>
              <a:r>
                <a:rPr lang="en-US" sz="800" b="0" i="0">
                  <a:latin typeface="Cambria Math" panose="02040503050406030204" pitchFamily="18" charset="0"/>
                </a:rPr>
                <a:t>(t−1) </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oneCellAnchor>
  <xdr:oneCellAnchor>
    <xdr:from>
      <xdr:col>3</xdr:col>
      <xdr:colOff>322721</xdr:colOff>
      <xdr:row>5</xdr:row>
      <xdr:rowOff>132677</xdr:rowOff>
    </xdr:from>
    <xdr:ext cx="1324914" cy="560603"/>
    <mc:AlternateContent xmlns:mc="http://schemas.openxmlformats.org/markup-compatibility/2006" xmlns:a14="http://schemas.microsoft.com/office/drawing/2010/main">
      <mc:Choice Requires="a14">
        <xdr:sp macro="" textlink="">
          <xdr:nvSpPr>
            <xdr:cNvPr id="11" name="TextBox 10"/>
            <xdr:cNvSpPr txBox="1"/>
          </xdr:nvSpPr>
          <xdr:spPr>
            <a:xfrm>
              <a:off x="4697497" y="1253265"/>
              <a:ext cx="1324914" cy="560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lang="el-GR" sz="900" b="0" i="0"/>
                <a:t>Δ</a:t>
              </a:r>
              <a14:m>
                <m:oMath xmlns:m="http://schemas.openxmlformats.org/officeDocument/2006/math">
                  <m:r>
                    <m:rPr>
                      <m:sty m:val="p"/>
                    </m:rPr>
                    <a:rPr lang="lt-LT" sz="900" b="0" i="0">
                      <a:latin typeface="Cambria Math" panose="02040503050406030204" pitchFamily="18" charset="0"/>
                    </a:rPr>
                    <m:t>YN</m:t>
                  </m:r>
                  <m:d>
                    <m:dPr>
                      <m:ctrlPr>
                        <a:rPr lang="lt-LT" sz="900" b="0" i="1">
                          <a:latin typeface="Cambria Math" panose="02040503050406030204" pitchFamily="18" charset="0"/>
                        </a:rPr>
                      </m:ctrlPr>
                    </m:dPr>
                    <m:e>
                      <m:r>
                        <m:rPr>
                          <m:sty m:val="p"/>
                        </m:rPr>
                        <a:rPr lang="lt-LT" sz="900" b="0" i="0">
                          <a:latin typeface="Cambria Math" panose="02040503050406030204" pitchFamily="18" charset="0"/>
                        </a:rPr>
                        <m:t>t</m:t>
                      </m:r>
                      <m:r>
                        <a:rPr lang="lt-LT" sz="900" b="0" i="0">
                          <a:latin typeface="Cambria Math" panose="02040503050406030204" pitchFamily="18" charset="0"/>
                        </a:rPr>
                        <m:t>−1</m:t>
                      </m:r>
                    </m:e>
                  </m:d>
                  <m:r>
                    <a:rPr lang="lt-LT" sz="900" b="0" i="1">
                      <a:latin typeface="Cambria Math" panose="02040503050406030204" pitchFamily="18" charset="0"/>
                    </a:rPr>
                    <m:t>≤</m:t>
                  </m:r>
                </m:oMath>
              </a14:m>
              <a:r>
                <a:rPr lang="lt-LT" sz="900" b="0" i="1">
                  <a:latin typeface="Cambria Math" panose="02040503050406030204" pitchFamily="18" charset="0"/>
                </a:rPr>
                <a:t/>
              </a:r>
              <a:br>
                <a:rPr lang="lt-LT" sz="900" b="0" i="1">
                  <a:latin typeface="Cambria Math" panose="02040503050406030204" pitchFamily="18" charset="0"/>
                </a:rPr>
              </a:br>
              <a14:m>
                <m:oMathPara xmlns:m="http://schemas.openxmlformats.org/officeDocument/2006/math">
                  <m:oMathParaPr>
                    <m:jc m:val="centerGroup"/>
                  </m:oMathParaPr>
                  <m:oMath xmlns:m="http://schemas.openxmlformats.org/officeDocument/2006/math">
                    <m:f>
                      <m:fPr>
                        <m:ctrlPr>
                          <a:rPr lang="lt-LT" sz="900" b="0" i="1">
                            <a:latin typeface="Cambria Math" panose="02040503050406030204" pitchFamily="18" charset="0"/>
                          </a:rPr>
                        </m:ctrlPr>
                      </m:fPr>
                      <m:num>
                        <m:r>
                          <a:rPr lang="lt-LT" sz="900" b="0" i="1">
                            <a:latin typeface="Cambria Math" panose="02040503050406030204" pitchFamily="18" charset="0"/>
                          </a:rPr>
                          <m:t>1</m:t>
                        </m:r>
                      </m:num>
                      <m:den>
                        <m:r>
                          <a:rPr lang="lt-LT" sz="900" b="0" i="1">
                            <a:latin typeface="Cambria Math" panose="02040503050406030204" pitchFamily="18" charset="0"/>
                          </a:rPr>
                          <m:t>5</m:t>
                        </m:r>
                      </m:den>
                    </m:f>
                    <m:nary>
                      <m:naryPr>
                        <m:chr m:val="∑"/>
                        <m:ctrlPr>
                          <a:rPr lang="lt-LT" sz="900" b="0" i="1">
                            <a:latin typeface="Cambria Math" panose="02040503050406030204" pitchFamily="18" charset="0"/>
                          </a:rPr>
                        </m:ctrlPr>
                      </m:naryPr>
                      <m:sub>
                        <m:r>
                          <m:rPr>
                            <m:brk m:alnAt="23"/>
                          </m:rPr>
                          <a:rPr lang="lt-LT" sz="900" b="0" i="1">
                            <a:latin typeface="Cambria Math" panose="02040503050406030204" pitchFamily="18" charset="0"/>
                          </a:rPr>
                          <m:t>𝑗</m:t>
                        </m:r>
                        <m:r>
                          <a:rPr lang="ru-RU" sz="900" b="0" i="1">
                            <a:latin typeface="Cambria Math" panose="02040503050406030204" pitchFamily="18" charset="0"/>
                          </a:rPr>
                          <m:t>=1</m:t>
                        </m:r>
                      </m:sub>
                      <m:sup>
                        <m:r>
                          <a:rPr lang="ru-RU" sz="900" b="0" i="1">
                            <a:latin typeface="Cambria Math" panose="02040503050406030204" pitchFamily="18" charset="0"/>
                          </a:rPr>
                          <m:t>5</m:t>
                        </m:r>
                      </m:sup>
                      <m:e>
                        <m:r>
                          <m:rPr>
                            <m:sty m:val="p"/>
                          </m:rPr>
                          <a:rPr lang="el-GR" sz="900" b="0" i="0">
                            <a:latin typeface="Cambria Math" panose="02040503050406030204" pitchFamily="18" charset="0"/>
                          </a:rPr>
                          <m:t>Δ</m:t>
                        </m:r>
                        <m:sSub>
                          <m:sSubPr>
                            <m:ctrlPr>
                              <a:rPr lang="lt-LT" sz="900" b="0" i="1">
                                <a:latin typeface="Cambria Math" panose="02040503050406030204" pitchFamily="18" charset="0"/>
                              </a:rPr>
                            </m:ctrlPr>
                          </m:sSubPr>
                          <m:e>
                            <m:r>
                              <m:rPr>
                                <m:sty m:val="p"/>
                              </m:rPr>
                              <a:rPr lang="lt-LT" sz="900" b="0" i="0">
                                <a:latin typeface="Cambria Math" panose="02040503050406030204" pitchFamily="18" charset="0"/>
                              </a:rPr>
                              <m:t>YN</m:t>
                            </m:r>
                          </m:e>
                          <m:sub>
                            <m:r>
                              <m:rPr>
                                <m:sty m:val="p"/>
                              </m:rPr>
                              <a:rPr lang="en-US" sz="900" b="0" i="0">
                                <a:latin typeface="Cambria Math" panose="02040503050406030204" pitchFamily="18" charset="0"/>
                              </a:rPr>
                              <m:t>E</m:t>
                            </m:r>
                            <m:r>
                              <m:rPr>
                                <m:sty m:val="p"/>
                              </m:rPr>
                              <a:rPr lang="lt-LT" sz="900" b="0" i="0">
                                <a:latin typeface="Cambria Math" panose="02040503050406030204" pitchFamily="18" charset="0"/>
                              </a:rPr>
                              <m:t>S</m:t>
                            </m:r>
                          </m:sub>
                        </m:sSub>
                        <m:d>
                          <m:dPr>
                            <m:ctrlPr>
                              <a:rPr lang="en-US" sz="900" b="0" i="1">
                                <a:latin typeface="Cambria Math" panose="02040503050406030204" pitchFamily="18" charset="0"/>
                              </a:rPr>
                            </m:ctrlPr>
                          </m:dPr>
                          <m:e>
                            <m:r>
                              <m:rPr>
                                <m:sty m:val="p"/>
                              </m:rPr>
                              <a:rPr lang="en-US" sz="900" b="0" i="0">
                                <a:latin typeface="Cambria Math" panose="02040503050406030204" pitchFamily="18" charset="0"/>
                              </a:rPr>
                              <m:t>t</m:t>
                            </m:r>
                            <m:r>
                              <a:rPr lang="en-US" sz="900" b="0" i="1">
                                <a:latin typeface="Cambria Math" panose="02040503050406030204" pitchFamily="18" charset="0"/>
                              </a:rPr>
                              <m:t>−</m:t>
                            </m:r>
                            <m:r>
                              <a:rPr lang="en-US" sz="900" b="0" i="1">
                                <a:latin typeface="Cambria Math" panose="02040503050406030204" pitchFamily="18" charset="0"/>
                              </a:rPr>
                              <m:t>𝑗</m:t>
                            </m:r>
                            <m:r>
                              <a:rPr lang="lt-LT" sz="900" b="0" i="1">
                                <a:latin typeface="Cambria Math" panose="02040503050406030204" pitchFamily="18" charset="0"/>
                              </a:rPr>
                              <m:t>−1</m:t>
                            </m:r>
                          </m:e>
                        </m:d>
                      </m:e>
                    </m:nary>
                    <m:r>
                      <a:rPr lang="en-US" sz="900" b="0" i="1">
                        <a:latin typeface="Cambria Math" panose="02040503050406030204" pitchFamily="18" charset="0"/>
                      </a:rPr>
                      <m:t>+2</m:t>
                    </m:r>
                  </m:oMath>
                </m:oMathPara>
              </a14:m>
              <a:endParaRPr lang="lt-LT" sz="900"/>
            </a:p>
          </xdr:txBody>
        </xdr:sp>
      </mc:Choice>
      <mc:Fallback xmlns="">
        <xdr:sp macro="" textlink="">
          <xdr:nvSpPr>
            <xdr:cNvPr id="11" name="TextBox 10"/>
            <xdr:cNvSpPr txBox="1"/>
          </xdr:nvSpPr>
          <xdr:spPr>
            <a:xfrm>
              <a:off x="4697497" y="1253265"/>
              <a:ext cx="1324914" cy="560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lang="el-GR" sz="900" b="0" i="0"/>
                <a:t>Δ</a:t>
              </a:r>
              <a:r>
                <a:rPr lang="lt-LT" sz="900" b="0" i="0">
                  <a:latin typeface="Cambria Math" panose="02040503050406030204" pitchFamily="18" charset="0"/>
                </a:rPr>
                <a:t>YN(t−1)≤</a:t>
              </a:r>
              <a:r>
                <a:rPr lang="lt-LT" sz="900" b="0" i="1">
                  <a:latin typeface="Cambria Math" panose="02040503050406030204" pitchFamily="18" charset="0"/>
                </a:rPr>
                <a:t/>
              </a:r>
              <a:br>
                <a:rPr lang="lt-LT" sz="900" b="0" i="1">
                  <a:latin typeface="Cambria Math" panose="02040503050406030204" pitchFamily="18" charset="0"/>
                </a:rPr>
              </a:br>
              <a:r>
                <a:rPr lang="lt-LT" sz="900" b="0" i="0">
                  <a:latin typeface="Cambria Math" panose="02040503050406030204" pitchFamily="18" charset="0"/>
                </a:rPr>
                <a:t>1/5 ∑</a:t>
              </a:r>
              <a:r>
                <a:rPr lang="ru-RU" sz="900" b="0" i="0">
                  <a:latin typeface="Cambria Math" panose="02040503050406030204" pitchFamily="18" charset="0"/>
                </a:rPr>
                <a:t>_</a:t>
              </a:r>
              <a:r>
                <a:rPr lang="lt-LT" sz="900" b="0" i="0">
                  <a:latin typeface="Cambria Math" panose="02040503050406030204" pitchFamily="18" charset="0"/>
                </a:rPr>
                <a:t>(𝑗</a:t>
              </a:r>
              <a:r>
                <a:rPr lang="ru-RU" sz="900" b="0" i="0">
                  <a:latin typeface="Cambria Math" panose="02040503050406030204" pitchFamily="18" charset="0"/>
                </a:rPr>
                <a:t>=1</a:t>
              </a:r>
              <a:r>
                <a:rPr lang="lt-LT" sz="900" b="0" i="0">
                  <a:latin typeface="Cambria Math" panose="02040503050406030204" pitchFamily="18" charset="0"/>
                </a:rPr>
                <a:t>)</a:t>
              </a:r>
              <a:r>
                <a:rPr lang="ru-RU" sz="900" b="0" i="0">
                  <a:latin typeface="Cambria Math" panose="02040503050406030204" pitchFamily="18" charset="0"/>
                </a:rPr>
                <a:t>^5</a:t>
              </a:r>
              <a:r>
                <a:rPr lang="lt-LT" sz="900" b="0" i="0">
                  <a:latin typeface="Cambria Math" panose="02040503050406030204" pitchFamily="18" charset="0"/>
                </a:rPr>
                <a:t>▒</a:t>
              </a:r>
              <a:r>
                <a:rPr lang="ru-RU" sz="900" b="0" i="0">
                  <a:latin typeface="Cambria Math" panose="02040503050406030204" pitchFamily="18" charset="0"/>
                </a:rPr>
                <a:t>〖</a:t>
              </a:r>
              <a:r>
                <a:rPr lang="el-GR" sz="900" b="0" i="0">
                  <a:latin typeface="Cambria Math" panose="02040503050406030204" pitchFamily="18" charset="0"/>
                </a:rPr>
                <a:t>Δ</a:t>
              </a:r>
              <a:r>
                <a:rPr lang="lt-LT" sz="900" b="0" i="0">
                  <a:latin typeface="Cambria Math" panose="02040503050406030204" pitchFamily="18" charset="0"/>
                </a:rPr>
                <a:t>YN_</a:t>
              </a:r>
              <a:r>
                <a:rPr lang="en-US" sz="900" b="0" i="0">
                  <a:latin typeface="Cambria Math" panose="02040503050406030204" pitchFamily="18" charset="0"/>
                </a:rPr>
                <a:t>E</a:t>
              </a:r>
              <a:r>
                <a:rPr lang="lt-LT" sz="900" b="0" i="0">
                  <a:latin typeface="Cambria Math" panose="02040503050406030204" pitchFamily="18" charset="0"/>
                </a:rPr>
                <a:t>S</a:t>
              </a:r>
              <a:r>
                <a:rPr lang="en-US" sz="900" b="0" i="0">
                  <a:latin typeface="Cambria Math" panose="02040503050406030204" pitchFamily="18" charset="0"/>
                </a:rPr>
                <a:t> (t−𝑗</a:t>
              </a:r>
              <a:r>
                <a:rPr lang="lt-LT" sz="900" b="0" i="0">
                  <a:latin typeface="Cambria Math" panose="02040503050406030204" pitchFamily="18" charset="0"/>
                </a:rPr>
                <a:t>−1) </a:t>
              </a:r>
              <a:r>
                <a:rPr lang="ru-RU" sz="900" b="0" i="0">
                  <a:latin typeface="Cambria Math" panose="02040503050406030204" pitchFamily="18" charset="0"/>
                </a:rPr>
                <a:t>〗</a:t>
              </a:r>
              <a:r>
                <a:rPr lang="en-US" sz="900" b="0" i="0">
                  <a:latin typeface="Cambria Math" panose="02040503050406030204" pitchFamily="18" charset="0"/>
                </a:rPr>
                <a:t>+2</a:t>
              </a:r>
              <a:endParaRPr lang="lt-LT" sz="900"/>
            </a:p>
          </xdr:txBody>
        </xdr:sp>
      </mc:Fallback>
    </mc:AlternateContent>
    <xdr:clientData/>
  </xdr:oneCellAnchor>
  <xdr:oneCellAnchor>
    <xdr:from>
      <xdr:col>3</xdr:col>
      <xdr:colOff>68132</xdr:colOff>
      <xdr:row>10</xdr:row>
      <xdr:rowOff>174364</xdr:rowOff>
    </xdr:from>
    <xdr:ext cx="1485900" cy="343107"/>
    <mc:AlternateContent xmlns:mc="http://schemas.openxmlformats.org/markup-compatibility/2006" xmlns:a14="http://schemas.microsoft.com/office/drawing/2010/main">
      <mc:Choice Requires="a14">
        <xdr:sp macro="" textlink="">
          <xdr:nvSpPr>
            <xdr:cNvPr id="12" name="TextBox 11"/>
            <xdr:cNvSpPr txBox="1"/>
          </xdr:nvSpPr>
          <xdr:spPr>
            <a:xfrm>
              <a:off x="4416014" y="6772388"/>
              <a:ext cx="1485900" cy="343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050" b="0" i="1">
                            <a:latin typeface="Cambria Math" panose="02040503050406030204" pitchFamily="18" charset="0"/>
                          </a:rPr>
                        </m:ctrlPr>
                      </m:fPr>
                      <m:num>
                        <m:nary>
                          <m:naryPr>
                            <m:chr m:val="∑"/>
                            <m:ctrlPr>
                              <a:rPr lang="lt-LT" sz="1050" i="1">
                                <a:latin typeface="Cambria Math" panose="02040503050406030204" pitchFamily="18" charset="0"/>
                              </a:rPr>
                            </m:ctrlPr>
                          </m:naryPr>
                          <m:sub>
                            <m:r>
                              <m:rPr>
                                <m:brk m:alnAt="23"/>
                              </m:rPr>
                              <a:rPr lang="en-US" sz="1050" b="0" i="1">
                                <a:latin typeface="Cambria Math" panose="02040503050406030204" pitchFamily="18" charset="0"/>
                              </a:rPr>
                              <m:t>𝑗</m:t>
                            </m:r>
                            <m:r>
                              <a:rPr lang="en-US" sz="1050" b="0" i="1">
                                <a:latin typeface="Cambria Math" panose="02040503050406030204" pitchFamily="18" charset="0"/>
                              </a:rPr>
                              <m:t>=1</m:t>
                            </m:r>
                          </m:sub>
                          <m:sup>
                            <m:r>
                              <a:rPr lang="en-US" sz="1050" b="0" i="1">
                                <a:latin typeface="Cambria Math" panose="02040503050406030204" pitchFamily="18" charset="0"/>
                              </a:rPr>
                              <m:t>5</m:t>
                            </m:r>
                          </m:sup>
                          <m:e>
                            <m:r>
                              <m:rPr>
                                <m:sty m:val="p"/>
                              </m:rPr>
                              <a:rPr lang="en-US" sz="1050" b="0" i="0">
                                <a:latin typeface="Cambria Math" panose="02040503050406030204" pitchFamily="18" charset="0"/>
                              </a:rPr>
                              <m:t>B</m:t>
                            </m:r>
                            <m:d>
                              <m:dPr>
                                <m:ctrlPr>
                                  <a:rPr lang="en-US" sz="1050" b="0" i="1">
                                    <a:latin typeface="Cambria Math" panose="02040503050406030204" pitchFamily="18" charset="0"/>
                                  </a:rPr>
                                </m:ctrlPr>
                              </m:dPr>
                              <m:e>
                                <m:r>
                                  <m:rPr>
                                    <m:sty m:val="p"/>
                                  </m:rPr>
                                  <a:rPr lang="en-US" sz="1050" b="0" i="0">
                                    <a:latin typeface="Cambria Math" panose="02040503050406030204" pitchFamily="18" charset="0"/>
                                  </a:rPr>
                                  <m:t>t</m:t>
                                </m:r>
                                <m:r>
                                  <a:rPr lang="en-US" sz="1050" b="0" i="1">
                                    <a:latin typeface="Cambria Math" panose="02040503050406030204" pitchFamily="18" charset="0"/>
                                  </a:rPr>
                                  <m:t>−</m:t>
                                </m:r>
                                <m:r>
                                  <a:rPr lang="en-US" sz="1050" b="0" i="1">
                                    <a:latin typeface="Cambria Math" panose="02040503050406030204" pitchFamily="18" charset="0"/>
                                  </a:rPr>
                                  <m:t>𝑗</m:t>
                                </m:r>
                                <m:r>
                                  <a:rPr lang="lt-LT" sz="1050" b="0" i="1">
                                    <a:latin typeface="Cambria Math" panose="02040503050406030204" pitchFamily="18" charset="0"/>
                                  </a:rPr>
                                  <m:t>−1</m:t>
                                </m:r>
                              </m:e>
                            </m:d>
                          </m:e>
                        </m:nary>
                      </m:num>
                      <m:den>
                        <m:r>
                          <a:rPr lang="en-US" sz="1050" b="0" i="1">
                            <a:latin typeface="Cambria Math" panose="02040503050406030204" pitchFamily="18" charset="0"/>
                          </a:rPr>
                          <m:t>5</m:t>
                        </m:r>
                      </m:den>
                    </m:f>
                    <m:r>
                      <a:rPr lang="en-US" sz="1050" b="0" i="1">
                        <a:latin typeface="Cambria Math" panose="02040503050406030204" pitchFamily="18" charset="0"/>
                      </a:rPr>
                      <m:t>≥0,1</m:t>
                    </m:r>
                  </m:oMath>
                </m:oMathPara>
              </a14:m>
              <a:endParaRPr lang="lt-LT" sz="1600"/>
            </a:p>
          </xdr:txBody>
        </xdr:sp>
      </mc:Choice>
      <mc:Fallback xmlns="">
        <xdr:sp macro="" textlink="">
          <xdr:nvSpPr>
            <xdr:cNvPr id="12" name="TextBox 11"/>
            <xdr:cNvSpPr txBox="1"/>
          </xdr:nvSpPr>
          <xdr:spPr>
            <a:xfrm>
              <a:off x="4416014" y="6772388"/>
              <a:ext cx="1485900" cy="343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panose="02040503050406030204" pitchFamily="18" charset="0"/>
                </a:rPr>
                <a:t>(</a:t>
              </a:r>
              <a:r>
                <a:rPr lang="lt-LT" sz="1050" b="0" i="0">
                  <a:latin typeface="Cambria Math" panose="02040503050406030204" pitchFamily="18" charset="0"/>
                </a:rPr>
                <a:t>∑</a:t>
              </a:r>
              <a:r>
                <a:rPr lang="en-US" sz="1050" b="0" i="0">
                  <a:latin typeface="Cambria Math" panose="02040503050406030204" pitchFamily="18" charset="0"/>
                </a:rPr>
                <a:t>_</a:t>
              </a:r>
              <a:r>
                <a:rPr lang="lt-LT" sz="1050" b="0" i="0">
                  <a:latin typeface="Cambria Math" panose="02040503050406030204" pitchFamily="18" charset="0"/>
                </a:rPr>
                <a:t>(</a:t>
              </a:r>
              <a:r>
                <a:rPr lang="en-US" sz="1050" b="0" i="0">
                  <a:latin typeface="Cambria Math" panose="02040503050406030204" pitchFamily="18" charset="0"/>
                </a:rPr>
                <a:t>𝑗=1</a:t>
              </a:r>
              <a:r>
                <a:rPr lang="lt-LT" sz="1050" b="0" i="0">
                  <a:latin typeface="Cambria Math" panose="02040503050406030204" pitchFamily="18" charset="0"/>
                </a:rPr>
                <a:t>)</a:t>
              </a:r>
              <a:r>
                <a:rPr lang="en-US" sz="1050" b="0" i="0">
                  <a:latin typeface="Cambria Math" panose="02040503050406030204" pitchFamily="18" charset="0"/>
                </a:rPr>
                <a:t>^5</a:t>
              </a:r>
              <a:r>
                <a:rPr lang="lt-LT" sz="1050" b="0" i="0">
                  <a:latin typeface="Cambria Math" panose="02040503050406030204" pitchFamily="18" charset="0"/>
                </a:rPr>
                <a:t>▒</a:t>
              </a:r>
              <a:r>
                <a:rPr lang="en-US" sz="1050" b="0" i="0">
                  <a:latin typeface="Cambria Math" panose="02040503050406030204" pitchFamily="18" charset="0"/>
                </a:rPr>
                <a:t>B(t−𝑗</a:t>
              </a:r>
              <a:r>
                <a:rPr lang="lt-LT" sz="1050" b="0" i="0">
                  <a:latin typeface="Cambria Math" panose="02040503050406030204" pitchFamily="18" charset="0"/>
                </a:rPr>
                <a:t>−1) </a:t>
              </a:r>
              <a:r>
                <a:rPr lang="en-US" sz="1050" b="0" i="0">
                  <a:latin typeface="Cambria Math" panose="02040503050406030204" pitchFamily="18" charset="0"/>
                </a:rPr>
                <a:t>)/5≥0,1</a:t>
              </a:r>
              <a:endParaRPr lang="lt-LT" sz="1600"/>
            </a:p>
          </xdr:txBody>
        </xdr:sp>
      </mc:Fallback>
    </mc:AlternateContent>
    <xdr:clientData/>
  </xdr:oneCellAnchor>
  <xdr:oneCellAnchor>
    <xdr:from>
      <xdr:col>9</xdr:col>
      <xdr:colOff>258635</xdr:colOff>
      <xdr:row>20</xdr:row>
      <xdr:rowOff>71717</xdr:rowOff>
    </xdr:from>
    <xdr:ext cx="1150620" cy="293991"/>
    <mc:AlternateContent xmlns:mc="http://schemas.openxmlformats.org/markup-compatibility/2006" xmlns:a14="http://schemas.microsoft.com/office/drawing/2010/main">
      <mc:Choice Requires="a14">
        <xdr:sp macro="" textlink="">
          <xdr:nvSpPr>
            <xdr:cNvPr id="18" name="TextBox 17"/>
            <xdr:cNvSpPr txBox="1"/>
          </xdr:nvSpPr>
          <xdr:spPr>
            <a:xfrm>
              <a:off x="10415647" y="1183341"/>
              <a:ext cx="1150620" cy="293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900" b="0" i="1">
                            <a:latin typeface="Cambria Math" panose="02040503050406030204" pitchFamily="18" charset="0"/>
                          </a:rPr>
                        </m:ctrlPr>
                      </m:fPr>
                      <m:num>
                        <m:nary>
                          <m:naryPr>
                            <m:chr m:val="∑"/>
                            <m:ctrlPr>
                              <a:rPr lang="lt-LT" sz="900" i="1">
                                <a:latin typeface="Cambria Math" panose="02040503050406030204" pitchFamily="18" charset="0"/>
                              </a:rPr>
                            </m:ctrlPr>
                          </m:naryPr>
                          <m:sub>
                            <m:r>
                              <m:rPr>
                                <m:brk m:alnAt="23"/>
                              </m:rPr>
                              <a:rPr lang="en-US" sz="900" b="0" i="1">
                                <a:latin typeface="Cambria Math" panose="02040503050406030204" pitchFamily="18" charset="0"/>
                              </a:rPr>
                              <m:t>𝑗</m:t>
                            </m:r>
                            <m:r>
                              <a:rPr lang="en-US" sz="900" b="0" i="1">
                                <a:latin typeface="Cambria Math" panose="02040503050406030204" pitchFamily="18" charset="0"/>
                              </a:rPr>
                              <m:t>=1</m:t>
                            </m:r>
                          </m:sub>
                          <m:sup>
                            <m:r>
                              <a:rPr lang="en-US" sz="900" b="0" i="1">
                                <a:latin typeface="Cambria Math" panose="02040503050406030204" pitchFamily="18" charset="0"/>
                              </a:rPr>
                              <m:t>5</m:t>
                            </m:r>
                          </m:sup>
                          <m:e>
                            <m:r>
                              <m:rPr>
                                <m:sty m:val="p"/>
                              </m:rPr>
                              <a:rPr lang="lt-LT" sz="900" b="0" i="0">
                                <a:latin typeface="Cambria Math" panose="02040503050406030204" pitchFamily="18" charset="0"/>
                              </a:rPr>
                              <m:t>B</m:t>
                            </m:r>
                            <m:d>
                              <m:dPr>
                                <m:ctrlPr>
                                  <a:rPr lang="en-US" sz="900" b="0" i="1">
                                    <a:latin typeface="Cambria Math" panose="02040503050406030204" pitchFamily="18" charset="0"/>
                                  </a:rPr>
                                </m:ctrlPr>
                              </m:dPr>
                              <m:e>
                                <m:r>
                                  <m:rPr>
                                    <m:sty m:val="p"/>
                                  </m:rPr>
                                  <a:rPr lang="en-US" sz="900" b="0" i="0">
                                    <a:latin typeface="Cambria Math" panose="02040503050406030204" pitchFamily="18" charset="0"/>
                                  </a:rPr>
                                  <m:t>t</m:t>
                                </m:r>
                                <m:r>
                                  <a:rPr lang="en-US" sz="900" b="0" i="1">
                                    <a:latin typeface="Cambria Math" panose="02040503050406030204" pitchFamily="18" charset="0"/>
                                  </a:rPr>
                                  <m:t>−1−</m:t>
                                </m:r>
                                <m:r>
                                  <a:rPr lang="en-US" sz="900" b="0" i="1">
                                    <a:latin typeface="Cambria Math" panose="02040503050406030204" pitchFamily="18" charset="0"/>
                                  </a:rPr>
                                  <m:t>𝑗</m:t>
                                </m:r>
                              </m:e>
                            </m:d>
                          </m:e>
                        </m:nary>
                      </m:num>
                      <m:den>
                        <m:r>
                          <a:rPr lang="en-US" sz="900" b="0" i="1">
                            <a:latin typeface="Cambria Math" panose="02040503050406030204" pitchFamily="18" charset="0"/>
                          </a:rPr>
                          <m:t>5</m:t>
                        </m:r>
                      </m:den>
                    </m:f>
                    <m:r>
                      <a:rPr lang="en-US" sz="900" b="0" i="1">
                        <a:latin typeface="Cambria Math" panose="02040503050406030204" pitchFamily="18" charset="0"/>
                      </a:rPr>
                      <m:t>&lt;0</m:t>
                    </m:r>
                  </m:oMath>
                </m:oMathPara>
              </a14:m>
              <a:endParaRPr lang="lt-LT" sz="1200"/>
            </a:p>
          </xdr:txBody>
        </xdr:sp>
      </mc:Choice>
      <mc:Fallback xmlns="">
        <xdr:sp macro="" textlink="">
          <xdr:nvSpPr>
            <xdr:cNvPr id="18" name="TextBox 17"/>
            <xdr:cNvSpPr txBox="1"/>
          </xdr:nvSpPr>
          <xdr:spPr>
            <a:xfrm>
              <a:off x="10415647" y="1183341"/>
              <a:ext cx="1150620" cy="293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900" b="0" i="0">
                  <a:latin typeface="Cambria Math" panose="02040503050406030204" pitchFamily="18" charset="0"/>
                </a:rPr>
                <a:t>(</a:t>
              </a:r>
              <a:r>
                <a:rPr lang="lt-LT" sz="900" b="0" i="0">
                  <a:latin typeface="Cambria Math" panose="02040503050406030204" pitchFamily="18" charset="0"/>
                </a:rPr>
                <a:t>∑</a:t>
              </a:r>
              <a:r>
                <a:rPr lang="en-US" sz="900" b="0" i="0">
                  <a:latin typeface="Cambria Math" panose="02040503050406030204" pitchFamily="18" charset="0"/>
                </a:rPr>
                <a:t>_</a:t>
              </a:r>
              <a:r>
                <a:rPr lang="lt-LT" sz="900" b="0" i="0">
                  <a:latin typeface="Cambria Math" panose="02040503050406030204" pitchFamily="18" charset="0"/>
                </a:rPr>
                <a:t>(</a:t>
              </a:r>
              <a:r>
                <a:rPr lang="en-US" sz="900" b="0" i="0">
                  <a:latin typeface="Cambria Math" panose="02040503050406030204" pitchFamily="18" charset="0"/>
                </a:rPr>
                <a:t>𝑗=1</a:t>
              </a:r>
              <a:r>
                <a:rPr lang="lt-LT" sz="900" b="0" i="0">
                  <a:latin typeface="Cambria Math" panose="02040503050406030204" pitchFamily="18" charset="0"/>
                </a:rPr>
                <a:t>)</a:t>
              </a:r>
              <a:r>
                <a:rPr lang="en-US" sz="900" b="0" i="0">
                  <a:latin typeface="Cambria Math" panose="02040503050406030204" pitchFamily="18" charset="0"/>
                </a:rPr>
                <a:t>^5▒</a:t>
              </a:r>
              <a:r>
                <a:rPr lang="lt-LT" sz="900" b="0" i="0">
                  <a:latin typeface="Cambria Math" panose="02040503050406030204" pitchFamily="18" charset="0"/>
                </a:rPr>
                <a:t>B</a:t>
              </a:r>
              <a:r>
                <a:rPr lang="en-US" sz="900" b="0" i="0">
                  <a:latin typeface="Cambria Math" panose="02040503050406030204" pitchFamily="18" charset="0"/>
                </a:rPr>
                <a:t>(t−1−𝑗) )/5&lt;0</a:t>
              </a:r>
              <a:endParaRPr lang="lt-LT" sz="1200"/>
            </a:p>
          </xdr:txBody>
        </xdr:sp>
      </mc:Fallback>
    </mc:AlternateContent>
    <xdr:clientData/>
  </xdr:oneCellAnchor>
  <xdr:oneCellAnchor>
    <xdr:from>
      <xdr:col>9</xdr:col>
      <xdr:colOff>239358</xdr:colOff>
      <xdr:row>26</xdr:row>
      <xdr:rowOff>219187</xdr:rowOff>
    </xdr:from>
    <xdr:ext cx="1448153" cy="256289"/>
    <mc:AlternateContent xmlns:mc="http://schemas.openxmlformats.org/markup-compatibility/2006" xmlns:a14="http://schemas.microsoft.com/office/drawing/2010/main">
      <mc:Choice Requires="a14">
        <xdr:sp macro="" textlink="">
          <xdr:nvSpPr>
            <xdr:cNvPr id="19" name="TextBox 18"/>
            <xdr:cNvSpPr txBox="1"/>
          </xdr:nvSpPr>
          <xdr:spPr>
            <a:xfrm>
              <a:off x="10419678" y="11275807"/>
              <a:ext cx="1448153"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en-US" sz="800" b="0" i="0">
                            <a:latin typeface="Cambria Math" panose="02040503050406030204" pitchFamily="18" charset="0"/>
                          </a:rPr>
                          <m:t>TE</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num>
                      <m:den>
                        <m:r>
                          <m:rPr>
                            <m:sty m:val="p"/>
                          </m:rPr>
                          <a:rPr lang="en-US" sz="800" b="0" i="0">
                            <a:latin typeface="Cambria Math" panose="02040503050406030204" pitchFamily="18" charset="0"/>
                          </a:rPr>
                          <m:t>TE</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9" name="TextBox 18"/>
            <xdr:cNvSpPr txBox="1"/>
          </xdr:nvSpPr>
          <xdr:spPr>
            <a:xfrm>
              <a:off x="10419678" y="11275807"/>
              <a:ext cx="1448153"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800" b="0" i="0">
                  <a:latin typeface="Cambria Math" panose="02040503050406030204" pitchFamily="18" charset="0"/>
                </a:rPr>
                <a:t>TE(t)/TE(t−1) </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oneCellAnchor>
  <xdr:oneCellAnchor>
    <xdr:from>
      <xdr:col>9</xdr:col>
      <xdr:colOff>190052</xdr:colOff>
      <xdr:row>22</xdr:row>
      <xdr:rowOff>38997</xdr:rowOff>
    </xdr:from>
    <xdr:ext cx="1417568" cy="409215"/>
    <mc:AlternateContent xmlns:mc="http://schemas.openxmlformats.org/markup-compatibility/2006">
      <mc:Choice xmlns:a14="http://schemas.microsoft.com/office/drawing/2010/main" Requires="a14">
        <xdr:sp macro="" textlink="">
          <xdr:nvSpPr>
            <xdr:cNvPr id="20" name="TextBox 19"/>
            <xdr:cNvSpPr txBox="1"/>
          </xdr:nvSpPr>
          <xdr:spPr>
            <a:xfrm>
              <a:off x="10370372" y="8573397"/>
              <a:ext cx="141756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Y</m:t>
                        </m:r>
                      </m:e>
                      <m:sub>
                        <m:r>
                          <m:rPr>
                            <m:sty m:val="p"/>
                          </m:rPr>
                          <a:rPr lang="en-US" sz="900" b="0" i="0">
                            <a:solidFill>
                              <a:schemeClr val="tx1"/>
                            </a:solidFill>
                            <a:effectLst/>
                            <a:latin typeface="Cambria Math" panose="02040503050406030204" pitchFamily="18" charset="0"/>
                            <a:ea typeface="+mn-ea"/>
                            <a:cs typeface="+mn-cs"/>
                          </a:rPr>
                          <m:t>np</m:t>
                        </m:r>
                        <m:r>
                          <a:rPr lang="en-US" sz="900" b="0" i="0">
                            <a:solidFill>
                              <a:schemeClr val="tx1"/>
                            </a:solidFill>
                            <a:effectLst/>
                            <a:latin typeface="Cambria Math" panose="02040503050406030204" pitchFamily="18" charset="0"/>
                            <a:ea typeface="+mn-ea"/>
                            <a:cs typeface="+mn-cs"/>
                          </a:rPr>
                          <m:t>10</m:t>
                        </m:r>
                        <m:r>
                          <m:rPr>
                            <m:sty m:val="p"/>
                          </m:rPr>
                          <a:rPr lang="en-US" sz="900" b="0" i="0">
                            <a:solidFill>
                              <a:schemeClr val="tx1"/>
                            </a:solidFill>
                            <a:effectLst/>
                            <a:latin typeface="Cambria Math" panose="02040503050406030204" pitchFamily="18" charset="0"/>
                            <a:ea typeface="+mn-ea"/>
                            <a:cs typeface="+mn-cs"/>
                          </a:rPr>
                          <m:t>t</m:t>
                        </m:r>
                      </m:sub>
                    </m:sSub>
                    <m:r>
                      <a:rPr lang="en-US" sz="900" b="0" i="1">
                        <a:solidFill>
                          <a:schemeClr val="tx1"/>
                        </a:solidFill>
                        <a:effectLst/>
                        <a:latin typeface="Cambria Math" panose="02040503050406030204" pitchFamily="18" charset="0"/>
                        <a:ea typeface="+mn-ea"/>
                        <a:cs typeface="+mn-cs"/>
                      </a:rPr>
                      <m:t>=</m:t>
                    </m:r>
                    <m:rad>
                      <m:radPr>
                        <m:ctrlPr>
                          <a:rPr lang="en-US" sz="900" b="0" i="1">
                            <a:solidFill>
                              <a:schemeClr val="tx1"/>
                            </a:solidFill>
                            <a:effectLst/>
                            <a:latin typeface="Cambria Math" panose="02040503050406030204" pitchFamily="18" charset="0"/>
                            <a:ea typeface="+mn-ea"/>
                            <a:cs typeface="+mn-cs"/>
                          </a:rPr>
                        </m:ctrlPr>
                      </m:radPr>
                      <m:deg>
                        <m:r>
                          <m:rPr>
                            <m:brk m:alnAt="7"/>
                          </m:rPr>
                          <a:rPr lang="en-US" sz="900" b="0" i="1">
                            <a:solidFill>
                              <a:schemeClr val="tx1"/>
                            </a:solidFill>
                            <a:effectLst/>
                            <a:latin typeface="Cambria Math" panose="02040503050406030204" pitchFamily="18" charset="0"/>
                            <a:ea typeface="+mn-ea"/>
                            <a:cs typeface="+mn-cs"/>
                          </a:rPr>
                          <m:t>1</m:t>
                        </m:r>
                        <m:r>
                          <a:rPr lang="en-US" sz="900" b="0" i="1">
                            <a:solidFill>
                              <a:schemeClr val="tx1"/>
                            </a:solidFill>
                            <a:effectLst/>
                            <a:latin typeface="Cambria Math" panose="02040503050406030204" pitchFamily="18" charset="0"/>
                            <a:ea typeface="+mn-ea"/>
                            <a:cs typeface="+mn-cs"/>
                          </a:rPr>
                          <m:t>0</m:t>
                        </m:r>
                      </m:deg>
                      <m:e>
                        <m:f>
                          <m:fPr>
                            <m:ctrlPr>
                              <a:rPr lang="en-US" sz="900" b="0" i="1">
                                <a:solidFill>
                                  <a:schemeClr val="tx1"/>
                                </a:solidFill>
                                <a:effectLst/>
                                <a:latin typeface="Cambria Math" panose="02040503050406030204" pitchFamily="18" charset="0"/>
                                <a:ea typeface="+mn-ea"/>
                                <a:cs typeface="+mn-cs"/>
                              </a:rPr>
                            </m:ctrlPr>
                          </m:fPr>
                          <m:num>
                            <m:sSup>
                              <m:sSupPr>
                                <m:ctrlPr>
                                  <a:rPr lang="en-US" sz="900" b="0" i="1">
                                    <a:solidFill>
                                      <a:schemeClr val="tx1"/>
                                    </a:solidFill>
                                    <a:effectLst/>
                                    <a:latin typeface="Cambria Math" panose="02040503050406030204" pitchFamily="18" charset="0"/>
                                    <a:ea typeface="+mn-ea"/>
                                    <a:cs typeface="+mn-cs"/>
                                  </a:rPr>
                                </m:ctrlPr>
                              </m:sSupPr>
                              <m:e>
                                <m:r>
                                  <m:rPr>
                                    <m:sty m:val="p"/>
                                  </m:rPr>
                                  <a:rPr lang="en-US" sz="900" b="0" i="0">
                                    <a:solidFill>
                                      <a:schemeClr val="tx1"/>
                                    </a:solidFill>
                                    <a:effectLst/>
                                    <a:latin typeface="Cambria Math" panose="02040503050406030204" pitchFamily="18" charset="0"/>
                                    <a:ea typeface="+mn-ea"/>
                                    <a:cs typeface="+mn-cs"/>
                                  </a:rPr>
                                  <m:t>Y</m:t>
                                </m:r>
                              </m:e>
                              <m:sup>
                                <m:r>
                                  <a:rPr lang="en-US" sz="900" b="0" i="1">
                                    <a:solidFill>
                                      <a:schemeClr val="tx1"/>
                                    </a:solidFill>
                                    <a:effectLst/>
                                    <a:latin typeface="Cambria Math" panose="02040503050406030204" pitchFamily="18" charset="0"/>
                                    <a:ea typeface="+mn-ea"/>
                                    <a:cs typeface="+mn-cs"/>
                                  </a:rPr>
                                  <m:t>∗</m:t>
                                </m:r>
                              </m:sup>
                            </m:sSup>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+2</m:t>
                                </m:r>
                              </m:e>
                            </m:d>
                          </m:num>
                          <m:den>
                            <m:sSup>
                              <m:sSupPr>
                                <m:ctrlPr>
                                  <a:rPr lang="en-US" sz="900" b="0" i="1">
                                    <a:solidFill>
                                      <a:schemeClr val="tx1"/>
                                    </a:solidFill>
                                    <a:effectLst/>
                                    <a:latin typeface="Cambria Math" panose="02040503050406030204" pitchFamily="18" charset="0"/>
                                    <a:ea typeface="+mn-ea"/>
                                    <a:cs typeface="+mn-cs"/>
                                  </a:rPr>
                                </m:ctrlPr>
                              </m:sSupPr>
                              <m:e>
                                <m:r>
                                  <m:rPr>
                                    <m:sty m:val="p"/>
                                  </m:rPr>
                                  <a:rPr lang="en-US" sz="900" b="0" i="0">
                                    <a:solidFill>
                                      <a:schemeClr val="tx1"/>
                                    </a:solidFill>
                                    <a:effectLst/>
                                    <a:latin typeface="Cambria Math" panose="02040503050406030204" pitchFamily="18" charset="0"/>
                                    <a:ea typeface="+mn-ea"/>
                                    <a:cs typeface="+mn-cs"/>
                                  </a:rPr>
                                  <m:t>Y</m:t>
                                </m:r>
                              </m:e>
                              <m:sup>
                                <m:r>
                                  <a:rPr lang="en-US" sz="900" b="0" i="1">
                                    <a:solidFill>
                                      <a:schemeClr val="tx1"/>
                                    </a:solidFill>
                                    <a:effectLst/>
                                    <a:latin typeface="Cambria Math" panose="02040503050406030204" pitchFamily="18" charset="0"/>
                                    <a:ea typeface="+mn-ea"/>
                                    <a:cs typeface="+mn-cs"/>
                                  </a:rPr>
                                  <m:t>∗</m:t>
                                </m:r>
                              </m:sup>
                            </m:sSup>
                            <m:r>
                              <a:rPr lang="en-US" sz="900" b="0" i="1">
                                <a:solidFill>
                                  <a:schemeClr val="tx1"/>
                                </a:solidFill>
                                <a:effectLst/>
                                <a:latin typeface="Cambria Math" panose="02040503050406030204" pitchFamily="18" charset="0"/>
                                <a:ea typeface="+mn-ea"/>
                                <a:cs typeface="+mn-cs"/>
                              </a:rPr>
                              <m:t>(</m:t>
                            </m:r>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−8)</m:t>
                            </m:r>
                          </m:den>
                        </m:f>
                      </m:e>
                    </m:rad>
                    <m:sSub>
                      <m:sSubPr>
                        <m:ctrlPr>
                          <a:rPr lang="en-US" sz="900" b="0" i="1">
                            <a:solidFill>
                              <a:schemeClr val="tx1"/>
                            </a:solidFill>
                            <a:effectLst/>
                            <a:latin typeface="Cambria Math" panose="02040503050406030204" pitchFamily="18" charset="0"/>
                            <a:ea typeface="+mn-ea"/>
                            <a:cs typeface="+mn-cs"/>
                          </a:rPr>
                        </m:ctrlPr>
                      </m:sSubPr>
                      <m:e>
                        <m:r>
                          <a:rPr lang="en-US" sz="900" b="0" i="1">
                            <a:solidFill>
                              <a:schemeClr val="tx1"/>
                            </a:solidFill>
                            <a:effectLst/>
                            <a:latin typeface="Cambria Math" panose="02040503050406030204" pitchFamily="18" charset="0"/>
                            <a:ea typeface="+mn-ea"/>
                            <a:cs typeface="+mn-cs"/>
                          </a:rPr>
                          <m:t>𝑑</m:t>
                        </m:r>
                      </m:e>
                      <m:sub>
                        <m:r>
                          <a:rPr lang="en-US" sz="900" b="0" i="1">
                            <a:solidFill>
                              <a:schemeClr val="tx1"/>
                            </a:solidFill>
                            <a:effectLst/>
                            <a:latin typeface="Cambria Math" panose="02040503050406030204" pitchFamily="18" charset="0"/>
                            <a:ea typeface="+mn-ea"/>
                            <a:cs typeface="+mn-cs"/>
                          </a:rPr>
                          <m:t>𝑡</m:t>
                        </m:r>
                      </m:sub>
                    </m:sSub>
                    <m:r>
                      <a:rPr lang="en-US" sz="900" b="0" i="1">
                        <a:solidFill>
                          <a:schemeClr val="tx1"/>
                        </a:solidFill>
                        <a:effectLst/>
                        <a:latin typeface="Cambria Math" panose="02040503050406030204" pitchFamily="18" charset="0"/>
                        <a:ea typeface="+mn-ea"/>
                        <a:cs typeface="+mn-cs"/>
                      </a:rPr>
                      <m:t>−1</m:t>
                    </m:r>
                  </m:oMath>
                </m:oMathPara>
              </a14:m>
              <a:endParaRPr lang="lt-LT" sz="900">
                <a:effectLst/>
              </a:endParaRPr>
            </a:p>
          </xdr:txBody>
        </xdr:sp>
      </mc:Choice>
      <mc:Fallback>
        <xdr:sp macro="" textlink="">
          <xdr:nvSpPr>
            <xdr:cNvPr id="20" name="TextBox 19"/>
            <xdr:cNvSpPr txBox="1"/>
          </xdr:nvSpPr>
          <xdr:spPr>
            <a:xfrm>
              <a:off x="10370372" y="8573397"/>
              <a:ext cx="141756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900" b="0" i="0">
                  <a:solidFill>
                    <a:schemeClr val="tx1"/>
                  </a:solidFill>
                  <a:effectLst/>
                  <a:latin typeface="Cambria Math" panose="02040503050406030204" pitchFamily="18" charset="0"/>
                  <a:ea typeface="+mn-ea"/>
                  <a:cs typeface="+mn-cs"/>
                </a:rPr>
                <a:t>Y_np10t=√(10&amp;(Y^∗ (t+2))/(Y^∗ (t−8)))𝑑_𝑡−1</a:t>
              </a:r>
              <a:endParaRPr lang="lt-LT" sz="900">
                <a:effectLst/>
              </a:endParaRPr>
            </a:p>
          </xdr:txBody>
        </xdr:sp>
      </mc:Fallback>
    </mc:AlternateContent>
    <xdr:clientData/>
  </xdr:oneCellAnchor>
  <xdr:oneCellAnchor>
    <xdr:from>
      <xdr:col>9</xdr:col>
      <xdr:colOff>242494</xdr:colOff>
      <xdr:row>22</xdr:row>
      <xdr:rowOff>506955</xdr:rowOff>
    </xdr:from>
    <xdr:ext cx="1267398" cy="409215"/>
    <mc:AlternateContent xmlns:mc="http://schemas.openxmlformats.org/markup-compatibility/2006" xmlns:a14="http://schemas.microsoft.com/office/drawing/2010/main">
      <mc:Choice Requires="a14">
        <xdr:sp macro="" textlink="">
          <xdr:nvSpPr>
            <xdr:cNvPr id="21" name="TextBox 20"/>
            <xdr:cNvSpPr txBox="1"/>
          </xdr:nvSpPr>
          <xdr:spPr>
            <a:xfrm>
              <a:off x="10426400" y="9086179"/>
              <a:ext cx="126739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900" b="0" i="1">
                            <a:latin typeface="Cambria Math" panose="02040503050406030204" pitchFamily="18" charset="0"/>
                          </a:rPr>
                        </m:ctrlPr>
                      </m:sSubPr>
                      <m:e>
                        <m:r>
                          <a:rPr lang="en-US" sz="900" b="0" i="1">
                            <a:latin typeface="Cambria Math" panose="02040503050406030204" pitchFamily="18" charset="0"/>
                          </a:rPr>
                          <m:t>𝑑</m:t>
                        </m:r>
                      </m:e>
                      <m:sub>
                        <m:r>
                          <a:rPr lang="en-US" sz="900" b="0" i="1">
                            <a:latin typeface="Cambria Math" panose="02040503050406030204" pitchFamily="18" charset="0"/>
                          </a:rPr>
                          <m:t>𝑡</m:t>
                        </m:r>
                      </m:sub>
                    </m:sSub>
                    <m:r>
                      <a:rPr lang="en-US" sz="900" b="0" i="1">
                        <a:latin typeface="Cambria Math" panose="02040503050406030204" pitchFamily="18" charset="0"/>
                      </a:rPr>
                      <m:t>=</m:t>
                    </m:r>
                    <m:rad>
                      <m:radPr>
                        <m:ctrlPr>
                          <a:rPr lang="en-US" sz="900" b="0" i="1">
                            <a:latin typeface="Cambria Math" panose="02040503050406030204" pitchFamily="18" charset="0"/>
                          </a:rPr>
                        </m:ctrlPr>
                      </m:radPr>
                      <m:deg>
                        <m:r>
                          <m:rPr>
                            <m:brk m:alnAt="7"/>
                          </m:rPr>
                          <a:rPr lang="lt-LT" sz="900" b="0" i="1">
                            <a:latin typeface="Cambria Math" panose="02040503050406030204" pitchFamily="18" charset="0"/>
                          </a:rPr>
                          <m:t>4</m:t>
                        </m:r>
                      </m:deg>
                      <m:e>
                        <m:nary>
                          <m:naryPr>
                            <m:chr m:val="∏"/>
                            <m:limLoc m:val="subSup"/>
                            <m:ctrlPr>
                              <a:rPr lang="en-US" sz="900" b="0" i="1">
                                <a:latin typeface="Cambria Math" panose="02040503050406030204" pitchFamily="18" charset="0"/>
                              </a:rPr>
                            </m:ctrlPr>
                          </m:naryPr>
                          <m:sub>
                            <m:r>
                              <m:rPr>
                                <m:brk m:alnAt="25"/>
                              </m:rPr>
                              <a:rPr lang="lt-LT" sz="900" b="0" i="1">
                                <a:latin typeface="Cambria Math" panose="02040503050406030204" pitchFamily="18" charset="0"/>
                              </a:rPr>
                              <m:t>𝑘</m:t>
                            </m:r>
                            <m:r>
                              <a:rPr lang="en-US" sz="900" b="0" i="1">
                                <a:latin typeface="Cambria Math" panose="02040503050406030204" pitchFamily="18" charset="0"/>
                              </a:rPr>
                              <m:t>=</m:t>
                            </m:r>
                            <m:r>
                              <a:rPr lang="lt-LT" sz="900" b="0" i="1">
                                <a:latin typeface="Cambria Math" panose="02040503050406030204" pitchFamily="18" charset="0"/>
                              </a:rPr>
                              <m:t>1</m:t>
                            </m:r>
                          </m:sub>
                          <m:sup>
                            <m:r>
                              <a:rPr lang="en-US" sz="900" b="0" i="1">
                                <a:latin typeface="Cambria Math" panose="02040503050406030204" pitchFamily="18" charset="0"/>
                              </a:rPr>
                              <m:t>4</m:t>
                            </m:r>
                          </m:sup>
                          <m:e>
                            <m:f>
                              <m:fPr>
                                <m:ctrlPr>
                                  <a:rPr lang="en-US" sz="900" b="0" i="1">
                                    <a:solidFill>
                                      <a:schemeClr val="tx1"/>
                                    </a:solidFill>
                                    <a:effectLst/>
                                    <a:latin typeface="Cambria Math" panose="02040503050406030204" pitchFamily="18" charset="0"/>
                                    <a:ea typeface="+mn-ea"/>
                                    <a:cs typeface="+mn-cs"/>
                                  </a:rPr>
                                </m:ctrlPr>
                              </m:fPr>
                              <m:num>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PY</m:t>
                                    </m:r>
                                  </m:e>
                                  <m:sub>
                                    <m:r>
                                      <m:rPr>
                                        <m:sty m:val="p"/>
                                      </m:rPr>
                                      <a:rPr lang="en-US" sz="900" b="0" i="0">
                                        <a:solidFill>
                                          <a:schemeClr val="tx1"/>
                                        </a:solidFill>
                                        <a:effectLst/>
                                        <a:latin typeface="Cambria Math" panose="02040503050406030204" pitchFamily="18" charset="0"/>
                                        <a:ea typeface="+mn-ea"/>
                                        <a:cs typeface="+mn-cs"/>
                                      </a:rPr>
                                      <m:t>k</m:t>
                                    </m:r>
                                  </m:sub>
                                </m:sSub>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e>
                                </m:d>
                              </m:num>
                              <m:den>
                                <m:sSub>
                                  <m:sSubPr>
                                    <m:ctrlPr>
                                      <a:rPr lang="en-US" sz="900" b="0" i="1">
                                        <a:solidFill>
                                          <a:schemeClr val="tx1"/>
                                        </a:solidFill>
                                        <a:effectLst/>
                                        <a:latin typeface="Cambria Math" panose="02040503050406030204" pitchFamily="18" charset="0"/>
                                        <a:ea typeface="+mn-ea"/>
                                        <a:cs typeface="+mn-cs"/>
                                      </a:rPr>
                                    </m:ctrlPr>
                                  </m:sSubPr>
                                  <m:e>
                                    <m:r>
                                      <m:rPr>
                                        <m:sty m:val="p"/>
                                      </m:rPr>
                                      <a:rPr lang="en-US" sz="900" b="0" i="0">
                                        <a:solidFill>
                                          <a:schemeClr val="tx1"/>
                                        </a:solidFill>
                                        <a:effectLst/>
                                        <a:latin typeface="Cambria Math" panose="02040503050406030204" pitchFamily="18" charset="0"/>
                                        <a:ea typeface="+mn-ea"/>
                                        <a:cs typeface="+mn-cs"/>
                                      </a:rPr>
                                      <m:t>PY</m:t>
                                    </m:r>
                                  </m:e>
                                  <m:sub>
                                    <m:r>
                                      <m:rPr>
                                        <m:sty m:val="p"/>
                                      </m:rPr>
                                      <a:rPr lang="en-US" sz="900" b="0" i="0">
                                        <a:solidFill>
                                          <a:schemeClr val="tx1"/>
                                        </a:solidFill>
                                        <a:effectLst/>
                                        <a:latin typeface="Cambria Math" panose="02040503050406030204" pitchFamily="18" charset="0"/>
                                        <a:ea typeface="+mn-ea"/>
                                        <a:cs typeface="+mn-cs"/>
                                      </a:rPr>
                                      <m:t>k</m:t>
                                    </m:r>
                                  </m:sub>
                                </m:sSub>
                                <m:d>
                                  <m:dPr>
                                    <m:ctrlPr>
                                      <a:rPr lang="en-US" sz="900" b="0" i="1">
                                        <a:solidFill>
                                          <a:schemeClr val="tx1"/>
                                        </a:solidFill>
                                        <a:effectLst/>
                                        <a:latin typeface="Cambria Math" panose="02040503050406030204" pitchFamily="18" charset="0"/>
                                        <a:ea typeface="+mn-ea"/>
                                        <a:cs typeface="+mn-cs"/>
                                      </a:rPr>
                                    </m:ctrlPr>
                                  </m:dPr>
                                  <m:e>
                                    <m:r>
                                      <m:rPr>
                                        <m:sty m:val="p"/>
                                      </m:rPr>
                                      <a:rPr lang="en-US" sz="900" b="0" i="0">
                                        <a:solidFill>
                                          <a:schemeClr val="tx1"/>
                                        </a:solidFill>
                                        <a:effectLst/>
                                        <a:latin typeface="Cambria Math" panose="02040503050406030204" pitchFamily="18" charset="0"/>
                                        <a:ea typeface="+mn-ea"/>
                                        <a:cs typeface="+mn-cs"/>
                                      </a:rPr>
                                      <m:t>t</m:t>
                                    </m:r>
                                    <m:r>
                                      <a:rPr lang="en-US" sz="900" b="0" i="1">
                                        <a:solidFill>
                                          <a:schemeClr val="tx1"/>
                                        </a:solidFill>
                                        <a:effectLst/>
                                        <a:latin typeface="Cambria Math" panose="02040503050406030204" pitchFamily="18" charset="0"/>
                                        <a:ea typeface="+mn-ea"/>
                                        <a:cs typeface="+mn-cs"/>
                                      </a:rPr>
                                      <m:t>−1</m:t>
                                    </m:r>
                                  </m:e>
                                </m:d>
                              </m:den>
                            </m:f>
                          </m:e>
                        </m:nary>
                      </m:e>
                    </m:rad>
                  </m:oMath>
                </m:oMathPara>
              </a14:m>
              <a:endParaRPr lang="lt-LT" sz="900"/>
            </a:p>
          </xdr:txBody>
        </xdr:sp>
      </mc:Choice>
      <mc:Fallback xmlns="">
        <xdr:sp macro="" textlink="">
          <xdr:nvSpPr>
            <xdr:cNvPr id="21" name="TextBox 20"/>
            <xdr:cNvSpPr txBox="1"/>
          </xdr:nvSpPr>
          <xdr:spPr>
            <a:xfrm>
              <a:off x="10426400" y="9086179"/>
              <a:ext cx="1267398"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900" b="0" i="0">
                  <a:latin typeface="Cambria Math" panose="02040503050406030204" pitchFamily="18" charset="0"/>
                </a:rPr>
                <a:t>𝑑_𝑡=∜(∏2</a:t>
              </a:r>
              <a:r>
                <a:rPr lang="lt-LT" sz="900" b="0" i="0">
                  <a:latin typeface="Cambria Math" panose="02040503050406030204" pitchFamily="18" charset="0"/>
                </a:rPr>
                <a:t>_</a:t>
              </a:r>
              <a:r>
                <a:rPr lang="en-US" sz="900" b="0" i="0">
                  <a:latin typeface="Cambria Math" panose="02040503050406030204" pitchFamily="18" charset="0"/>
                </a:rPr>
                <a:t>(</a:t>
              </a:r>
              <a:r>
                <a:rPr lang="lt-LT" sz="900" b="0" i="0">
                  <a:latin typeface="Cambria Math" panose="02040503050406030204" pitchFamily="18" charset="0"/>
                </a:rPr>
                <a:t>𝑘</a:t>
              </a:r>
              <a:r>
                <a:rPr lang="en-US" sz="900" b="0" i="0">
                  <a:latin typeface="Cambria Math" panose="02040503050406030204" pitchFamily="18" charset="0"/>
                </a:rPr>
                <a:t>=</a:t>
              </a:r>
              <a:r>
                <a:rPr lang="lt-LT" sz="900" b="0" i="0">
                  <a:latin typeface="Cambria Math" panose="02040503050406030204" pitchFamily="18" charset="0"/>
                </a:rPr>
                <a:t>1</a:t>
              </a:r>
              <a:r>
                <a:rPr lang="en-US" sz="900" b="0" i="0">
                  <a:latin typeface="Cambria Math" panose="02040503050406030204" pitchFamily="18" charset="0"/>
                </a:rPr>
                <a:t>)^4</a:t>
              </a:r>
              <a:r>
                <a:rPr lang="en-US" sz="900" b="0" i="0">
                  <a:solidFill>
                    <a:schemeClr val="tx1"/>
                  </a:solidFill>
                  <a:effectLst/>
                  <a:latin typeface="Cambria Math" panose="02040503050406030204" pitchFamily="18" charset="0"/>
                  <a:ea typeface="+mn-ea"/>
                  <a:cs typeface="+mn-cs"/>
                </a:rPr>
                <a:t>▒(PY_k (t))/(PY_k (t−1) ))</a:t>
              </a:r>
              <a:endParaRPr lang="lt-LT" sz="900"/>
            </a:p>
          </xdr:txBody>
        </xdr:sp>
      </mc:Fallback>
    </mc:AlternateContent>
    <xdr:clientData/>
  </xdr:oneCellAnchor>
  <xdr:oneCellAnchor>
    <xdr:from>
      <xdr:col>9</xdr:col>
      <xdr:colOff>207532</xdr:colOff>
      <xdr:row>24</xdr:row>
      <xdr:rowOff>292250</xdr:rowOff>
    </xdr:from>
    <xdr:ext cx="1510093" cy="256289"/>
    <mc:AlternateContent xmlns:mc="http://schemas.openxmlformats.org/markup-compatibility/2006" xmlns:a14="http://schemas.microsoft.com/office/drawing/2010/main">
      <mc:Choice Requires="a14">
        <xdr:sp macro="" textlink="">
          <xdr:nvSpPr>
            <xdr:cNvPr id="22" name="TextBox 21"/>
            <xdr:cNvSpPr txBox="1"/>
          </xdr:nvSpPr>
          <xdr:spPr>
            <a:xfrm>
              <a:off x="10387852" y="10076330"/>
              <a:ext cx="1510093"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m:t>
                        </m:r>
                        <m:r>
                          <m:rPr>
                            <m:sty m:val="p"/>
                          </m:rPr>
                          <a:rPr lang="en-US" sz="800" b="0" i="0">
                            <a:latin typeface="Cambria Math" panose="02040503050406030204" pitchFamily="18" charset="0"/>
                          </a:rPr>
                          <m:t>G</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num>
                      <m:den>
                        <m:r>
                          <m:rPr>
                            <m:sty m:val="p"/>
                          </m:rPr>
                          <a:rPr lang="lt-LT" sz="800" b="0" i="0">
                            <a:latin typeface="Cambria Math" panose="02040503050406030204" pitchFamily="18" charset="0"/>
                          </a:rPr>
                          <m:t>A</m:t>
                        </m:r>
                        <m:r>
                          <m:rPr>
                            <m:sty m:val="p"/>
                          </m:rPr>
                          <a:rPr lang="en-US" sz="800" b="0" i="0">
                            <a:latin typeface="Cambria Math" panose="02040503050406030204" pitchFamily="18" charset="0"/>
                          </a:rPr>
                          <m:t>G</m:t>
                        </m:r>
                        <m:r>
                          <a:rPr lang="en-US"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22" name="TextBox 21"/>
            <xdr:cNvSpPr txBox="1"/>
          </xdr:nvSpPr>
          <xdr:spPr>
            <a:xfrm>
              <a:off x="10387852" y="10076330"/>
              <a:ext cx="1510093" cy="25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lt-LT" sz="800" b="0" i="0">
                  <a:latin typeface="Cambria Math" panose="02040503050406030204" pitchFamily="18" charset="0"/>
                </a:rPr>
                <a:t>A</a:t>
              </a:r>
              <a:r>
                <a:rPr lang="en-US" sz="800" b="0" i="0">
                  <a:latin typeface="Cambria Math" panose="02040503050406030204" pitchFamily="18" charset="0"/>
                </a:rPr>
                <a:t>G</a:t>
              </a:r>
              <a:r>
                <a:rPr lang="lt-LT" sz="800" b="0" i="0">
                  <a:latin typeface="Cambria Math" panose="02040503050406030204" pitchFamily="18" charset="0"/>
                </a:rPr>
                <a:t>3</a:t>
              </a:r>
              <a:r>
                <a:rPr lang="en-US" sz="800" b="0" i="0">
                  <a:latin typeface="Cambria Math" panose="02040503050406030204" pitchFamily="18" charset="0"/>
                </a:rPr>
                <a:t>(t)/</a:t>
              </a:r>
              <a:r>
                <a:rPr lang="lt-LT" sz="800" b="0" i="0">
                  <a:latin typeface="Cambria Math" panose="02040503050406030204" pitchFamily="18" charset="0"/>
                </a:rPr>
                <a:t>A</a:t>
              </a:r>
              <a:r>
                <a:rPr lang="en-US" sz="800" b="0" i="0">
                  <a:latin typeface="Cambria Math" panose="02040503050406030204" pitchFamily="18" charset="0"/>
                </a:rPr>
                <a:t>G3(t−1) </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oneCellAnchor>
  <xdr:oneCellAnchor>
    <xdr:from>
      <xdr:col>9</xdr:col>
      <xdr:colOff>86062</xdr:colOff>
      <xdr:row>10</xdr:row>
      <xdr:rowOff>161813</xdr:rowOff>
    </xdr:from>
    <xdr:ext cx="1485900" cy="343107"/>
    <mc:AlternateContent xmlns:mc="http://schemas.openxmlformats.org/markup-compatibility/2006" xmlns:a14="http://schemas.microsoft.com/office/drawing/2010/main">
      <mc:Choice Requires="a14">
        <xdr:sp macro="" textlink="">
          <xdr:nvSpPr>
            <xdr:cNvPr id="24" name="TextBox 23"/>
            <xdr:cNvSpPr txBox="1"/>
          </xdr:nvSpPr>
          <xdr:spPr>
            <a:xfrm>
              <a:off x="10269968" y="3702872"/>
              <a:ext cx="1485900" cy="343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050" b="0" i="1">
                            <a:latin typeface="Cambria Math" panose="02040503050406030204" pitchFamily="18" charset="0"/>
                          </a:rPr>
                        </m:ctrlPr>
                      </m:fPr>
                      <m:num>
                        <m:nary>
                          <m:naryPr>
                            <m:chr m:val="∑"/>
                            <m:ctrlPr>
                              <a:rPr lang="lt-LT" sz="1050" i="1">
                                <a:latin typeface="Cambria Math" panose="02040503050406030204" pitchFamily="18" charset="0"/>
                              </a:rPr>
                            </m:ctrlPr>
                          </m:naryPr>
                          <m:sub>
                            <m:r>
                              <m:rPr>
                                <m:brk m:alnAt="23"/>
                              </m:rPr>
                              <a:rPr lang="en-US" sz="1050" b="0" i="1">
                                <a:latin typeface="Cambria Math" panose="02040503050406030204" pitchFamily="18" charset="0"/>
                              </a:rPr>
                              <m:t>𝑗</m:t>
                            </m:r>
                            <m:r>
                              <a:rPr lang="en-US" sz="1050" b="0" i="1">
                                <a:latin typeface="Cambria Math" panose="02040503050406030204" pitchFamily="18" charset="0"/>
                              </a:rPr>
                              <m:t>=1</m:t>
                            </m:r>
                          </m:sub>
                          <m:sup>
                            <m:r>
                              <a:rPr lang="en-US" sz="1050" b="0" i="1">
                                <a:latin typeface="Cambria Math" panose="02040503050406030204" pitchFamily="18" charset="0"/>
                              </a:rPr>
                              <m:t>5</m:t>
                            </m:r>
                          </m:sup>
                          <m:e>
                            <m:r>
                              <m:rPr>
                                <m:sty m:val="p"/>
                              </m:rPr>
                              <a:rPr lang="en-US" sz="1050" b="0" i="0">
                                <a:latin typeface="Cambria Math" panose="02040503050406030204" pitchFamily="18" charset="0"/>
                              </a:rPr>
                              <m:t>B</m:t>
                            </m:r>
                            <m:d>
                              <m:dPr>
                                <m:ctrlPr>
                                  <a:rPr lang="en-US" sz="1050" b="0" i="1">
                                    <a:latin typeface="Cambria Math" panose="02040503050406030204" pitchFamily="18" charset="0"/>
                                  </a:rPr>
                                </m:ctrlPr>
                              </m:dPr>
                              <m:e>
                                <m:r>
                                  <m:rPr>
                                    <m:sty m:val="p"/>
                                  </m:rPr>
                                  <a:rPr lang="en-US" sz="1050" b="0" i="0">
                                    <a:latin typeface="Cambria Math" panose="02040503050406030204" pitchFamily="18" charset="0"/>
                                  </a:rPr>
                                  <m:t>t</m:t>
                                </m:r>
                                <m:r>
                                  <a:rPr lang="en-US" sz="1050" b="0" i="1">
                                    <a:latin typeface="Cambria Math" panose="02040503050406030204" pitchFamily="18" charset="0"/>
                                  </a:rPr>
                                  <m:t>−</m:t>
                                </m:r>
                                <m:r>
                                  <a:rPr lang="en-US" sz="1050" b="0" i="1">
                                    <a:latin typeface="Cambria Math" panose="02040503050406030204" pitchFamily="18" charset="0"/>
                                  </a:rPr>
                                  <m:t>𝑗</m:t>
                                </m:r>
                                <m:r>
                                  <a:rPr lang="lt-LT" sz="1050" b="0" i="1">
                                    <a:latin typeface="Cambria Math" panose="02040503050406030204" pitchFamily="18" charset="0"/>
                                  </a:rPr>
                                  <m:t>−1</m:t>
                                </m:r>
                              </m:e>
                            </m:d>
                          </m:e>
                        </m:nary>
                      </m:num>
                      <m:den>
                        <m:r>
                          <a:rPr lang="en-US" sz="1050" b="0" i="1">
                            <a:latin typeface="Cambria Math" panose="02040503050406030204" pitchFamily="18" charset="0"/>
                          </a:rPr>
                          <m:t>5</m:t>
                        </m:r>
                      </m:den>
                    </m:f>
                    <m:r>
                      <a:rPr lang="en-US" sz="1050" b="0" i="1">
                        <a:latin typeface="Cambria Math" panose="02040503050406030204" pitchFamily="18" charset="0"/>
                      </a:rPr>
                      <m:t>≥0.1</m:t>
                    </m:r>
                  </m:oMath>
                </m:oMathPara>
              </a14:m>
              <a:endParaRPr lang="lt-LT" sz="1600"/>
            </a:p>
          </xdr:txBody>
        </xdr:sp>
      </mc:Choice>
      <mc:Fallback xmlns="">
        <xdr:sp macro="" textlink="">
          <xdr:nvSpPr>
            <xdr:cNvPr id="24" name="TextBox 23"/>
            <xdr:cNvSpPr txBox="1"/>
          </xdr:nvSpPr>
          <xdr:spPr>
            <a:xfrm>
              <a:off x="10269968" y="3702872"/>
              <a:ext cx="1485900" cy="343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panose="02040503050406030204" pitchFamily="18" charset="0"/>
                </a:rPr>
                <a:t>(</a:t>
              </a:r>
              <a:r>
                <a:rPr lang="lt-LT" sz="1050" b="0" i="0">
                  <a:latin typeface="Cambria Math" panose="02040503050406030204" pitchFamily="18" charset="0"/>
                </a:rPr>
                <a:t>∑</a:t>
              </a:r>
              <a:r>
                <a:rPr lang="en-US" sz="1050" b="0" i="0">
                  <a:latin typeface="Cambria Math" panose="02040503050406030204" pitchFamily="18" charset="0"/>
                </a:rPr>
                <a:t>_</a:t>
              </a:r>
              <a:r>
                <a:rPr lang="lt-LT" sz="1050" b="0" i="0">
                  <a:latin typeface="Cambria Math" panose="02040503050406030204" pitchFamily="18" charset="0"/>
                </a:rPr>
                <a:t>(</a:t>
              </a:r>
              <a:r>
                <a:rPr lang="en-US" sz="1050" b="0" i="0">
                  <a:latin typeface="Cambria Math" panose="02040503050406030204" pitchFamily="18" charset="0"/>
                </a:rPr>
                <a:t>𝑗=1</a:t>
              </a:r>
              <a:r>
                <a:rPr lang="lt-LT" sz="1050" b="0" i="0">
                  <a:latin typeface="Cambria Math" panose="02040503050406030204" pitchFamily="18" charset="0"/>
                </a:rPr>
                <a:t>)</a:t>
              </a:r>
              <a:r>
                <a:rPr lang="en-US" sz="1050" b="0" i="0">
                  <a:latin typeface="Cambria Math" panose="02040503050406030204" pitchFamily="18" charset="0"/>
                </a:rPr>
                <a:t>^5</a:t>
              </a:r>
              <a:r>
                <a:rPr lang="lt-LT" sz="1050" b="0" i="0">
                  <a:latin typeface="Cambria Math" panose="02040503050406030204" pitchFamily="18" charset="0"/>
                </a:rPr>
                <a:t>▒</a:t>
              </a:r>
              <a:r>
                <a:rPr lang="en-US" sz="1050" b="0" i="0">
                  <a:latin typeface="Cambria Math" panose="02040503050406030204" pitchFamily="18" charset="0"/>
                </a:rPr>
                <a:t>B(t−𝑗</a:t>
              </a:r>
              <a:r>
                <a:rPr lang="lt-LT" sz="1050" b="0" i="0">
                  <a:latin typeface="Cambria Math" panose="02040503050406030204" pitchFamily="18" charset="0"/>
                </a:rPr>
                <a:t>−1) </a:t>
              </a:r>
              <a:r>
                <a:rPr lang="en-US" sz="1050" b="0" i="0">
                  <a:latin typeface="Cambria Math" panose="02040503050406030204" pitchFamily="18" charset="0"/>
                </a:rPr>
                <a:t>)/5≥0.1</a:t>
              </a:r>
              <a:endParaRPr lang="lt-LT" sz="1600"/>
            </a:p>
          </xdr:txBody>
        </xdr:sp>
      </mc:Fallback>
    </mc:AlternateContent>
    <xdr:clientData/>
  </xdr:oneCellAnchor>
  <xdr:oneCellAnchor>
    <xdr:from>
      <xdr:col>3</xdr:col>
      <xdr:colOff>770965</xdr:colOff>
      <xdr:row>17</xdr:row>
      <xdr:rowOff>44823</xdr:rowOff>
    </xdr:from>
    <xdr:ext cx="388503" cy="493533"/>
    <mc:AlternateContent xmlns:mc="http://schemas.openxmlformats.org/markup-compatibility/2006" xmlns:a14="http://schemas.microsoft.com/office/drawing/2010/main">
      <mc:Choice Requires="a14">
        <xdr:sp macro="" textlink="">
          <xdr:nvSpPr>
            <xdr:cNvPr id="16" name="TextBox 15"/>
            <xdr:cNvSpPr txBox="1"/>
          </xdr:nvSpPr>
          <xdr:spPr>
            <a:xfrm>
              <a:off x="5145741" y="7279341"/>
              <a:ext cx="388503" cy="493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lt-LT" sz="1100" i="1">
                            <a:latin typeface="Cambria Math" panose="02040503050406030204" pitchFamily="18" charset="0"/>
                          </a:rPr>
                        </m:ctrlPr>
                      </m:naryPr>
                      <m:sub>
                        <m:r>
                          <m:rPr>
                            <m:brk m:alnAt="23"/>
                          </m:rPr>
                          <a:rPr lang="lt-LT" sz="1100" b="0" i="1">
                            <a:latin typeface="Cambria Math" panose="02040503050406030204" pitchFamily="18" charset="0"/>
                          </a:rPr>
                          <m:t>𝑖</m:t>
                        </m:r>
                        <m:r>
                          <a:rPr lang="en-US" sz="1100" b="0" i="1">
                            <a:latin typeface="Cambria Math" panose="02040503050406030204" pitchFamily="18" charset="0"/>
                          </a:rPr>
                          <m:t>=1</m:t>
                        </m:r>
                      </m:sub>
                      <m:sup>
                        <m:r>
                          <a:rPr lang="lt-LT" sz="1100" b="0" i="1">
                            <a:latin typeface="Cambria Math" panose="02040503050406030204" pitchFamily="18" charset="0"/>
                          </a:rPr>
                          <m:t>5</m:t>
                        </m:r>
                      </m:sup>
                      <m:e>
                        <m:sSub>
                          <m:sSubPr>
                            <m:ctrlPr>
                              <a:rPr lang="en-US" sz="1100" b="0" i="1">
                                <a:latin typeface="Cambria Math" panose="02040503050406030204" pitchFamily="18" charset="0"/>
                              </a:rPr>
                            </m:ctrlPr>
                          </m:sSubPr>
                          <m:e>
                            <m:r>
                              <m:rPr>
                                <m:sty m:val="p"/>
                              </m:rPr>
                              <a:rPr lang="lt-LT" sz="1100" b="0" i="0">
                                <a:latin typeface="Cambria Math" panose="02040503050406030204" pitchFamily="18" charset="0"/>
                              </a:rPr>
                              <m:t>A</m:t>
                            </m:r>
                          </m:e>
                          <m:sub>
                            <m:r>
                              <m:rPr>
                                <m:sty m:val="p"/>
                              </m:rPr>
                              <a:rPr lang="en-US" sz="1100" b="0" i="0">
                                <a:latin typeface="Cambria Math" panose="02040503050406030204" pitchFamily="18" charset="0"/>
                              </a:rPr>
                              <m:t>i</m:t>
                            </m:r>
                          </m:sub>
                        </m:sSub>
                      </m:e>
                    </m:nary>
                  </m:oMath>
                </m:oMathPara>
              </a14:m>
              <a:endParaRPr lang="lt-LT" sz="1100"/>
            </a:p>
          </xdr:txBody>
        </xdr:sp>
      </mc:Choice>
      <mc:Fallback xmlns="">
        <xdr:sp macro="" textlink="">
          <xdr:nvSpPr>
            <xdr:cNvPr id="16" name="TextBox 15"/>
            <xdr:cNvSpPr txBox="1"/>
          </xdr:nvSpPr>
          <xdr:spPr>
            <a:xfrm>
              <a:off x="5145741" y="7279341"/>
              <a:ext cx="388503" cy="493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lt-LT" sz="1100" i="0">
                  <a:latin typeface="Cambria Math" panose="02040503050406030204" pitchFamily="18" charset="0"/>
                </a:rPr>
                <a:t>⋃24_(</a:t>
              </a:r>
              <a:r>
                <a:rPr lang="lt-LT" sz="1100" b="0" i="0">
                  <a:latin typeface="Cambria Math" panose="02040503050406030204" pitchFamily="18" charset="0"/>
                </a:rPr>
                <a:t>𝑖</a:t>
              </a:r>
              <a:r>
                <a:rPr lang="en-US" sz="1100" b="0" i="0">
                  <a:latin typeface="Cambria Math" panose="02040503050406030204" pitchFamily="18" charset="0"/>
                </a:rPr>
                <a:t>=1</a:t>
              </a:r>
              <a:r>
                <a:rPr lang="lt-LT" sz="1100" b="0" i="0">
                  <a:latin typeface="Cambria Math" panose="02040503050406030204" pitchFamily="18" charset="0"/>
                </a:rPr>
                <a:t>)^5▒A</a:t>
              </a:r>
              <a:r>
                <a:rPr lang="en-US" sz="1100" b="0" i="0">
                  <a:latin typeface="Cambria Math" panose="02040503050406030204" pitchFamily="18" charset="0"/>
                </a:rPr>
                <a:t>_i</a:t>
              </a:r>
              <a:r>
                <a:rPr lang="lt-LT" sz="1100" b="0" i="0">
                  <a:latin typeface="Cambria Math" panose="02040503050406030204" pitchFamily="18" charset="0"/>
                </a:rPr>
                <a:t> </a:t>
              </a:r>
              <a:endParaRPr lang="lt-LT" sz="1100"/>
            </a:p>
          </xdr:txBody>
        </xdr:sp>
      </mc:Fallback>
    </mc:AlternateContent>
    <xdr:clientData/>
  </xdr:oneCellAnchor>
  <xdr:oneCellAnchor>
    <xdr:from>
      <xdr:col>9</xdr:col>
      <xdr:colOff>320040</xdr:colOff>
      <xdr:row>5</xdr:row>
      <xdr:rowOff>114747</xdr:rowOff>
    </xdr:from>
    <xdr:ext cx="1389611" cy="560603"/>
    <mc:AlternateContent xmlns:mc="http://schemas.openxmlformats.org/markup-compatibility/2006" xmlns:a14="http://schemas.microsoft.com/office/drawing/2010/main">
      <mc:Choice Requires="a14">
        <xdr:sp macro="" textlink="">
          <xdr:nvSpPr>
            <xdr:cNvPr id="17" name="TextBox 16"/>
            <xdr:cNvSpPr txBox="1"/>
          </xdr:nvSpPr>
          <xdr:spPr>
            <a:xfrm>
              <a:off x="10503946" y="1235335"/>
              <a:ext cx="1389611" cy="560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lang="el-GR" sz="900" b="0" i="0"/>
                <a:t>Δ</a:t>
              </a:r>
              <a14:m>
                <m:oMath xmlns:m="http://schemas.openxmlformats.org/officeDocument/2006/math">
                  <m:r>
                    <m:rPr>
                      <m:sty m:val="p"/>
                    </m:rPr>
                    <a:rPr lang="lt-LT" sz="900" b="0" i="0">
                      <a:latin typeface="Cambria Math" panose="02040503050406030204" pitchFamily="18" charset="0"/>
                    </a:rPr>
                    <m:t>YN</m:t>
                  </m:r>
                  <m:d>
                    <m:dPr>
                      <m:ctrlPr>
                        <a:rPr lang="lt-LT" sz="900" b="0" i="1">
                          <a:latin typeface="Cambria Math" panose="02040503050406030204" pitchFamily="18" charset="0"/>
                        </a:rPr>
                      </m:ctrlPr>
                    </m:dPr>
                    <m:e>
                      <m:r>
                        <m:rPr>
                          <m:sty m:val="p"/>
                        </m:rPr>
                        <a:rPr lang="lt-LT" sz="900" b="0" i="0">
                          <a:latin typeface="Cambria Math" panose="02040503050406030204" pitchFamily="18" charset="0"/>
                        </a:rPr>
                        <m:t>t</m:t>
                      </m:r>
                      <m:r>
                        <a:rPr lang="lt-LT" sz="900" b="0" i="0">
                          <a:latin typeface="Cambria Math" panose="02040503050406030204" pitchFamily="18" charset="0"/>
                        </a:rPr>
                        <m:t>−1</m:t>
                      </m:r>
                    </m:e>
                  </m:d>
                  <m:r>
                    <a:rPr lang="lt-LT" sz="900" b="0" i="1">
                      <a:latin typeface="Cambria Math" panose="02040503050406030204" pitchFamily="18" charset="0"/>
                    </a:rPr>
                    <m:t>≤</m:t>
                  </m:r>
                </m:oMath>
              </a14:m>
              <a:r>
                <a:rPr lang="lt-LT" sz="900" b="0" i="1">
                  <a:latin typeface="Cambria Math" panose="02040503050406030204" pitchFamily="18" charset="0"/>
                </a:rPr>
                <a:t/>
              </a:r>
              <a:br>
                <a:rPr lang="lt-LT" sz="900" b="0" i="1">
                  <a:latin typeface="Cambria Math" panose="02040503050406030204" pitchFamily="18" charset="0"/>
                </a:rPr>
              </a:br>
              <a14:m>
                <m:oMathPara xmlns:m="http://schemas.openxmlformats.org/officeDocument/2006/math">
                  <m:oMathParaPr>
                    <m:jc m:val="centerGroup"/>
                  </m:oMathParaPr>
                  <m:oMath xmlns:m="http://schemas.openxmlformats.org/officeDocument/2006/math">
                    <m:f>
                      <m:fPr>
                        <m:ctrlPr>
                          <a:rPr lang="lt-LT" sz="900" b="0" i="1">
                            <a:latin typeface="Cambria Math" panose="02040503050406030204" pitchFamily="18" charset="0"/>
                          </a:rPr>
                        </m:ctrlPr>
                      </m:fPr>
                      <m:num>
                        <m:r>
                          <a:rPr lang="lt-LT" sz="900" b="0" i="1">
                            <a:latin typeface="Cambria Math" panose="02040503050406030204" pitchFamily="18" charset="0"/>
                          </a:rPr>
                          <m:t>1</m:t>
                        </m:r>
                      </m:num>
                      <m:den>
                        <m:r>
                          <a:rPr lang="lt-LT" sz="900" b="0" i="1">
                            <a:latin typeface="Cambria Math" panose="02040503050406030204" pitchFamily="18" charset="0"/>
                          </a:rPr>
                          <m:t>5</m:t>
                        </m:r>
                      </m:den>
                    </m:f>
                    <m:nary>
                      <m:naryPr>
                        <m:chr m:val="∑"/>
                        <m:ctrlPr>
                          <a:rPr lang="lt-LT" sz="900" b="0" i="1">
                            <a:latin typeface="Cambria Math" panose="02040503050406030204" pitchFamily="18" charset="0"/>
                          </a:rPr>
                        </m:ctrlPr>
                      </m:naryPr>
                      <m:sub>
                        <m:r>
                          <m:rPr>
                            <m:brk m:alnAt="23"/>
                          </m:rPr>
                          <a:rPr lang="lt-LT" sz="900" b="0" i="1">
                            <a:latin typeface="Cambria Math" panose="02040503050406030204" pitchFamily="18" charset="0"/>
                          </a:rPr>
                          <m:t>𝑗</m:t>
                        </m:r>
                        <m:r>
                          <a:rPr lang="ru-RU" sz="900" b="0" i="1">
                            <a:latin typeface="Cambria Math" panose="02040503050406030204" pitchFamily="18" charset="0"/>
                          </a:rPr>
                          <m:t>=1</m:t>
                        </m:r>
                      </m:sub>
                      <m:sup>
                        <m:r>
                          <a:rPr lang="ru-RU" sz="900" b="0" i="1">
                            <a:latin typeface="Cambria Math" panose="02040503050406030204" pitchFamily="18" charset="0"/>
                          </a:rPr>
                          <m:t>5</m:t>
                        </m:r>
                      </m:sup>
                      <m:e>
                        <m:r>
                          <m:rPr>
                            <m:sty m:val="p"/>
                          </m:rPr>
                          <a:rPr lang="el-GR" sz="900" b="0" i="0">
                            <a:latin typeface="Cambria Math" panose="02040503050406030204" pitchFamily="18" charset="0"/>
                          </a:rPr>
                          <m:t>Δ</m:t>
                        </m:r>
                        <m:sSub>
                          <m:sSubPr>
                            <m:ctrlPr>
                              <a:rPr lang="lt-LT" sz="900" b="0" i="1">
                                <a:latin typeface="Cambria Math" panose="02040503050406030204" pitchFamily="18" charset="0"/>
                              </a:rPr>
                            </m:ctrlPr>
                          </m:sSubPr>
                          <m:e>
                            <m:r>
                              <m:rPr>
                                <m:sty m:val="p"/>
                              </m:rPr>
                              <a:rPr lang="lt-LT" sz="900" b="0" i="0">
                                <a:latin typeface="Cambria Math" panose="02040503050406030204" pitchFamily="18" charset="0"/>
                              </a:rPr>
                              <m:t>YN</m:t>
                            </m:r>
                          </m:e>
                          <m:sub>
                            <m:r>
                              <m:rPr>
                                <m:sty m:val="p"/>
                              </m:rPr>
                              <a:rPr lang="en-US" sz="900" b="0" i="0">
                                <a:latin typeface="Cambria Math" panose="02040503050406030204" pitchFamily="18" charset="0"/>
                              </a:rPr>
                              <m:t>E</m:t>
                            </m:r>
                            <m:r>
                              <m:rPr>
                                <m:sty m:val="p"/>
                              </m:rPr>
                              <a:rPr lang="lt-LT" sz="900" b="0" i="0">
                                <a:latin typeface="Cambria Math" panose="02040503050406030204" pitchFamily="18" charset="0"/>
                              </a:rPr>
                              <m:t>U</m:t>
                            </m:r>
                          </m:sub>
                        </m:sSub>
                        <m:d>
                          <m:dPr>
                            <m:ctrlPr>
                              <a:rPr lang="en-US" sz="900" b="0" i="1">
                                <a:latin typeface="Cambria Math" panose="02040503050406030204" pitchFamily="18" charset="0"/>
                              </a:rPr>
                            </m:ctrlPr>
                          </m:dPr>
                          <m:e>
                            <m:r>
                              <m:rPr>
                                <m:sty m:val="p"/>
                              </m:rPr>
                              <a:rPr lang="en-US" sz="900" b="0" i="0">
                                <a:latin typeface="Cambria Math" panose="02040503050406030204" pitchFamily="18" charset="0"/>
                              </a:rPr>
                              <m:t>t</m:t>
                            </m:r>
                            <m:r>
                              <a:rPr lang="en-US" sz="900" b="0" i="1">
                                <a:latin typeface="Cambria Math" panose="02040503050406030204" pitchFamily="18" charset="0"/>
                              </a:rPr>
                              <m:t>−</m:t>
                            </m:r>
                            <m:r>
                              <a:rPr lang="en-US" sz="900" b="0" i="1">
                                <a:latin typeface="Cambria Math" panose="02040503050406030204" pitchFamily="18" charset="0"/>
                              </a:rPr>
                              <m:t>𝑗</m:t>
                            </m:r>
                            <m:r>
                              <a:rPr lang="lt-LT" sz="900" b="0" i="1">
                                <a:latin typeface="Cambria Math" panose="02040503050406030204" pitchFamily="18" charset="0"/>
                              </a:rPr>
                              <m:t>−1</m:t>
                            </m:r>
                          </m:e>
                        </m:d>
                      </m:e>
                    </m:nary>
                    <m:r>
                      <a:rPr lang="en-US" sz="900" b="0" i="1">
                        <a:latin typeface="Cambria Math" panose="02040503050406030204" pitchFamily="18" charset="0"/>
                      </a:rPr>
                      <m:t>+2</m:t>
                    </m:r>
                  </m:oMath>
                </m:oMathPara>
              </a14:m>
              <a:endParaRPr lang="lt-LT" sz="900"/>
            </a:p>
          </xdr:txBody>
        </xdr:sp>
      </mc:Choice>
      <mc:Fallback xmlns="">
        <xdr:sp macro="" textlink="">
          <xdr:nvSpPr>
            <xdr:cNvPr id="17" name="TextBox 16"/>
            <xdr:cNvSpPr txBox="1"/>
          </xdr:nvSpPr>
          <xdr:spPr>
            <a:xfrm>
              <a:off x="10503946" y="1235335"/>
              <a:ext cx="1389611" cy="560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lang="el-GR" sz="900" b="0" i="0"/>
                <a:t>Δ</a:t>
              </a:r>
              <a:r>
                <a:rPr lang="lt-LT" sz="900" b="0" i="0">
                  <a:latin typeface="Cambria Math" panose="02040503050406030204" pitchFamily="18" charset="0"/>
                </a:rPr>
                <a:t>YN(t−1)≤</a:t>
              </a:r>
              <a:r>
                <a:rPr lang="lt-LT" sz="900" b="0" i="1">
                  <a:latin typeface="Cambria Math" panose="02040503050406030204" pitchFamily="18" charset="0"/>
                </a:rPr>
                <a:t/>
              </a:r>
              <a:br>
                <a:rPr lang="lt-LT" sz="900" b="0" i="1">
                  <a:latin typeface="Cambria Math" panose="02040503050406030204" pitchFamily="18" charset="0"/>
                </a:rPr>
              </a:br>
              <a:r>
                <a:rPr lang="lt-LT" sz="900" b="0" i="0">
                  <a:latin typeface="Cambria Math" panose="02040503050406030204" pitchFamily="18" charset="0"/>
                </a:rPr>
                <a:t>1/5 ∑</a:t>
              </a:r>
              <a:r>
                <a:rPr lang="ru-RU" sz="900" b="0" i="0">
                  <a:latin typeface="Cambria Math" panose="02040503050406030204" pitchFamily="18" charset="0"/>
                </a:rPr>
                <a:t>_</a:t>
              </a:r>
              <a:r>
                <a:rPr lang="lt-LT" sz="900" b="0" i="0">
                  <a:latin typeface="Cambria Math" panose="02040503050406030204" pitchFamily="18" charset="0"/>
                </a:rPr>
                <a:t>(𝑗</a:t>
              </a:r>
              <a:r>
                <a:rPr lang="ru-RU" sz="900" b="0" i="0">
                  <a:latin typeface="Cambria Math" panose="02040503050406030204" pitchFamily="18" charset="0"/>
                </a:rPr>
                <a:t>=1</a:t>
              </a:r>
              <a:r>
                <a:rPr lang="lt-LT" sz="900" b="0" i="0">
                  <a:latin typeface="Cambria Math" panose="02040503050406030204" pitchFamily="18" charset="0"/>
                </a:rPr>
                <a:t>)</a:t>
              </a:r>
              <a:r>
                <a:rPr lang="ru-RU" sz="900" b="0" i="0">
                  <a:latin typeface="Cambria Math" panose="02040503050406030204" pitchFamily="18" charset="0"/>
                </a:rPr>
                <a:t>^5</a:t>
              </a:r>
              <a:r>
                <a:rPr lang="lt-LT" sz="900" b="0" i="0">
                  <a:latin typeface="Cambria Math" panose="02040503050406030204" pitchFamily="18" charset="0"/>
                </a:rPr>
                <a:t>▒</a:t>
              </a:r>
              <a:r>
                <a:rPr lang="ru-RU" sz="900" b="0" i="0">
                  <a:latin typeface="Cambria Math" panose="02040503050406030204" pitchFamily="18" charset="0"/>
                </a:rPr>
                <a:t>〖</a:t>
              </a:r>
              <a:r>
                <a:rPr lang="el-GR" sz="900" b="0" i="0">
                  <a:latin typeface="Cambria Math" panose="02040503050406030204" pitchFamily="18" charset="0"/>
                </a:rPr>
                <a:t>Δ</a:t>
              </a:r>
              <a:r>
                <a:rPr lang="lt-LT" sz="900" b="0" i="0">
                  <a:latin typeface="Cambria Math" panose="02040503050406030204" pitchFamily="18" charset="0"/>
                </a:rPr>
                <a:t>YN_</a:t>
              </a:r>
              <a:r>
                <a:rPr lang="en-US" sz="900" b="0" i="0">
                  <a:latin typeface="Cambria Math" panose="02040503050406030204" pitchFamily="18" charset="0"/>
                </a:rPr>
                <a:t>E</a:t>
              </a:r>
              <a:r>
                <a:rPr lang="lt-LT" sz="900" b="0" i="0">
                  <a:latin typeface="Cambria Math" panose="02040503050406030204" pitchFamily="18" charset="0"/>
                </a:rPr>
                <a:t>U</a:t>
              </a:r>
              <a:r>
                <a:rPr lang="en-US" sz="900" b="0" i="0">
                  <a:latin typeface="Cambria Math" panose="02040503050406030204" pitchFamily="18" charset="0"/>
                </a:rPr>
                <a:t> (t−𝑗</a:t>
              </a:r>
              <a:r>
                <a:rPr lang="lt-LT" sz="900" b="0" i="0">
                  <a:latin typeface="Cambria Math" panose="02040503050406030204" pitchFamily="18" charset="0"/>
                </a:rPr>
                <a:t>−1) </a:t>
              </a:r>
              <a:r>
                <a:rPr lang="ru-RU" sz="900" b="0" i="0">
                  <a:latin typeface="Cambria Math" panose="02040503050406030204" pitchFamily="18" charset="0"/>
                </a:rPr>
                <a:t>〗</a:t>
              </a:r>
              <a:r>
                <a:rPr lang="en-US" sz="900" b="0" i="0">
                  <a:latin typeface="Cambria Math" panose="02040503050406030204" pitchFamily="18" charset="0"/>
                </a:rPr>
                <a:t>+2</a:t>
              </a:r>
              <a:endParaRPr lang="lt-LT" sz="900"/>
            </a:p>
          </xdr:txBody>
        </xdr:sp>
      </mc:Fallback>
    </mc:AlternateContent>
    <xdr:clientData/>
  </xdr:oneCellAnchor>
  <xdr:oneCellAnchor>
    <xdr:from>
      <xdr:col>9</xdr:col>
      <xdr:colOff>681318</xdr:colOff>
      <xdr:row>17</xdr:row>
      <xdr:rowOff>35859</xdr:rowOff>
    </xdr:from>
    <xdr:ext cx="378950" cy="480966"/>
    <mc:AlternateContent xmlns:mc="http://schemas.openxmlformats.org/markup-compatibility/2006" xmlns:a14="http://schemas.microsoft.com/office/drawing/2010/main">
      <mc:Choice Requires="a14">
        <xdr:sp macro="" textlink="">
          <xdr:nvSpPr>
            <xdr:cNvPr id="25" name="TextBox 24"/>
            <xdr:cNvSpPr txBox="1"/>
          </xdr:nvSpPr>
          <xdr:spPr>
            <a:xfrm>
              <a:off x="10865224" y="7270377"/>
              <a:ext cx="378950" cy="480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lt-LT" sz="1100" i="1">
                            <a:latin typeface="Cambria Math" panose="02040503050406030204" pitchFamily="18" charset="0"/>
                          </a:rPr>
                        </m:ctrlPr>
                      </m:naryPr>
                      <m:sub>
                        <m:r>
                          <m:rPr>
                            <m:brk m:alnAt="23"/>
                          </m:rPr>
                          <a:rPr lang="lt-LT" sz="1100" b="0" i="1">
                            <a:latin typeface="Cambria Math" panose="02040503050406030204" pitchFamily="18" charset="0"/>
                          </a:rPr>
                          <m:t>𝑖</m:t>
                        </m:r>
                        <m:r>
                          <a:rPr lang="en-US" sz="1100" b="0" i="1">
                            <a:latin typeface="Cambria Math" panose="02040503050406030204" pitchFamily="18" charset="0"/>
                          </a:rPr>
                          <m:t>=1</m:t>
                        </m:r>
                      </m:sub>
                      <m:sup>
                        <m:r>
                          <a:rPr lang="lt-LT" sz="1100" b="0" i="1">
                            <a:latin typeface="Cambria Math" panose="02040503050406030204" pitchFamily="18" charset="0"/>
                          </a:rPr>
                          <m:t>5</m:t>
                        </m:r>
                      </m:sup>
                      <m:e>
                        <m:sSub>
                          <m:sSubPr>
                            <m:ctrlPr>
                              <a:rPr lang="en-US" sz="1100" b="0" i="1">
                                <a:latin typeface="Cambria Math" panose="02040503050406030204" pitchFamily="18" charset="0"/>
                              </a:rPr>
                            </m:ctrlPr>
                          </m:sSubPr>
                          <m:e>
                            <m:r>
                              <m:rPr>
                                <m:sty m:val="p"/>
                              </m:rPr>
                              <a:rPr lang="lt-LT" sz="1100" b="0" i="0">
                                <a:latin typeface="Cambria Math" panose="02040503050406030204" pitchFamily="18" charset="0"/>
                              </a:rPr>
                              <m:t>E</m:t>
                            </m:r>
                          </m:e>
                          <m:sub>
                            <m:r>
                              <m:rPr>
                                <m:sty m:val="p"/>
                              </m:rPr>
                              <a:rPr lang="en-US" sz="1100" b="0" i="0">
                                <a:latin typeface="Cambria Math" panose="02040503050406030204" pitchFamily="18" charset="0"/>
                              </a:rPr>
                              <m:t>i</m:t>
                            </m:r>
                          </m:sub>
                        </m:sSub>
                      </m:e>
                    </m:nary>
                  </m:oMath>
                </m:oMathPara>
              </a14:m>
              <a:endParaRPr lang="lt-LT" sz="1100"/>
            </a:p>
          </xdr:txBody>
        </xdr:sp>
      </mc:Choice>
      <mc:Fallback xmlns="">
        <xdr:sp macro="" textlink="">
          <xdr:nvSpPr>
            <xdr:cNvPr id="25" name="TextBox 24"/>
            <xdr:cNvSpPr txBox="1"/>
          </xdr:nvSpPr>
          <xdr:spPr>
            <a:xfrm>
              <a:off x="10865224" y="7270377"/>
              <a:ext cx="378950" cy="480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lt-LT" sz="1100" i="0">
                  <a:latin typeface="Cambria Math" panose="02040503050406030204" pitchFamily="18" charset="0"/>
                </a:rPr>
                <a:t>⋃24_(</a:t>
              </a:r>
              <a:r>
                <a:rPr lang="lt-LT" sz="1100" b="0" i="0">
                  <a:latin typeface="Cambria Math" panose="02040503050406030204" pitchFamily="18" charset="0"/>
                </a:rPr>
                <a:t>𝑖</a:t>
              </a:r>
              <a:r>
                <a:rPr lang="en-US" sz="1100" b="0" i="0">
                  <a:latin typeface="Cambria Math" panose="02040503050406030204" pitchFamily="18" charset="0"/>
                </a:rPr>
                <a:t>=1</a:t>
              </a:r>
              <a:r>
                <a:rPr lang="lt-LT" sz="1100" b="0" i="0">
                  <a:latin typeface="Cambria Math" panose="02040503050406030204" pitchFamily="18" charset="0"/>
                </a:rPr>
                <a:t>)^5▒E</a:t>
              </a:r>
              <a:r>
                <a:rPr lang="en-US" sz="1100" b="0" i="0">
                  <a:latin typeface="Cambria Math" panose="02040503050406030204" pitchFamily="18" charset="0"/>
                </a:rPr>
                <a:t>_i</a:t>
              </a:r>
              <a:r>
                <a:rPr lang="lt-LT" sz="1100" b="0" i="0">
                  <a:latin typeface="Cambria Math" panose="02040503050406030204" pitchFamily="18" charset="0"/>
                </a:rPr>
                <a:t> </a:t>
              </a:r>
              <a:endParaRPr lang="lt-LT" sz="1100"/>
            </a:p>
          </xdr:txBody>
        </xdr:sp>
      </mc:Fallback>
    </mc:AlternateContent>
    <xdr:clientData/>
  </xdr:oneCellAnchor>
  <xdr:oneCellAnchor>
    <xdr:from>
      <xdr:col>3</xdr:col>
      <xdr:colOff>367553</xdr:colOff>
      <xdr:row>20</xdr:row>
      <xdr:rowOff>107577</xdr:rowOff>
    </xdr:from>
    <xdr:ext cx="1150620" cy="293991"/>
    <mc:AlternateContent xmlns:mc="http://schemas.openxmlformats.org/markup-compatibility/2006" xmlns:a14="http://schemas.microsoft.com/office/drawing/2010/main">
      <mc:Choice Requires="a14">
        <xdr:sp macro="" textlink="">
          <xdr:nvSpPr>
            <xdr:cNvPr id="26" name="TextBox 25"/>
            <xdr:cNvSpPr txBox="1"/>
          </xdr:nvSpPr>
          <xdr:spPr>
            <a:xfrm>
              <a:off x="4742329" y="8211671"/>
              <a:ext cx="1150620" cy="293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900" b="0" i="1">
                            <a:latin typeface="Cambria Math" panose="02040503050406030204" pitchFamily="18" charset="0"/>
                          </a:rPr>
                        </m:ctrlPr>
                      </m:fPr>
                      <m:num>
                        <m:nary>
                          <m:naryPr>
                            <m:chr m:val="∑"/>
                            <m:ctrlPr>
                              <a:rPr lang="lt-LT" sz="900" i="1">
                                <a:latin typeface="Cambria Math" panose="02040503050406030204" pitchFamily="18" charset="0"/>
                              </a:rPr>
                            </m:ctrlPr>
                          </m:naryPr>
                          <m:sub>
                            <m:r>
                              <m:rPr>
                                <m:brk m:alnAt="23"/>
                              </m:rPr>
                              <a:rPr lang="en-US" sz="900" b="0" i="1">
                                <a:latin typeface="Cambria Math" panose="02040503050406030204" pitchFamily="18" charset="0"/>
                              </a:rPr>
                              <m:t>𝑗</m:t>
                            </m:r>
                            <m:r>
                              <a:rPr lang="en-US" sz="900" b="0" i="1">
                                <a:latin typeface="Cambria Math" panose="02040503050406030204" pitchFamily="18" charset="0"/>
                              </a:rPr>
                              <m:t>=1</m:t>
                            </m:r>
                          </m:sub>
                          <m:sup>
                            <m:r>
                              <a:rPr lang="en-US" sz="900" b="0" i="1">
                                <a:latin typeface="Cambria Math" panose="02040503050406030204" pitchFamily="18" charset="0"/>
                              </a:rPr>
                              <m:t>5</m:t>
                            </m:r>
                          </m:sup>
                          <m:e>
                            <m:r>
                              <m:rPr>
                                <m:sty m:val="p"/>
                              </m:rPr>
                              <a:rPr lang="lt-LT" sz="900" b="0" i="0">
                                <a:latin typeface="Cambria Math" panose="02040503050406030204" pitchFamily="18" charset="0"/>
                              </a:rPr>
                              <m:t>B</m:t>
                            </m:r>
                            <m:d>
                              <m:dPr>
                                <m:ctrlPr>
                                  <a:rPr lang="en-US" sz="900" b="0" i="1">
                                    <a:latin typeface="Cambria Math" panose="02040503050406030204" pitchFamily="18" charset="0"/>
                                  </a:rPr>
                                </m:ctrlPr>
                              </m:dPr>
                              <m:e>
                                <m:r>
                                  <m:rPr>
                                    <m:sty m:val="p"/>
                                  </m:rPr>
                                  <a:rPr lang="en-US" sz="900" b="0" i="0">
                                    <a:latin typeface="Cambria Math" panose="02040503050406030204" pitchFamily="18" charset="0"/>
                                  </a:rPr>
                                  <m:t>t</m:t>
                                </m:r>
                                <m:r>
                                  <a:rPr lang="en-US" sz="900" b="0" i="1">
                                    <a:latin typeface="Cambria Math" panose="02040503050406030204" pitchFamily="18" charset="0"/>
                                  </a:rPr>
                                  <m:t>−1−</m:t>
                                </m:r>
                                <m:r>
                                  <a:rPr lang="en-US" sz="900" b="0" i="1">
                                    <a:latin typeface="Cambria Math" panose="02040503050406030204" pitchFamily="18" charset="0"/>
                                  </a:rPr>
                                  <m:t>𝑗</m:t>
                                </m:r>
                              </m:e>
                            </m:d>
                          </m:e>
                        </m:nary>
                      </m:num>
                      <m:den>
                        <m:r>
                          <a:rPr lang="en-US" sz="900" b="0" i="1">
                            <a:latin typeface="Cambria Math" panose="02040503050406030204" pitchFamily="18" charset="0"/>
                          </a:rPr>
                          <m:t>5</m:t>
                        </m:r>
                      </m:den>
                    </m:f>
                    <m:r>
                      <a:rPr lang="en-US" sz="900" b="0" i="1">
                        <a:latin typeface="Cambria Math" panose="02040503050406030204" pitchFamily="18" charset="0"/>
                      </a:rPr>
                      <m:t>&lt;0</m:t>
                    </m:r>
                  </m:oMath>
                </m:oMathPara>
              </a14:m>
              <a:endParaRPr lang="lt-LT" sz="1200"/>
            </a:p>
          </xdr:txBody>
        </xdr:sp>
      </mc:Choice>
      <mc:Fallback xmlns="">
        <xdr:sp macro="" textlink="">
          <xdr:nvSpPr>
            <xdr:cNvPr id="26" name="TextBox 25"/>
            <xdr:cNvSpPr txBox="1"/>
          </xdr:nvSpPr>
          <xdr:spPr>
            <a:xfrm>
              <a:off x="4742329" y="8211671"/>
              <a:ext cx="1150620" cy="293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900" b="0" i="0">
                  <a:latin typeface="Cambria Math" panose="02040503050406030204" pitchFamily="18" charset="0"/>
                </a:rPr>
                <a:t>(</a:t>
              </a:r>
              <a:r>
                <a:rPr lang="lt-LT" sz="900" b="0" i="0">
                  <a:latin typeface="Cambria Math" panose="02040503050406030204" pitchFamily="18" charset="0"/>
                </a:rPr>
                <a:t>∑</a:t>
              </a:r>
              <a:r>
                <a:rPr lang="en-US" sz="900" b="0" i="0">
                  <a:latin typeface="Cambria Math" panose="02040503050406030204" pitchFamily="18" charset="0"/>
                </a:rPr>
                <a:t>_</a:t>
              </a:r>
              <a:r>
                <a:rPr lang="lt-LT" sz="900" b="0" i="0">
                  <a:latin typeface="Cambria Math" panose="02040503050406030204" pitchFamily="18" charset="0"/>
                </a:rPr>
                <a:t>(</a:t>
              </a:r>
              <a:r>
                <a:rPr lang="en-US" sz="900" b="0" i="0">
                  <a:latin typeface="Cambria Math" panose="02040503050406030204" pitchFamily="18" charset="0"/>
                </a:rPr>
                <a:t>𝑗=1</a:t>
              </a:r>
              <a:r>
                <a:rPr lang="lt-LT" sz="900" b="0" i="0">
                  <a:latin typeface="Cambria Math" panose="02040503050406030204" pitchFamily="18" charset="0"/>
                </a:rPr>
                <a:t>)</a:t>
              </a:r>
              <a:r>
                <a:rPr lang="en-US" sz="900" b="0" i="0">
                  <a:latin typeface="Cambria Math" panose="02040503050406030204" pitchFamily="18" charset="0"/>
                </a:rPr>
                <a:t>^5▒</a:t>
              </a:r>
              <a:r>
                <a:rPr lang="lt-LT" sz="900" b="0" i="0">
                  <a:latin typeface="Cambria Math" panose="02040503050406030204" pitchFamily="18" charset="0"/>
                </a:rPr>
                <a:t>B</a:t>
              </a:r>
              <a:r>
                <a:rPr lang="en-US" sz="900" b="0" i="0">
                  <a:latin typeface="Cambria Math" panose="02040503050406030204" pitchFamily="18" charset="0"/>
                </a:rPr>
                <a:t>(t−1−𝑗) )/5&lt;0</a:t>
              </a:r>
              <a:endParaRPr lang="lt-LT" sz="1200"/>
            </a:p>
          </xdr:txBody>
        </xdr:sp>
      </mc:Fallback>
    </mc:AlternateContent>
    <xdr:clientData/>
  </xdr:oneCellAnchor>
</xdr:wsDr>
</file>

<file path=xl/theme/theme1.xml><?xml version="1.0" encoding="utf-8"?>
<a:theme xmlns:a="http://schemas.openxmlformats.org/drawingml/2006/main" name="„Office“ tema">
  <a:themeElements>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lt/TAD/c4be7b32bb6b11e4a939cd67303e5a1f"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en/TAD/TAIS.347753?jfwid=-wd7z8myi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35141"/>
    <pageSetUpPr autoPageBreaks="0"/>
  </sheetPr>
  <dimension ref="B1:H30"/>
  <sheetViews>
    <sheetView showGridLines="0" showRowColHeaders="0" tabSelected="1" zoomScaleNormal="100" workbookViewId="0">
      <pane ySplit="1" topLeftCell="A8" activePane="bottomLeft" state="frozen"/>
      <selection pane="bottomLeft"/>
    </sheetView>
  </sheetViews>
  <sheetFormatPr defaultRowHeight="16.8"/>
  <cols>
    <col min="1" max="1" width="2.69921875" customWidth="1"/>
    <col min="2" max="2" width="4" customWidth="1"/>
    <col min="3" max="3" width="66" customWidth="1"/>
    <col min="4" max="4" width="4" customWidth="1"/>
    <col min="5" max="5" width="66" customWidth="1"/>
    <col min="6" max="6" width="3.19921875" customWidth="1"/>
    <col min="8" max="8" width="9.19921875" bestFit="1" customWidth="1"/>
  </cols>
  <sheetData>
    <row r="1" spans="2:8" ht="105.6" customHeight="1" thickBot="1"/>
    <row r="2" spans="2:8" ht="9.6" customHeight="1">
      <c r="B2" s="9"/>
      <c r="C2" s="18"/>
      <c r="D2" s="18"/>
      <c r="E2" s="10"/>
      <c r="F2" s="11"/>
    </row>
    <row r="3" spans="2:8" ht="20.399999999999999">
      <c r="B3" s="321" t="s">
        <v>2</v>
      </c>
      <c r="C3" s="322"/>
      <c r="D3" s="22"/>
      <c r="E3" s="323" t="s">
        <v>137</v>
      </c>
      <c r="F3" s="324"/>
    </row>
    <row r="4" spans="2:8" ht="9.6" customHeight="1">
      <c r="B4" s="12"/>
      <c r="C4" s="8"/>
      <c r="D4" s="8"/>
      <c r="E4" s="5"/>
      <c r="F4" s="13"/>
    </row>
    <row r="5" spans="2:8">
      <c r="B5" s="329" t="s">
        <v>448</v>
      </c>
      <c r="C5" s="330"/>
      <c r="D5" s="20"/>
      <c r="E5" s="25" t="s">
        <v>449</v>
      </c>
      <c r="F5" s="21"/>
      <c r="H5" s="281"/>
    </row>
    <row r="6" spans="2:8" ht="9.6" customHeight="1">
      <c r="B6" s="12"/>
      <c r="C6" s="8"/>
      <c r="D6" s="8"/>
      <c r="E6" s="6"/>
      <c r="F6" s="14"/>
    </row>
    <row r="7" spans="2:8" ht="20.399999999999999">
      <c r="B7" s="321" t="s">
        <v>138</v>
      </c>
      <c r="C7" s="322"/>
      <c r="D7" s="22"/>
      <c r="E7" s="322" t="s">
        <v>139</v>
      </c>
      <c r="F7" s="327"/>
    </row>
    <row r="8" spans="2:8" ht="9.6" customHeight="1">
      <c r="B8" s="12"/>
      <c r="C8" s="8"/>
      <c r="D8" s="8"/>
      <c r="E8" s="5"/>
      <c r="F8" s="13"/>
    </row>
    <row r="9" spans="2:8" ht="117.6">
      <c r="B9" s="124"/>
      <c r="C9" s="126" t="s">
        <v>386</v>
      </c>
      <c r="D9" s="127"/>
      <c r="E9" s="126" t="s">
        <v>450</v>
      </c>
      <c r="F9" s="128"/>
    </row>
    <row r="10" spans="2:8" ht="9.6" customHeight="1">
      <c r="B10" s="124"/>
      <c r="C10" s="125"/>
      <c r="D10" s="125"/>
      <c r="E10" s="129"/>
      <c r="F10" s="130"/>
    </row>
    <row r="11" spans="2:8" ht="20.399999999999999">
      <c r="B11" s="325" t="s">
        <v>4</v>
      </c>
      <c r="C11" s="326"/>
      <c r="D11" s="131"/>
      <c r="E11" s="326" t="s">
        <v>5</v>
      </c>
      <c r="F11" s="328"/>
    </row>
    <row r="12" spans="2:8" ht="9.6" customHeight="1">
      <c r="B12" s="124"/>
      <c r="C12" s="125"/>
      <c r="D12" s="125"/>
      <c r="E12" s="72"/>
      <c r="F12" s="132"/>
    </row>
    <row r="13" spans="2:8">
      <c r="B13" s="124"/>
      <c r="C13" s="7" t="s">
        <v>6</v>
      </c>
      <c r="D13" s="125"/>
      <c r="E13" s="7" t="s">
        <v>140</v>
      </c>
      <c r="F13" s="133"/>
    </row>
    <row r="14" spans="2:8" ht="9.6" customHeight="1">
      <c r="B14" s="124"/>
      <c r="C14" s="125"/>
      <c r="D14" s="125"/>
      <c r="E14" s="129"/>
      <c r="F14" s="130"/>
    </row>
    <row r="15" spans="2:8" ht="20.399999999999999">
      <c r="B15" s="325" t="s">
        <v>3</v>
      </c>
      <c r="C15" s="326"/>
      <c r="D15" s="131"/>
      <c r="E15" s="134" t="s">
        <v>7</v>
      </c>
      <c r="F15" s="135"/>
    </row>
    <row r="16" spans="2:8" ht="9.6" customHeight="1">
      <c r="B16" s="124"/>
      <c r="C16" s="125"/>
      <c r="D16" s="125"/>
      <c r="E16" s="72"/>
      <c r="F16" s="132"/>
    </row>
    <row r="17" spans="2:6">
      <c r="B17" s="124"/>
      <c r="C17" s="7" t="s">
        <v>175</v>
      </c>
      <c r="D17" s="125"/>
      <c r="E17" s="7" t="s">
        <v>174</v>
      </c>
      <c r="F17" s="133"/>
    </row>
    <row r="18" spans="2:6">
      <c r="B18" s="124"/>
      <c r="C18" s="7" t="s">
        <v>50</v>
      </c>
      <c r="D18" s="125"/>
      <c r="E18" s="70" t="s">
        <v>51</v>
      </c>
      <c r="F18" s="136"/>
    </row>
    <row r="19" spans="2:6" ht="9.6" customHeight="1">
      <c r="B19" s="124"/>
      <c r="C19" s="125"/>
      <c r="D19" s="125"/>
      <c r="E19" s="73"/>
      <c r="F19" s="133"/>
    </row>
    <row r="20" spans="2:6" ht="20.399999999999999">
      <c r="B20" s="325" t="s">
        <v>22</v>
      </c>
      <c r="C20" s="326"/>
      <c r="D20" s="131"/>
      <c r="E20" s="134" t="s">
        <v>23</v>
      </c>
      <c r="F20" s="135"/>
    </row>
    <row r="21" spans="2:6" ht="9.6" customHeight="1">
      <c r="B21" s="124"/>
      <c r="C21" s="125"/>
      <c r="D21" s="125"/>
      <c r="E21" s="72"/>
      <c r="F21" s="132"/>
    </row>
    <row r="22" spans="2:6">
      <c r="B22" s="124"/>
      <c r="C22" s="7" t="s">
        <v>141</v>
      </c>
      <c r="D22" s="125"/>
      <c r="E22" s="7" t="s">
        <v>143</v>
      </c>
      <c r="F22" s="16"/>
    </row>
    <row r="23" spans="2:6">
      <c r="B23" s="124"/>
      <c r="C23" s="7" t="s">
        <v>100</v>
      </c>
      <c r="D23" s="125"/>
      <c r="E23" s="7" t="s">
        <v>173</v>
      </c>
      <c r="F23" s="16"/>
    </row>
    <row r="24" spans="2:6">
      <c r="B24" s="124"/>
      <c r="C24" s="7" t="s">
        <v>142</v>
      </c>
      <c r="D24" s="125"/>
      <c r="E24" s="7" t="s">
        <v>116</v>
      </c>
      <c r="F24" s="16"/>
    </row>
    <row r="25" spans="2:6" ht="9.6" customHeight="1">
      <c r="B25" s="12"/>
      <c r="C25" s="71"/>
      <c r="D25" s="71"/>
      <c r="E25" s="73"/>
      <c r="F25" s="15"/>
    </row>
    <row r="26" spans="2:6" ht="20.399999999999999">
      <c r="B26" s="321" t="s">
        <v>18</v>
      </c>
      <c r="C26" s="322"/>
      <c r="D26" s="22"/>
      <c r="E26" s="24" t="s">
        <v>19</v>
      </c>
      <c r="F26" s="23"/>
    </row>
    <row r="27" spans="2:6" ht="9.6" customHeight="1">
      <c r="B27" s="12"/>
      <c r="C27" s="8"/>
      <c r="D27" s="8"/>
      <c r="E27" s="5"/>
      <c r="F27" s="13"/>
    </row>
    <row r="28" spans="2:6">
      <c r="B28" s="82" t="s">
        <v>112</v>
      </c>
      <c r="C28" s="75" t="s">
        <v>108</v>
      </c>
      <c r="D28" s="83" t="s">
        <v>113</v>
      </c>
      <c r="E28" s="75" t="s">
        <v>369</v>
      </c>
      <c r="F28" s="28"/>
    </row>
    <row r="29" spans="2:6">
      <c r="B29" s="82" t="s">
        <v>114</v>
      </c>
      <c r="C29" s="75" t="s">
        <v>109</v>
      </c>
      <c r="D29" s="83" t="s">
        <v>115</v>
      </c>
      <c r="E29" s="75" t="s">
        <v>110</v>
      </c>
      <c r="F29" s="28"/>
    </row>
    <row r="30" spans="2:6" ht="9.6" customHeight="1" thickBot="1">
      <c r="B30" s="17"/>
      <c r="C30" s="19"/>
      <c r="D30" s="19"/>
      <c r="E30" s="19"/>
      <c r="F30" s="29"/>
    </row>
  </sheetData>
  <mergeCells count="10">
    <mergeCell ref="B26:C26"/>
    <mergeCell ref="E3:F3"/>
    <mergeCell ref="B11:C11"/>
    <mergeCell ref="E7:F7"/>
    <mergeCell ref="E11:F11"/>
    <mergeCell ref="B15:C15"/>
    <mergeCell ref="B20:C20"/>
    <mergeCell ref="B5:C5"/>
    <mergeCell ref="B7:C7"/>
    <mergeCell ref="B3:C3"/>
  </mergeCells>
  <hyperlinks>
    <hyperlink ref="C17" location="'2. Macro'!A1" display="2 lentelė. Makroekonominiai ir ciklo rodikliai"/>
    <hyperlink ref="C13" location="'1. Summary'!A1" display="1 lentelė. Fiskalinės drausmės taisyklių laikymosi suvestinė"/>
    <hyperlink ref="E13" location="'1. Summary'!A1" display="Table 1. Summary of the fulfilment of the fiscal discipline rules "/>
    <hyperlink ref="E17" location="'2. Macro'!A1" display="Table 2. Macroeconomic and cyclical indicators"/>
    <hyperlink ref="C18" location="'3. GGbudget'!A1" display="3 lentelė. VS fiskaliniai rodikliai"/>
    <hyperlink ref="E18" location="'3. GGbudget'!A1" display="Table 3. GG fiscal indicators"/>
    <hyperlink ref="C22" location="'4. SurplusGG'!A1" display="4 lentelė. Perteklinio VS taisyklė"/>
    <hyperlink ref="E22" location="'4. SurplusGG'!A1" display="Table 4. Surplus GG rule"/>
    <hyperlink ref="E23" location="'5. GGexpenditure'!A1" display="Table 5. GG expenditure growth limiting rule"/>
    <hyperlink ref="C23" location="'5. GGexpenditure'!A1" display="5 lentelė. VS išlaidų augimo ribojimo taisyklė"/>
    <hyperlink ref="C24" location="'6. GGbudgets'!A1" display="6 lentelė. VS priskiriamų biudžetų taisyklė"/>
    <hyperlink ref="E24" location="'6. GGbudgets'!A1" display="Table 6. Rules for the budgets attributable to GG sector"/>
    <hyperlink ref="C28" r:id="rId1" display="http://www3.lrs.lt/pls/inter3/dokpaieska.showdoc_l?p_id=487268&amp;p_tr2=2"/>
    <hyperlink ref="C29" r:id="rId2"/>
    <hyperlink ref="E28" r:id="rId3"/>
    <hyperlink ref="E29" r:id="rId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232"/>
    <pageSetUpPr autoPageBreaks="0"/>
  </sheetPr>
  <dimension ref="A1:I24"/>
  <sheetViews>
    <sheetView showGridLines="0" showRowColHeaders="0" zoomScaleNormal="100" workbookViewId="0">
      <selection activeCell="C15" sqref="C15"/>
    </sheetView>
  </sheetViews>
  <sheetFormatPr defaultRowHeight="16.8"/>
  <cols>
    <col min="1" max="1" width="3.69921875" customWidth="1"/>
    <col min="2" max="2" width="51.69921875" style="80" customWidth="1"/>
    <col min="3" max="7" width="12.69921875" style="80" customWidth="1"/>
    <col min="8" max="8" width="12.69921875" customWidth="1"/>
    <col min="9" max="9" width="50.69921875" style="80" customWidth="1"/>
    <col min="10" max="12" width="9.59765625" customWidth="1"/>
    <col min="13" max="13" width="8.19921875" bestFit="1" customWidth="1"/>
    <col min="14" max="14" width="45.19921875" customWidth="1"/>
  </cols>
  <sheetData>
    <row r="1" spans="1:9">
      <c r="A1" s="331" t="s">
        <v>24</v>
      </c>
      <c r="B1" s="331"/>
      <c r="C1" s="89"/>
      <c r="D1" s="204"/>
      <c r="E1" s="81"/>
      <c r="F1" s="109"/>
      <c r="G1" s="204"/>
    </row>
    <row r="2" spans="1:9" ht="17.399999999999999" thickBot="1">
      <c r="A2" s="1"/>
    </row>
    <row r="3" spans="1:9" ht="17.399999999999999" customHeight="1" thickTop="1" thickBot="1">
      <c r="B3" s="337" t="s">
        <v>216</v>
      </c>
      <c r="C3" s="338"/>
      <c r="D3" s="338"/>
      <c r="E3" s="339"/>
      <c r="F3" s="386" t="s">
        <v>217</v>
      </c>
      <c r="G3" s="387"/>
      <c r="H3" s="387"/>
      <c r="I3" s="388"/>
    </row>
    <row r="4" spans="1:9" ht="17.399999999999999" customHeight="1" thickBot="1">
      <c r="B4" s="248" t="s">
        <v>81</v>
      </c>
      <c r="C4" s="116"/>
      <c r="D4" s="259"/>
      <c r="E4" s="260"/>
      <c r="F4" s="268"/>
      <c r="G4" s="259"/>
      <c r="H4" s="117"/>
      <c r="I4" s="269" t="s">
        <v>82</v>
      </c>
    </row>
    <row r="5" spans="1:9" ht="17.399999999999999" customHeight="1" thickBot="1">
      <c r="B5" s="261" t="s">
        <v>233</v>
      </c>
      <c r="C5" s="95" t="s">
        <v>123</v>
      </c>
      <c r="D5" s="356" t="s">
        <v>148</v>
      </c>
      <c r="E5" s="357"/>
      <c r="F5" s="241" t="s">
        <v>147</v>
      </c>
      <c r="G5" s="356" t="s">
        <v>148</v>
      </c>
      <c r="H5" s="397"/>
      <c r="I5" s="270" t="s">
        <v>132</v>
      </c>
    </row>
    <row r="6" spans="1:9" ht="17.399999999999999" customHeight="1" thickBot="1">
      <c r="B6" s="279" t="s">
        <v>312</v>
      </c>
      <c r="C6" s="237" t="s">
        <v>313</v>
      </c>
      <c r="D6" s="238" t="s">
        <v>313</v>
      </c>
      <c r="E6" s="239" t="s">
        <v>314</v>
      </c>
      <c r="F6" s="240" t="s">
        <v>309</v>
      </c>
      <c r="G6" s="238" t="s">
        <v>309</v>
      </c>
      <c r="H6" s="238" t="s">
        <v>310</v>
      </c>
      <c r="I6" s="270" t="s">
        <v>311</v>
      </c>
    </row>
    <row r="7" spans="1:9" ht="17.399999999999999" customHeight="1" thickBot="1">
      <c r="B7" s="333" t="s">
        <v>144</v>
      </c>
      <c r="C7" s="334"/>
      <c r="D7" s="335"/>
      <c r="E7" s="336"/>
      <c r="F7" s="393" t="s">
        <v>145</v>
      </c>
      <c r="G7" s="394"/>
      <c r="H7" s="395"/>
      <c r="I7" s="396"/>
    </row>
    <row r="8" spans="1:9" ht="17.399999999999999" customHeight="1">
      <c r="B8" s="340" t="s">
        <v>218</v>
      </c>
      <c r="C8" s="254" t="str">
        <f>'4. SurplusGG'!E15</f>
        <v>Ne</v>
      </c>
      <c r="D8" s="262" t="str">
        <f>'4. SurplusGG'!F15</f>
        <v>Ne</v>
      </c>
      <c r="E8" s="262" t="str">
        <f>'4. SurplusGG'!G15</f>
        <v>Ne</v>
      </c>
      <c r="F8" s="271" t="str">
        <f>'4. SurplusGG'!H15</f>
        <v>No</v>
      </c>
      <c r="G8" s="255" t="str">
        <f>'4. SurplusGG'!I15</f>
        <v>No</v>
      </c>
      <c r="H8" s="255" t="str">
        <f>'4. SurplusGG'!J15</f>
        <v>No</v>
      </c>
      <c r="I8" s="389" t="s">
        <v>219</v>
      </c>
    </row>
    <row r="9" spans="1:9" ht="53.4" customHeight="1" thickBot="1">
      <c r="B9" s="342"/>
      <c r="C9" s="256" t="str">
        <f>'4. SurplusGG'!E16</f>
        <v>Netenkinama nei viena iš sąlygų</v>
      </c>
      <c r="D9" s="263" t="str">
        <f>'4. SurplusGG'!F16</f>
        <v>Netenkinama nei viena iš sąlygų</v>
      </c>
      <c r="E9" s="263" t="str">
        <f>'4. SurplusGG'!G16</f>
        <v>Netenkinama nei viena iš sąlygų</v>
      </c>
      <c r="F9" s="272" t="str">
        <f>'4. SurplusGG'!H16</f>
        <v>None of the conditions is valid</v>
      </c>
      <c r="G9" s="257" t="str">
        <f>'4. SurplusGG'!I16</f>
        <v>None of the conditions is valid</v>
      </c>
      <c r="H9" s="257" t="str">
        <f>'4. SurplusGG'!J16</f>
        <v>None of the conditions is valid</v>
      </c>
      <c r="I9" s="391"/>
    </row>
    <row r="10" spans="1:9" ht="17.399999999999999" thickBot="1">
      <c r="B10" s="264" t="s">
        <v>222</v>
      </c>
      <c r="C10" s="367" t="s">
        <v>363</v>
      </c>
      <c r="D10" s="368"/>
      <c r="E10" s="369"/>
      <c r="F10" s="370" t="str">
        <f>IF(C10="NE","No","Yes")</f>
        <v>No</v>
      </c>
      <c r="G10" s="371"/>
      <c r="H10" s="372"/>
      <c r="I10" s="273" t="s">
        <v>223</v>
      </c>
    </row>
    <row r="11" spans="1:9" ht="17.399999999999999" thickBot="1">
      <c r="B11" s="333" t="s">
        <v>133</v>
      </c>
      <c r="C11" s="334"/>
      <c r="D11" s="335"/>
      <c r="E11" s="336"/>
      <c r="F11" s="375" t="s">
        <v>202</v>
      </c>
      <c r="G11" s="376"/>
      <c r="H11" s="377"/>
      <c r="I11" s="378"/>
    </row>
    <row r="12" spans="1:9" ht="17.399999999999999" customHeight="1">
      <c r="B12" s="340" t="s">
        <v>390</v>
      </c>
      <c r="C12" s="258" t="str">
        <f>'5. GGexpenditure'!F18</f>
        <v>Taip</v>
      </c>
      <c r="D12" s="343" t="str">
        <f>'5. GGexpenditure'!G18</f>
        <v>Taip</v>
      </c>
      <c r="E12" s="344"/>
      <c r="F12" s="274" t="str">
        <f>'5. GGexpenditure'!H18</f>
        <v>Yes</v>
      </c>
      <c r="G12" s="343" t="str">
        <f>'5. GGexpenditure'!I18</f>
        <v>Yes</v>
      </c>
      <c r="H12" s="379"/>
      <c r="I12" s="389" t="s">
        <v>391</v>
      </c>
    </row>
    <row r="13" spans="1:9" ht="35.4" customHeight="1" thickBot="1">
      <c r="B13" s="341"/>
      <c r="C13" s="171" t="str">
        <f>'5. GGexpenditure'!F19</f>
        <v>Susidaro A1 aplinkybė</v>
      </c>
      <c r="D13" s="347" t="str">
        <f>'5. GGexpenditure'!G19</f>
        <v>Susidaro A1 aplinkybė</v>
      </c>
      <c r="E13" s="348"/>
      <c r="F13" s="173" t="str">
        <f>'5. GGexpenditure'!H19</f>
        <v>Escape clause E1 emerges</v>
      </c>
      <c r="G13" s="347" t="str">
        <f>'5. GGexpenditure'!I19</f>
        <v>Escape clause E1 emerges</v>
      </c>
      <c r="H13" s="380"/>
      <c r="I13" s="390"/>
    </row>
    <row r="14" spans="1:9">
      <c r="B14" s="284" t="s">
        <v>387</v>
      </c>
      <c r="C14" s="258" t="str">
        <f>IF(C12="taip","Netaikoma,","Taikoma")</f>
        <v>Netaikoma,</v>
      </c>
      <c r="D14" s="343" t="str">
        <f>IF(D12="taip","Netaikoma,","Taikoma")</f>
        <v>Netaikoma,</v>
      </c>
      <c r="E14" s="344" t="str">
        <f>IF(E12="taip","Netaikoma,","Taikoma")</f>
        <v>Taikoma</v>
      </c>
      <c r="F14" s="274" t="str">
        <f>IF(F12="yes","Not applied,","Applied")</f>
        <v>Not applied,</v>
      </c>
      <c r="G14" s="343" t="str">
        <f>IF(G12="yes","Not applied,","Applied")</f>
        <v>Not applied,</v>
      </c>
      <c r="H14" s="379" t="str">
        <f>IF(H12="yes","Not applied,","Applied")</f>
        <v>Applied</v>
      </c>
      <c r="I14" s="283" t="s">
        <v>388</v>
      </c>
    </row>
    <row r="15" spans="1:9" ht="84">
      <c r="B15" s="294"/>
      <c r="C15" s="291" t="str">
        <f>'5. GGexpenditure'!F25</f>
        <v xml:space="preserve"> nes susidarė viena iš KĮ numatytų netaikymo aplinkybių</v>
      </c>
      <c r="D15" s="345" t="str">
        <f>'5. GGexpenditure'!G25</f>
        <v xml:space="preserve"> nes susidarė viena iš KĮ numatytų netaikymo aplinkybių</v>
      </c>
      <c r="E15" s="346"/>
      <c r="F15" s="292" t="str">
        <f>'5. GGexpenditure'!H25</f>
        <v xml:space="preserve"> since one of CL escape clauses emerged</v>
      </c>
      <c r="G15" s="345" t="str">
        <f>'5. GGexpenditure'!I25</f>
        <v xml:space="preserve"> since one of CL escape clauses emerged</v>
      </c>
      <c r="H15" s="392"/>
      <c r="I15" s="295"/>
    </row>
    <row r="16" spans="1:9" ht="17.399999999999999" thickBot="1">
      <c r="B16" s="290" t="s">
        <v>389</v>
      </c>
      <c r="C16" s="291" t="str">
        <f>IF(C12="taip","Netikrinama",'5. GGexpenditure'!F24)</f>
        <v>Netikrinama</v>
      </c>
      <c r="D16" s="347" t="str">
        <f>IF(D12="taip","Netikrinama",'5. GGexpenditure'!G24)</f>
        <v>Netikrinama</v>
      </c>
      <c r="E16" s="348"/>
      <c r="F16" s="292" t="str">
        <f>IF(F12="yes","Not verified",'5. GGexpenditure'!H24)</f>
        <v>Not verified</v>
      </c>
      <c r="G16" s="347" t="str">
        <f>IF(G12="yes","Not verified",'5. GGexpenditure'!I24)</f>
        <v>Not verified</v>
      </c>
      <c r="H16" s="380">
        <f>IF(H12="yes","",'5. GGexpenditure'!J24)</f>
        <v>0</v>
      </c>
      <c r="I16" s="293" t="s">
        <v>370</v>
      </c>
    </row>
    <row r="17" spans="2:9" ht="17.399999999999999" thickBot="1">
      <c r="B17" s="333" t="s">
        <v>224</v>
      </c>
      <c r="C17" s="334"/>
      <c r="D17" s="335"/>
      <c r="E17" s="336"/>
      <c r="F17" s="375" t="s">
        <v>107</v>
      </c>
      <c r="G17" s="376"/>
      <c r="H17" s="377"/>
      <c r="I17" s="378"/>
    </row>
    <row r="18" spans="2:9" ht="17.399999999999999" customHeight="1" thickBot="1">
      <c r="B18" s="265" t="s">
        <v>150</v>
      </c>
      <c r="C18" s="95" t="str">
        <f>'6. GGbudgets'!E7</f>
        <v>Netaikoma</v>
      </c>
      <c r="D18" s="351" t="str">
        <f>'6. GGbudgets'!F7</f>
        <v>Netaikoma</v>
      </c>
      <c r="E18" s="352"/>
      <c r="F18" s="241" t="str">
        <f>'6. GGbudgets'!G7</f>
        <v>Not applied</v>
      </c>
      <c r="G18" s="351" t="str">
        <f>'6. GGbudgets'!H7</f>
        <v>Not applied</v>
      </c>
      <c r="H18" s="373"/>
      <c r="I18" s="275" t="s">
        <v>151</v>
      </c>
    </row>
    <row r="19" spans="2:9" ht="17.399999999999999" thickBot="1">
      <c r="B19" s="266" t="str">
        <f>'6. GGbudgets'!C13</f>
        <v>Taisyklė planuojamam VSDF struktūriniam biudžetui</v>
      </c>
      <c r="C19" s="122" t="str">
        <f>'6. GGbudgets'!E13</f>
        <v>Galioja</v>
      </c>
      <c r="D19" s="349" t="str">
        <f>'6. GGbudgets'!F13</f>
        <v>Galioja</v>
      </c>
      <c r="E19" s="350"/>
      <c r="F19" s="276" t="str">
        <f>'6. GGbudgets'!G13</f>
        <v>Valid</v>
      </c>
      <c r="G19" s="349" t="str">
        <f>'6. GGbudgets'!H13</f>
        <v>Valid</v>
      </c>
      <c r="H19" s="374"/>
      <c r="I19" s="277" t="str">
        <f>'6. GGbudgets'!I13</f>
        <v>Rule for SSIF structural budget</v>
      </c>
    </row>
    <row r="20" spans="2:9" ht="34.200000000000003" thickBot="1">
      <c r="B20" s="267" t="str">
        <f>'6. GGbudgets'!C17</f>
        <v>Taisyklė planuojamiems vietos valdžios sektoriaus (j) asignavimams, kurie neviršija 0,3 proc. BVP</v>
      </c>
      <c r="C20" s="353" t="s">
        <v>367</v>
      </c>
      <c r="D20" s="354"/>
      <c r="E20" s="355"/>
      <c r="F20" s="381" t="s">
        <v>368</v>
      </c>
      <c r="G20" s="354"/>
      <c r="H20" s="382"/>
      <c r="I20" s="278" t="str">
        <f>'6. GGbudgets'!I17</f>
        <v>Rule for planned local governments (j) appropriations of which does not exceed 0.3 % of GDP</v>
      </c>
    </row>
    <row r="21" spans="2:9" ht="17.399999999999999" thickTop="1">
      <c r="B21" s="332"/>
      <c r="C21" s="332"/>
      <c r="D21" s="332"/>
      <c r="E21" s="332"/>
      <c r="F21" s="110"/>
      <c r="G21" s="205"/>
    </row>
    <row r="22" spans="2:9" ht="17.399999999999999" thickBot="1">
      <c r="B22" s="91" t="s">
        <v>38</v>
      </c>
      <c r="C22" s="91"/>
      <c r="D22" s="91"/>
      <c r="I22" s="93" t="s">
        <v>39</v>
      </c>
    </row>
    <row r="23" spans="2:9" ht="17.399999999999999" thickBot="1">
      <c r="B23" s="92" t="s">
        <v>136</v>
      </c>
      <c r="C23" s="383" t="s">
        <v>123</v>
      </c>
      <c r="D23" s="384"/>
      <c r="E23" s="385"/>
      <c r="F23" s="361" t="s">
        <v>147</v>
      </c>
      <c r="G23" s="362"/>
      <c r="H23" s="363"/>
      <c r="I23" s="94" t="s">
        <v>135</v>
      </c>
    </row>
    <row r="24" spans="2:9" ht="17.399999999999999" thickBot="1">
      <c r="B24" s="92" t="s">
        <v>134</v>
      </c>
      <c r="C24" s="364" t="s">
        <v>148</v>
      </c>
      <c r="D24" s="365"/>
      <c r="E24" s="366"/>
      <c r="F24" s="358" t="s">
        <v>148</v>
      </c>
      <c r="G24" s="359"/>
      <c r="H24" s="360"/>
      <c r="I24" s="94" t="s">
        <v>149</v>
      </c>
    </row>
  </sheetData>
  <mergeCells count="38">
    <mergeCell ref="F3:I3"/>
    <mergeCell ref="F11:I11"/>
    <mergeCell ref="I12:I13"/>
    <mergeCell ref="I8:I9"/>
    <mergeCell ref="D16:E16"/>
    <mergeCell ref="G16:H16"/>
    <mergeCell ref="G15:H15"/>
    <mergeCell ref="G14:H14"/>
    <mergeCell ref="F7:I7"/>
    <mergeCell ref="G5:H5"/>
    <mergeCell ref="F24:H24"/>
    <mergeCell ref="F23:H23"/>
    <mergeCell ref="C24:E24"/>
    <mergeCell ref="C10:E10"/>
    <mergeCell ref="F10:H10"/>
    <mergeCell ref="G18:H18"/>
    <mergeCell ref="G19:H19"/>
    <mergeCell ref="F17:I17"/>
    <mergeCell ref="G12:H12"/>
    <mergeCell ref="G13:H13"/>
    <mergeCell ref="F20:H20"/>
    <mergeCell ref="C23:E23"/>
    <mergeCell ref="A1:B1"/>
    <mergeCell ref="B21:E21"/>
    <mergeCell ref="B7:E7"/>
    <mergeCell ref="B11:E11"/>
    <mergeCell ref="B17:E17"/>
    <mergeCell ref="B3:E3"/>
    <mergeCell ref="B12:B13"/>
    <mergeCell ref="B8:B9"/>
    <mergeCell ref="D14:E14"/>
    <mergeCell ref="D15:E15"/>
    <mergeCell ref="D13:E13"/>
    <mergeCell ref="D12:E12"/>
    <mergeCell ref="D19:E19"/>
    <mergeCell ref="D18:E18"/>
    <mergeCell ref="C20:E20"/>
    <mergeCell ref="D5:E5"/>
  </mergeCells>
  <hyperlinks>
    <hyperlink ref="A1" location="Turinys!A1" display="↖ atgal į turinį"/>
    <hyperlink ref="A1:B1" location="Content!A1" display="↖ atgal į turinį"/>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81DDD724-82DE-4F1B-B2E0-B3D0A92C96F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I18:I20</xm:sqref>
        </x14:conditionalFormatting>
        <x14:conditionalFormatting xmlns:xm="http://schemas.microsoft.com/office/excel/2006/main">
          <x14:cfRule type="iconSet" priority="5" id="{5E0CDE6D-CEAE-483D-8E20-B15F1B6CCF8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I8 I12 I10</xm:sqref>
        </x14:conditionalFormatting>
        <x14:conditionalFormatting xmlns:xm="http://schemas.microsoft.com/office/excel/2006/main">
          <x14:cfRule type="iconSet" priority="19" id="{0481F1FD-75A5-4099-8939-E71DC5206F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I16 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6D6B1"/>
  </sheetPr>
  <dimension ref="A1:Q59"/>
  <sheetViews>
    <sheetView showGridLines="0" showRowColHeaders="0" topLeftCell="A10" zoomScaleNormal="100" workbookViewId="0">
      <selection activeCell="B33" sqref="B33:B34"/>
    </sheetView>
  </sheetViews>
  <sheetFormatPr defaultRowHeight="16.8"/>
  <cols>
    <col min="1" max="1" width="4" customWidth="1"/>
    <col min="2" max="2" width="36.69921875" customWidth="1"/>
    <col min="3" max="3" width="30.69921875" customWidth="1"/>
    <col min="4" max="4" width="18.19921875" bestFit="1" customWidth="1"/>
    <col min="5" max="11" width="10" customWidth="1"/>
    <col min="12" max="12" width="10.19921875" customWidth="1"/>
    <col min="13" max="15" width="10" customWidth="1"/>
    <col min="16" max="16" width="30.69921875" customWidth="1"/>
    <col min="17" max="17" width="36.69921875" customWidth="1"/>
  </cols>
  <sheetData>
    <row r="1" spans="1:17">
      <c r="A1" s="331" t="s">
        <v>24</v>
      </c>
      <c r="B1" s="331"/>
      <c r="C1" s="48"/>
      <c r="D1" s="54"/>
      <c r="E1" s="30"/>
    </row>
    <row r="2" spans="1:17" ht="17.399999999999999" thickBot="1"/>
    <row r="3" spans="1:17" ht="17.399999999999999" customHeight="1" thickBot="1">
      <c r="B3" s="399" t="s">
        <v>176</v>
      </c>
      <c r="C3" s="399"/>
      <c r="D3" s="399"/>
      <c r="E3" s="399"/>
      <c r="F3" s="399"/>
      <c r="G3" s="399"/>
      <c r="H3" s="399"/>
      <c r="I3" s="399"/>
      <c r="J3" s="399"/>
      <c r="K3" s="32"/>
      <c r="L3" s="403" t="s">
        <v>174</v>
      </c>
      <c r="M3" s="403"/>
      <c r="N3" s="403"/>
      <c r="O3" s="403"/>
      <c r="P3" s="403"/>
      <c r="Q3" s="403"/>
    </row>
    <row r="4" spans="1:17" ht="22.95" customHeight="1" thickBot="1">
      <c r="B4" s="398" t="s">
        <v>146</v>
      </c>
      <c r="C4" s="404" t="s">
        <v>270</v>
      </c>
      <c r="D4" s="188" t="s">
        <v>242</v>
      </c>
      <c r="E4" s="400" t="s">
        <v>63</v>
      </c>
      <c r="F4" s="401"/>
      <c r="G4" s="401"/>
      <c r="H4" s="401"/>
      <c r="I4" s="401"/>
      <c r="J4" s="401"/>
      <c r="K4" s="402"/>
      <c r="L4" s="398" t="s">
        <v>33</v>
      </c>
      <c r="M4" s="398"/>
      <c r="N4" s="398"/>
      <c r="O4" s="398"/>
      <c r="P4" s="404" t="s">
        <v>271</v>
      </c>
      <c r="Q4" s="398" t="s">
        <v>20</v>
      </c>
    </row>
    <row r="5" spans="1:17" ht="17.399999999999999" thickBot="1">
      <c r="B5" s="398"/>
      <c r="C5" s="405"/>
      <c r="D5" s="140" t="s">
        <v>243</v>
      </c>
      <c r="E5" s="34">
        <v>2009</v>
      </c>
      <c r="F5" s="26">
        <f t="shared" ref="F5:K5" si="0">E5+1</f>
        <v>2010</v>
      </c>
      <c r="G5" s="26">
        <f t="shared" si="0"/>
        <v>2011</v>
      </c>
      <c r="H5" s="26">
        <f t="shared" si="0"/>
        <v>2012</v>
      </c>
      <c r="I5" s="26">
        <f t="shared" si="0"/>
        <v>2013</v>
      </c>
      <c r="J5" s="26">
        <f t="shared" si="0"/>
        <v>2014</v>
      </c>
      <c r="K5" s="26">
        <f t="shared" si="0"/>
        <v>2015</v>
      </c>
      <c r="L5" s="26" t="str">
        <f>CONCATENATE(K5+1,"P")</f>
        <v>2016P</v>
      </c>
      <c r="M5" s="26" t="str">
        <f>CONCATENATE(K5+2,"P")</f>
        <v>2017P</v>
      </c>
      <c r="N5" s="26" t="str">
        <f>CONCATENATE(K5+3,"P")</f>
        <v>2018P</v>
      </c>
      <c r="O5" s="26" t="str">
        <f>CONCATENATE(K5+4,"P")</f>
        <v>2019P</v>
      </c>
      <c r="P5" s="405"/>
      <c r="Q5" s="398"/>
    </row>
    <row r="6" spans="1:17" ht="17.399999999999999" thickBot="1">
      <c r="B6" s="57" t="s">
        <v>53</v>
      </c>
      <c r="C6" s="58" t="s">
        <v>54</v>
      </c>
      <c r="D6" s="58"/>
      <c r="E6" s="31" t="s">
        <v>52</v>
      </c>
      <c r="F6" s="26" t="s">
        <v>16</v>
      </c>
      <c r="G6" s="26" t="s">
        <v>17</v>
      </c>
      <c r="H6" s="26" t="s">
        <v>12</v>
      </c>
      <c r="I6" s="26" t="s">
        <v>13</v>
      </c>
      <c r="J6" s="26" t="s">
        <v>14</v>
      </c>
      <c r="K6" s="26" t="s">
        <v>15</v>
      </c>
      <c r="L6" s="26" t="s">
        <v>11</v>
      </c>
      <c r="M6" s="33" t="s">
        <v>8</v>
      </c>
      <c r="N6" s="26" t="s">
        <v>9</v>
      </c>
      <c r="O6" s="26" t="s">
        <v>10</v>
      </c>
      <c r="P6" s="58" t="s">
        <v>54</v>
      </c>
      <c r="Q6" s="57" t="s">
        <v>55</v>
      </c>
    </row>
    <row r="7" spans="1:17" ht="17.399999999999999" thickBot="1">
      <c r="B7" s="408" t="s">
        <v>153</v>
      </c>
      <c r="C7" s="412" t="s">
        <v>56</v>
      </c>
      <c r="D7" s="214">
        <v>42643</v>
      </c>
      <c r="E7" s="40">
        <v>26934.820474720647</v>
      </c>
      <c r="F7" s="40">
        <v>28027.659465241541</v>
      </c>
      <c r="G7" s="40">
        <v>31275.320721316915</v>
      </c>
      <c r="H7" s="40">
        <v>33348.246963596313</v>
      </c>
      <c r="I7" s="40">
        <v>35002.053187013385</v>
      </c>
      <c r="J7" s="40">
        <v>36590.048359143766</v>
      </c>
      <c r="K7" s="40">
        <v>37330.504342738903</v>
      </c>
      <c r="L7" s="49">
        <f>K7*(1+L9%)</f>
        <v>38475.284042255953</v>
      </c>
      <c r="M7" s="49">
        <f>L7*(1+M9%)</f>
        <v>40394.898537488749</v>
      </c>
      <c r="N7" s="49">
        <f>M7*(1+N9%)</f>
        <v>42340.934262312549</v>
      </c>
      <c r="O7" s="49">
        <f>N7*(1+O9%)</f>
        <v>44380.487824545213</v>
      </c>
      <c r="P7" s="412" t="s">
        <v>56</v>
      </c>
      <c r="Q7" s="408" t="s">
        <v>157</v>
      </c>
    </row>
    <row r="8" spans="1:17" ht="17.399999999999999" thickBot="1">
      <c r="B8" s="409"/>
      <c r="C8" s="413"/>
      <c r="D8" s="213">
        <v>42612</v>
      </c>
      <c r="E8" s="40">
        <v>26934.799999999999</v>
      </c>
      <c r="F8" s="40">
        <v>28027.599999999999</v>
      </c>
      <c r="G8" s="40">
        <v>31263.1</v>
      </c>
      <c r="H8" s="40">
        <v>33334.699999999997</v>
      </c>
      <c r="I8" s="40">
        <v>34962.199999999997</v>
      </c>
      <c r="J8" s="40">
        <v>36444.300000000003</v>
      </c>
      <c r="K8" s="40">
        <v>37123.646344712688</v>
      </c>
      <c r="L8" s="49">
        <f>K8*(1+L9%)</f>
        <v>38262.082523267658</v>
      </c>
      <c r="M8" s="49">
        <f>L8*(1+M9%)</f>
        <v>40171.059937152182</v>
      </c>
      <c r="N8" s="49">
        <f>M8*(1+N9%)</f>
        <v>42106.312173748003</v>
      </c>
      <c r="O8" s="49">
        <f>N8*(1+O9%)</f>
        <v>44134.564041182304</v>
      </c>
      <c r="P8" s="413"/>
      <c r="Q8" s="409"/>
    </row>
    <row r="9" spans="1:17" ht="17.399999999999999" thickBot="1">
      <c r="B9" s="408" t="s">
        <v>42</v>
      </c>
      <c r="C9" s="410" t="s">
        <v>272</v>
      </c>
      <c r="D9" s="189">
        <f>$D$7</f>
        <v>42643</v>
      </c>
      <c r="E9" s="41"/>
      <c r="F9" s="41">
        <f t="shared" ref="F9:K10" si="1">(F7/E7-1)*100</f>
        <v>4.05734648035454</v>
      </c>
      <c r="G9" s="41">
        <f t="shared" si="1"/>
        <v>11.587343781249215</v>
      </c>
      <c r="H9" s="41">
        <f t="shared" si="1"/>
        <v>6.627993556806322</v>
      </c>
      <c r="I9" s="41">
        <f t="shared" si="1"/>
        <v>4.9591998800488701</v>
      </c>
      <c r="J9" s="41">
        <f t="shared" si="1"/>
        <v>4.5368629195717158</v>
      </c>
      <c r="K9" s="41">
        <f t="shared" si="1"/>
        <v>2.0236540174183748</v>
      </c>
      <c r="L9" s="115">
        <v>3.0666065719514393</v>
      </c>
      <c r="M9" s="115">
        <v>4.9892146166473026</v>
      </c>
      <c r="N9" s="115">
        <v>4.817528438690772</v>
      </c>
      <c r="O9" s="115">
        <v>4.8169781743527977</v>
      </c>
      <c r="P9" s="410" t="s">
        <v>272</v>
      </c>
      <c r="Q9" s="408" t="s">
        <v>41</v>
      </c>
    </row>
    <row r="10" spans="1:17" ht="17.399999999999999" thickBot="1">
      <c r="B10" s="409"/>
      <c r="C10" s="411"/>
      <c r="D10" s="189">
        <f>$D$8</f>
        <v>42612</v>
      </c>
      <c r="E10" s="41"/>
      <c r="F10" s="41">
        <f t="shared" si="1"/>
        <v>4.0572048056789045</v>
      </c>
      <c r="G10" s="41">
        <f t="shared" si="1"/>
        <v>11.543978078750939</v>
      </c>
      <c r="H10" s="41">
        <f t="shared" si="1"/>
        <v>6.6263422373341152</v>
      </c>
      <c r="I10" s="41">
        <f t="shared" si="1"/>
        <v>4.8822998257071371</v>
      </c>
      <c r="J10" s="41">
        <f t="shared" si="1"/>
        <v>4.2391497102585163</v>
      </c>
      <c r="K10" s="41">
        <f t="shared" si="1"/>
        <v>1.8640674802717694</v>
      </c>
      <c r="L10" s="42">
        <v>3.0666065719514393</v>
      </c>
      <c r="M10" s="42">
        <v>4.9892146166473026</v>
      </c>
      <c r="N10" s="42">
        <v>4.817528438690772</v>
      </c>
      <c r="O10" s="42">
        <v>4.8169781743527977</v>
      </c>
      <c r="P10" s="411"/>
      <c r="Q10" s="409"/>
    </row>
    <row r="11" spans="1:17" ht="17.399999999999999" thickBot="1">
      <c r="B11" s="408" t="s">
        <v>154</v>
      </c>
      <c r="C11" s="410" t="s">
        <v>57</v>
      </c>
      <c r="D11" s="189">
        <f>$D$7</f>
        <v>42643</v>
      </c>
      <c r="E11" s="40">
        <v>27575.471541489074</v>
      </c>
      <c r="F11" s="40">
        <v>28027.659465241541</v>
      </c>
      <c r="G11" s="40">
        <v>29723.151668476425</v>
      </c>
      <c r="H11" s="40">
        <v>30863.005413958585</v>
      </c>
      <c r="I11" s="40">
        <v>31945.317242716574</v>
      </c>
      <c r="J11" s="40">
        <v>33061.811232581458</v>
      </c>
      <c r="K11" s="40">
        <v>33649.840726119503</v>
      </c>
      <c r="L11" s="49">
        <f>K11*(1+L13%)</f>
        <v>34424.14133600855</v>
      </c>
      <c r="M11" s="49">
        <f>L11*(1+M13%)</f>
        <v>35363.882553058567</v>
      </c>
      <c r="N11" s="49">
        <f>M11*(1+N13%)</f>
        <v>36238.928111440597</v>
      </c>
      <c r="O11" s="49">
        <f>N11*(1+O13%)</f>
        <v>37137.164624162455</v>
      </c>
      <c r="P11" s="410" t="s">
        <v>57</v>
      </c>
      <c r="Q11" s="408" t="s">
        <v>158</v>
      </c>
    </row>
    <row r="12" spans="1:17" ht="17.399999999999999" thickBot="1">
      <c r="B12" s="409"/>
      <c r="C12" s="411"/>
      <c r="D12" s="189">
        <f>$D$8</f>
        <v>42612</v>
      </c>
      <c r="E12" s="40">
        <v>27575.5</v>
      </c>
      <c r="F12" s="40">
        <v>28027.599999999999</v>
      </c>
      <c r="G12" s="40">
        <v>29721.9</v>
      </c>
      <c r="H12" s="40">
        <v>30862</v>
      </c>
      <c r="I12" s="40">
        <v>31955.9</v>
      </c>
      <c r="J12" s="40">
        <v>32924.9</v>
      </c>
      <c r="K12" s="40">
        <v>33457.27776912845</v>
      </c>
      <c r="L12" s="49">
        <f>K12*(1+L13%)</f>
        <v>34227.147403660027</v>
      </c>
      <c r="M12" s="49">
        <f>L12*(1+M13%)</f>
        <v>35161.510902906426</v>
      </c>
      <c r="N12" s="49">
        <f>M12*(1+N13%)</f>
        <v>36031.548967743525</v>
      </c>
      <c r="O12" s="49">
        <f>N12*(1+O13%)</f>
        <v>36924.64527548269</v>
      </c>
      <c r="P12" s="411"/>
      <c r="Q12" s="409"/>
    </row>
    <row r="13" spans="1:17" ht="17.399999999999999" thickBot="1">
      <c r="B13" s="408" t="s">
        <v>40</v>
      </c>
      <c r="C13" s="410" t="s">
        <v>273</v>
      </c>
      <c r="D13" s="189">
        <f>$D$7</f>
        <v>42643</v>
      </c>
      <c r="E13" s="41"/>
      <c r="F13" s="41">
        <f t="shared" ref="F13:K14" si="2">(F11/E11-1)*100</f>
        <v>1.6398193701678609</v>
      </c>
      <c r="G13" s="41">
        <f t="shared" si="2"/>
        <v>6.0493535157209566</v>
      </c>
      <c r="H13" s="41">
        <f t="shared" si="2"/>
        <v>3.8349020258543476</v>
      </c>
      <c r="I13" s="41">
        <f t="shared" si="2"/>
        <v>3.5068257748757325</v>
      </c>
      <c r="J13" s="41">
        <f t="shared" si="2"/>
        <v>3.4950161282853998</v>
      </c>
      <c r="K13" s="41">
        <f t="shared" si="2"/>
        <v>1.7785761626954111</v>
      </c>
      <c r="L13" s="115">
        <v>2.3010528227790985</v>
      </c>
      <c r="M13" s="115">
        <v>2.7298900730082067</v>
      </c>
      <c r="N13" s="115">
        <v>2.4744046615049911</v>
      </c>
      <c r="O13" s="115">
        <v>2.4786508860296124</v>
      </c>
      <c r="P13" s="410" t="s">
        <v>273</v>
      </c>
      <c r="Q13" s="408" t="s">
        <v>25</v>
      </c>
    </row>
    <row r="14" spans="1:17" ht="17.399999999999999" thickBot="1">
      <c r="B14" s="409"/>
      <c r="C14" s="411"/>
      <c r="D14" s="189">
        <f>$D$8</f>
        <v>42612</v>
      </c>
      <c r="E14" s="41"/>
      <c r="F14" s="41">
        <f t="shared" si="2"/>
        <v>1.6394988304835767</v>
      </c>
      <c r="G14" s="41">
        <f t="shared" si="2"/>
        <v>6.0451126746492889</v>
      </c>
      <c r="H14" s="41">
        <f t="shared" si="2"/>
        <v>3.8358920526615048</v>
      </c>
      <c r="I14" s="41">
        <f t="shared" si="2"/>
        <v>3.5444883675717742</v>
      </c>
      <c r="J14" s="41">
        <f t="shared" si="2"/>
        <v>3.0323038938036451</v>
      </c>
      <c r="K14" s="41">
        <f t="shared" si="2"/>
        <v>1.6169457435814438</v>
      </c>
      <c r="L14" s="42">
        <v>2.3010528227790985</v>
      </c>
      <c r="M14" s="42">
        <v>2.7298900730082067</v>
      </c>
      <c r="N14" s="42">
        <v>2.4744046615049911</v>
      </c>
      <c r="O14" s="42">
        <v>2.4786508860296124</v>
      </c>
      <c r="P14" s="411"/>
      <c r="Q14" s="409"/>
    </row>
    <row r="15" spans="1:17" ht="17.399999999999999" thickBot="1">
      <c r="B15" s="408" t="s">
        <v>155</v>
      </c>
      <c r="C15" s="410" t="s">
        <v>58</v>
      </c>
      <c r="D15" s="215">
        <v>42646</v>
      </c>
      <c r="E15" s="43">
        <v>30114.547360252502</v>
      </c>
      <c r="F15" s="43">
        <v>30682.881898010299</v>
      </c>
      <c r="G15" s="43">
        <v>31021.207935025501</v>
      </c>
      <c r="H15" s="43">
        <v>31380.598204832699</v>
      </c>
      <c r="I15" s="43">
        <v>32025.6703809629</v>
      </c>
      <c r="J15" s="43">
        <v>32757.506552672501</v>
      </c>
      <c r="K15" s="43">
        <v>33577.461096607003</v>
      </c>
      <c r="L15" s="43">
        <v>34311.560576311102</v>
      </c>
      <c r="M15" s="43">
        <v>35056.558414505998</v>
      </c>
      <c r="N15" s="43">
        <v>35817.559970202601</v>
      </c>
      <c r="O15" s="43">
        <v>36531.169312198101</v>
      </c>
      <c r="P15" s="410" t="s">
        <v>58</v>
      </c>
      <c r="Q15" s="408" t="s">
        <v>159</v>
      </c>
    </row>
    <row r="16" spans="1:17" ht="17.399999999999999" thickBot="1">
      <c r="B16" s="409"/>
      <c r="C16" s="411"/>
      <c r="D16" s="216">
        <v>42639</v>
      </c>
      <c r="E16" s="45">
        <v>30789.312876389391</v>
      </c>
      <c r="F16" s="45">
        <v>30794.79357072182</v>
      </c>
      <c r="G16" s="45">
        <v>31063.093471859494</v>
      </c>
      <c r="H16" s="45">
        <v>31456.4850715297</v>
      </c>
      <c r="I16" s="45">
        <v>32034.073174312787</v>
      </c>
      <c r="J16" s="45">
        <v>32642.0519379299</v>
      </c>
      <c r="K16" s="45">
        <v>33348.559084146378</v>
      </c>
      <c r="L16" s="45">
        <v>33981.039739168678</v>
      </c>
      <c r="M16" s="45">
        <v>34688.263267947601</v>
      </c>
      <c r="N16" s="45">
        <v>35435.320367599685</v>
      </c>
      <c r="O16" s="45">
        <v>36167.986210740688</v>
      </c>
      <c r="P16" s="411"/>
      <c r="Q16" s="409"/>
    </row>
    <row r="17" spans="2:17" ht="17.399999999999999" thickBot="1">
      <c r="B17" s="408" t="s">
        <v>26</v>
      </c>
      <c r="C17" s="410" t="s">
        <v>274</v>
      </c>
      <c r="D17" s="190">
        <f>$D$15</f>
        <v>42646</v>
      </c>
      <c r="E17" s="44"/>
      <c r="F17" s="49">
        <f>(F15/E15-1)*100</f>
        <v>1.8872425042918861</v>
      </c>
      <c r="G17" s="49">
        <f t="shared" ref="G17:O17" si="3">(G15/F15-1)*100</f>
        <v>1.102654040581319</v>
      </c>
      <c r="H17" s="49">
        <f t="shared" si="3"/>
        <v>1.1585308688170537</v>
      </c>
      <c r="I17" s="49">
        <f t="shared" si="3"/>
        <v>2.055640150387128</v>
      </c>
      <c r="J17" s="49">
        <f t="shared" si="3"/>
        <v>2.2851548867018456</v>
      </c>
      <c r="K17" s="49">
        <f t="shared" si="3"/>
        <v>2.5031042659368952</v>
      </c>
      <c r="L17" s="49">
        <f t="shared" si="3"/>
        <v>2.186286442539509</v>
      </c>
      <c r="M17" s="49">
        <f t="shared" si="3"/>
        <v>2.1712735465295285</v>
      </c>
      <c r="N17" s="49">
        <f t="shared" si="3"/>
        <v>2.1707822733155302</v>
      </c>
      <c r="O17" s="49">
        <f t="shared" si="3"/>
        <v>1.9923449352473144</v>
      </c>
      <c r="P17" s="410" t="s">
        <v>274</v>
      </c>
      <c r="Q17" s="408" t="s">
        <v>29</v>
      </c>
    </row>
    <row r="18" spans="2:17" ht="17.399999999999999" thickBot="1">
      <c r="B18" s="409"/>
      <c r="C18" s="411"/>
      <c r="D18" s="190">
        <f>$D$16</f>
        <v>42639</v>
      </c>
      <c r="E18" s="44"/>
      <c r="F18" s="49">
        <f>(F16/E16-1)*100</f>
        <v>1.7800638664566826E-2</v>
      </c>
      <c r="G18" s="49">
        <f t="shared" ref="G18:O18" si="4">(G16/F16-1)*100</f>
        <v>0.87125085128922919</v>
      </c>
      <c r="H18" s="49">
        <f t="shared" si="4"/>
        <v>1.2664276338948177</v>
      </c>
      <c r="I18" s="49">
        <f t="shared" si="4"/>
        <v>1.8361495299608288</v>
      </c>
      <c r="J18" s="49">
        <f t="shared" si="4"/>
        <v>1.8979127640397442</v>
      </c>
      <c r="K18" s="49">
        <f t="shared" si="4"/>
        <v>2.1644078857540272</v>
      </c>
      <c r="L18" s="49">
        <f t="shared" si="4"/>
        <v>1.8965756614143459</v>
      </c>
      <c r="M18" s="49">
        <f t="shared" si="4"/>
        <v>2.0812298099393667</v>
      </c>
      <c r="N18" s="49">
        <f t="shared" si="4"/>
        <v>2.153630736371781</v>
      </c>
      <c r="O18" s="49">
        <f t="shared" si="4"/>
        <v>2.0676145595424522</v>
      </c>
      <c r="P18" s="411"/>
      <c r="Q18" s="409"/>
    </row>
    <row r="19" spans="2:17" ht="17.399999999999999" thickBot="1">
      <c r="B19" s="408" t="s">
        <v>27</v>
      </c>
      <c r="C19" s="410" t="s">
        <v>275</v>
      </c>
      <c r="D19" s="190">
        <f>$D$15</f>
        <v>42646</v>
      </c>
      <c r="E19" s="50">
        <f>(E$11/E15-1)*100</f>
        <v>-8.4313929357433874</v>
      </c>
      <c r="F19" s="50">
        <f t="shared" ref="F19:O19" si="5">(F11/F15-1)*100</f>
        <v>-8.6537582799252721</v>
      </c>
      <c r="G19" s="50">
        <f t="shared" si="5"/>
        <v>-4.1844156077605943</v>
      </c>
      <c r="H19" s="50">
        <f t="shared" si="5"/>
        <v>-1.6494038370320263</v>
      </c>
      <c r="I19" s="50">
        <f t="shared" si="5"/>
        <v>-0.25090228335732379</v>
      </c>
      <c r="J19" s="50">
        <f t="shared" si="5"/>
        <v>0.9289616699599712</v>
      </c>
      <c r="K19" s="50">
        <f t="shared" si="5"/>
        <v>0.21556016193200467</v>
      </c>
      <c r="L19" s="50">
        <f t="shared" si="5"/>
        <v>0.32811320093431018</v>
      </c>
      <c r="M19" s="50">
        <f t="shared" si="5"/>
        <v>0.8766523368289425</v>
      </c>
      <c r="N19" s="50">
        <f t="shared" si="5"/>
        <v>1.1764289404095019</v>
      </c>
      <c r="O19" s="50">
        <f t="shared" si="5"/>
        <v>1.6588445521288131</v>
      </c>
      <c r="P19" s="410" t="s">
        <v>62</v>
      </c>
      <c r="Q19" s="408" t="s">
        <v>188</v>
      </c>
    </row>
    <row r="20" spans="2:17" ht="17.399999999999999" thickBot="1">
      <c r="B20" s="409"/>
      <c r="C20" s="411"/>
      <c r="D20" s="190">
        <f>$D$16</f>
        <v>42639</v>
      </c>
      <c r="E20" s="50">
        <f>(E$12/E16-1)*100</f>
        <v>-10.438079242924204</v>
      </c>
      <c r="F20" s="50">
        <f t="shared" ref="F20:O20" si="6">(F$12/F16-1)*100</f>
        <v>-8.9859136881915482</v>
      </c>
      <c r="G20" s="50">
        <f t="shared" si="6"/>
        <v>-4.3176429709890325</v>
      </c>
      <c r="H20" s="50">
        <f t="shared" si="6"/>
        <v>-1.8898649044160054</v>
      </c>
      <c r="I20" s="50">
        <f t="shared" si="6"/>
        <v>-0.24403132841523956</v>
      </c>
      <c r="J20" s="50">
        <f t="shared" si="6"/>
        <v>0.86651434354663159</v>
      </c>
      <c r="K20" s="50">
        <f t="shared" si="6"/>
        <v>0.32600714384014573</v>
      </c>
      <c r="L20" s="50">
        <f t="shared" si="6"/>
        <v>0.72424995344586574</v>
      </c>
      <c r="M20" s="50">
        <f t="shared" si="6"/>
        <v>1.3642874862406673</v>
      </c>
      <c r="N20" s="50">
        <f t="shared" si="6"/>
        <v>1.6825827845174501</v>
      </c>
      <c r="O20" s="50">
        <f t="shared" si="6"/>
        <v>2.0920685501624625</v>
      </c>
      <c r="P20" s="411"/>
      <c r="Q20" s="409"/>
    </row>
    <row r="21" spans="2:17" ht="17.399999999999999" thickBot="1">
      <c r="B21" s="408" t="s">
        <v>28</v>
      </c>
      <c r="C21" s="410" t="s">
        <v>276</v>
      </c>
      <c r="D21" s="190">
        <f>$D$15</f>
        <v>42646</v>
      </c>
      <c r="E21" s="50">
        <f t="shared" ref="E21:O21" si="7">E19*E35</f>
        <v>-3.4821652824620188</v>
      </c>
      <c r="F21" s="50">
        <f t="shared" si="7"/>
        <v>-3.5740021696091371</v>
      </c>
      <c r="G21" s="50">
        <f t="shared" si="7"/>
        <v>-1.7281636460051253</v>
      </c>
      <c r="H21" s="50">
        <f t="shared" si="7"/>
        <v>-0.68120378469422682</v>
      </c>
      <c r="I21" s="50">
        <f t="shared" si="7"/>
        <v>-0.10362264302657472</v>
      </c>
      <c r="J21" s="50">
        <f t="shared" si="7"/>
        <v>0.38366116969346808</v>
      </c>
      <c r="K21" s="50">
        <f t="shared" si="7"/>
        <v>8.9026346877917925E-2</v>
      </c>
      <c r="L21" s="50">
        <f t="shared" si="7"/>
        <v>0.13551075198587009</v>
      </c>
      <c r="M21" s="50">
        <f>M19*M35</f>
        <v>0.36205741511035322</v>
      </c>
      <c r="N21" s="50">
        <f t="shared" si="7"/>
        <v>0.48586515238912426</v>
      </c>
      <c r="O21" s="50">
        <f t="shared" si="7"/>
        <v>0.68510280002919977</v>
      </c>
      <c r="P21" s="410" t="s">
        <v>60</v>
      </c>
      <c r="Q21" s="406" t="s">
        <v>196</v>
      </c>
    </row>
    <row r="22" spans="2:17" ht="17.399999999999999" thickBot="1">
      <c r="B22" s="409"/>
      <c r="C22" s="411"/>
      <c r="D22" s="190">
        <f>$D$16</f>
        <v>42639</v>
      </c>
      <c r="E22" s="50">
        <f t="shared" ref="E22:O22" si="8">E20*E35</f>
        <v>-4.3109267273276961</v>
      </c>
      <c r="F22" s="50">
        <f t="shared" si="8"/>
        <v>-3.7111823532231094</v>
      </c>
      <c r="G22" s="50">
        <f t="shared" si="8"/>
        <v>-1.7831865470184702</v>
      </c>
      <c r="H22" s="50">
        <f t="shared" si="8"/>
        <v>-0.78051420552381023</v>
      </c>
      <c r="I22" s="50">
        <f t="shared" si="8"/>
        <v>-0.10078493863549393</v>
      </c>
      <c r="J22" s="50">
        <f t="shared" si="8"/>
        <v>0.35787042388475881</v>
      </c>
      <c r="K22" s="50">
        <f t="shared" si="8"/>
        <v>0.13464095040598018</v>
      </c>
      <c r="L22" s="50">
        <f t="shared" si="8"/>
        <v>0.29911523077314256</v>
      </c>
      <c r="M22" s="50">
        <f t="shared" si="8"/>
        <v>0.56345073181739558</v>
      </c>
      <c r="N22" s="50">
        <f t="shared" si="8"/>
        <v>0.69490669000570682</v>
      </c>
      <c r="O22" s="50">
        <f t="shared" si="8"/>
        <v>0.864024311217097</v>
      </c>
      <c r="P22" s="411"/>
      <c r="Q22" s="407"/>
    </row>
    <row r="23" spans="2:17" ht="17.399999999999999" thickBot="1">
      <c r="B23" s="406" t="s">
        <v>195</v>
      </c>
      <c r="C23" s="410" t="s">
        <v>277</v>
      </c>
      <c r="D23" s="190">
        <f>$D$15</f>
        <v>42646</v>
      </c>
      <c r="E23" s="50">
        <f t="shared" ref="E23:O23" si="9">E19*E36</f>
        <v>-0.80941372183136517</v>
      </c>
      <c r="F23" s="50">
        <f t="shared" si="9"/>
        <v>-0.83076079487282617</v>
      </c>
      <c r="G23" s="50">
        <f t="shared" si="9"/>
        <v>-0.40170389834501707</v>
      </c>
      <c r="H23" s="50">
        <f t="shared" si="9"/>
        <v>-0.15834276835507452</v>
      </c>
      <c r="I23" s="50">
        <f t="shared" si="9"/>
        <v>-2.4086619202303084E-2</v>
      </c>
      <c r="J23" s="50">
        <f t="shared" si="9"/>
        <v>8.9180320316157233E-2</v>
      </c>
      <c r="K23" s="50">
        <f t="shared" si="9"/>
        <v>2.069377554547245E-2</v>
      </c>
      <c r="L23" s="50">
        <f t="shared" si="9"/>
        <v>3.1498867289693776E-2</v>
      </c>
      <c r="M23" s="50">
        <f t="shared" si="9"/>
        <v>8.4158624335578483E-2</v>
      </c>
      <c r="N23" s="50">
        <f t="shared" si="9"/>
        <v>0.11293717827931218</v>
      </c>
      <c r="O23" s="50">
        <f t="shared" si="9"/>
        <v>0.15924907700436605</v>
      </c>
      <c r="P23" s="410" t="s">
        <v>190</v>
      </c>
      <c r="Q23" s="406" t="s">
        <v>197</v>
      </c>
    </row>
    <row r="24" spans="2:17" ht="17.399999999999999" thickBot="1">
      <c r="B24" s="407"/>
      <c r="C24" s="411"/>
      <c r="D24" s="190">
        <f>$D$16</f>
        <v>42639</v>
      </c>
      <c r="E24" s="50">
        <f t="shared" ref="E24:O24" si="10">E22*E36</f>
        <v>-0.41384896582345881</v>
      </c>
      <c r="F24" s="50">
        <f t="shared" si="10"/>
        <v>-0.35627350590941853</v>
      </c>
      <c r="G24" s="50">
        <f t="shared" si="10"/>
        <v>-0.17118590851377313</v>
      </c>
      <c r="H24" s="50">
        <f t="shared" si="10"/>
        <v>-7.4929363730285789E-2</v>
      </c>
      <c r="I24" s="50">
        <f t="shared" si="10"/>
        <v>-9.6753541090074165E-3</v>
      </c>
      <c r="J24" s="50">
        <f t="shared" si="10"/>
        <v>3.4355560692936847E-2</v>
      </c>
      <c r="K24" s="50">
        <f t="shared" si="10"/>
        <v>1.2925531238974096E-2</v>
      </c>
      <c r="L24" s="50">
        <f t="shared" si="10"/>
        <v>2.8715062154221687E-2</v>
      </c>
      <c r="M24" s="50">
        <f t="shared" si="10"/>
        <v>5.4091270254469977E-2</v>
      </c>
      <c r="N24" s="50">
        <f t="shared" si="10"/>
        <v>6.6711042240547858E-2</v>
      </c>
      <c r="O24" s="50">
        <f t="shared" si="10"/>
        <v>8.2946333876841319E-2</v>
      </c>
      <c r="P24" s="411"/>
      <c r="Q24" s="407"/>
    </row>
    <row r="25" spans="2:17" ht="17.399999999999999" thickBot="1">
      <c r="B25" s="408" t="s">
        <v>43</v>
      </c>
      <c r="C25" s="410" t="s">
        <v>61</v>
      </c>
      <c r="D25" s="189">
        <f>$D$7</f>
        <v>42643</v>
      </c>
      <c r="E25" s="50">
        <f t="shared" ref="E25:O25" si="11">E7/E11*100</f>
        <v>97.676735769306703</v>
      </c>
      <c r="F25" s="50">
        <f t="shared" si="11"/>
        <v>100</v>
      </c>
      <c r="G25" s="50">
        <f t="shared" si="11"/>
        <v>105.22208771853316</v>
      </c>
      <c r="H25" s="50">
        <f t="shared" si="11"/>
        <v>108.05249364507357</v>
      </c>
      <c r="I25" s="50">
        <f t="shared" si="11"/>
        <v>109.56865108294937</v>
      </c>
      <c r="J25" s="50">
        <f t="shared" si="11"/>
        <v>110.67163895450874</v>
      </c>
      <c r="K25" s="50">
        <f t="shared" si="11"/>
        <v>110.93813087133697</v>
      </c>
      <c r="L25" s="50">
        <f t="shared" si="11"/>
        <v>111.76831882807139</v>
      </c>
      <c r="M25" s="50">
        <f t="shared" si="11"/>
        <v>114.22642430983601</v>
      </c>
      <c r="N25" s="50">
        <f t="shared" si="11"/>
        <v>116.83826335069098</v>
      </c>
      <c r="O25" s="50">
        <f t="shared" si="11"/>
        <v>119.50424399301085</v>
      </c>
      <c r="P25" s="410" t="s">
        <v>61</v>
      </c>
      <c r="Q25" s="408" t="s">
        <v>44</v>
      </c>
    </row>
    <row r="26" spans="2:17" ht="17.399999999999999" thickBot="1">
      <c r="B26" s="409"/>
      <c r="C26" s="411"/>
      <c r="D26" s="189">
        <f>$D$8</f>
        <v>42612</v>
      </c>
      <c r="E26" s="50">
        <f t="shared" ref="E26:O26" si="12">E8/E12*100</f>
        <v>97.676560715127565</v>
      </c>
      <c r="F26" s="50">
        <f t="shared" si="12"/>
        <v>100</v>
      </c>
      <c r="G26" s="50">
        <f t="shared" si="12"/>
        <v>105.18540200996571</v>
      </c>
      <c r="H26" s="50">
        <f t="shared" si="12"/>
        <v>108.01211846283454</v>
      </c>
      <c r="I26" s="50">
        <f t="shared" si="12"/>
        <v>109.40765242099266</v>
      </c>
      <c r="J26" s="50">
        <f t="shared" si="12"/>
        <v>110.68917445459212</v>
      </c>
      <c r="K26" s="50">
        <f t="shared" si="12"/>
        <v>110.95835889842553</v>
      </c>
      <c r="L26" s="50">
        <f t="shared" si="12"/>
        <v>111.78869822840147</v>
      </c>
      <c r="M26" s="50">
        <f t="shared" si="12"/>
        <v>114.24725191155443</v>
      </c>
      <c r="N26" s="50">
        <f t="shared" si="12"/>
        <v>116.85956718497665</v>
      </c>
      <c r="O26" s="50">
        <f t="shared" si="12"/>
        <v>119.52603393183271</v>
      </c>
      <c r="P26" s="411"/>
      <c r="Q26" s="409"/>
    </row>
    <row r="27" spans="2:17" ht="17.399999999999999" thickBot="1">
      <c r="B27" s="408" t="s">
        <v>30</v>
      </c>
      <c r="C27" s="410" t="s">
        <v>278</v>
      </c>
      <c r="D27" s="189">
        <f>$D$7</f>
        <v>42643</v>
      </c>
      <c r="E27" s="49"/>
      <c r="F27" s="49">
        <f>(F25/E25-1)*100</f>
        <v>2.3785236191557368</v>
      </c>
      <c r="G27" s="49">
        <f t="shared" ref="G27:O27" si="13">(G25/F25-1)*100</f>
        <v>5.2220877185331638</v>
      </c>
      <c r="H27" s="49">
        <f t="shared" si="13"/>
        <v>2.6899351532652327</v>
      </c>
      <c r="I27" s="49">
        <f t="shared" si="13"/>
        <v>1.4031674667833283</v>
      </c>
      <c r="J27" s="49">
        <f t="shared" si="13"/>
        <v>1.0066637315123472</v>
      </c>
      <c r="K27" s="49">
        <f t="shared" si="13"/>
        <v>0.24079512994090724</v>
      </c>
      <c r="L27" s="49">
        <f t="shared" si="13"/>
        <v>0.74833418430066967</v>
      </c>
      <c r="M27" s="49">
        <f t="shared" si="13"/>
        <v>2.1992864413983293</v>
      </c>
      <c r="N27" s="49">
        <f t="shared" si="13"/>
        <v>2.2865453914327594</v>
      </c>
      <c r="O27" s="49">
        <f t="shared" si="13"/>
        <v>2.2817701717440908</v>
      </c>
      <c r="P27" s="410" t="s">
        <v>278</v>
      </c>
      <c r="Q27" s="408" t="s">
        <v>45</v>
      </c>
    </row>
    <row r="28" spans="2:17" ht="17.399999999999999" thickBot="1">
      <c r="B28" s="409"/>
      <c r="C28" s="411"/>
      <c r="D28" s="189">
        <f>$D$8</f>
        <v>42612</v>
      </c>
      <c r="E28" s="49"/>
      <c r="F28" s="49">
        <f>(F26/E26-1)*100</f>
        <v>2.3787071001084126</v>
      </c>
      <c r="G28" s="49">
        <f t="shared" ref="G28:O28" si="14">(G26/F26-1)*100</f>
        <v>5.1854020099657117</v>
      </c>
      <c r="H28" s="49">
        <f t="shared" si="14"/>
        <v>2.687365735980185</v>
      </c>
      <c r="I28" s="49">
        <f t="shared" si="14"/>
        <v>1.2920160978402651</v>
      </c>
      <c r="J28" s="49">
        <f t="shared" si="14"/>
        <v>1.1713276039122533</v>
      </c>
      <c r="K28" s="49">
        <f t="shared" si="14"/>
        <v>0.24318949450998772</v>
      </c>
      <c r="L28" s="49">
        <f t="shared" si="14"/>
        <v>0.74833418430066967</v>
      </c>
      <c r="M28" s="49">
        <f t="shared" si="14"/>
        <v>2.1992864413983515</v>
      </c>
      <c r="N28" s="49">
        <f t="shared" si="14"/>
        <v>2.2865453914327594</v>
      </c>
      <c r="O28" s="49">
        <f t="shared" si="14"/>
        <v>2.281770171744113</v>
      </c>
      <c r="P28" s="411"/>
      <c r="Q28" s="409"/>
    </row>
    <row r="29" spans="2:17" ht="17.399999999999999" thickBot="1">
      <c r="B29" s="27" t="s">
        <v>1</v>
      </c>
      <c r="C29" s="96" t="s">
        <v>279</v>
      </c>
      <c r="D29" s="190">
        <f>$D$15</f>
        <v>42646</v>
      </c>
      <c r="E29" s="40">
        <v>4.1622541216020714</v>
      </c>
      <c r="F29" s="40">
        <v>1.1898593027453552</v>
      </c>
      <c r="G29" s="40">
        <v>4.1239652814234917</v>
      </c>
      <c r="H29" s="40">
        <v>3.1675081397738003</v>
      </c>
      <c r="I29" s="40">
        <v>1.1603980231596811</v>
      </c>
      <c r="J29" s="40">
        <v>0.24337576502309055</v>
      </c>
      <c r="K29" s="40">
        <v>-0.67658434989585903</v>
      </c>
      <c r="L29" s="45">
        <v>0.7</v>
      </c>
      <c r="M29" s="45">
        <v>2.2000000000000002</v>
      </c>
      <c r="N29" s="45">
        <v>2.5</v>
      </c>
      <c r="O29" s="45">
        <v>2.5</v>
      </c>
      <c r="P29" s="96" t="s">
        <v>280</v>
      </c>
      <c r="Q29" s="27" t="s">
        <v>21</v>
      </c>
    </row>
    <row r="30" spans="2:17" ht="17.399999999999999" thickBot="1">
      <c r="B30" s="27" t="s">
        <v>48</v>
      </c>
      <c r="C30" s="96" t="s">
        <v>281</v>
      </c>
      <c r="D30" s="190">
        <f>$D$15</f>
        <v>42646</v>
      </c>
      <c r="E30" s="52">
        <v>12295.324000000001</v>
      </c>
      <c r="F30" s="52">
        <v>12814.196900000001</v>
      </c>
      <c r="G30" s="52">
        <v>13189.2109</v>
      </c>
      <c r="H30" s="52">
        <v>13449.020199999999</v>
      </c>
      <c r="I30" s="52">
        <v>13560.803699999999</v>
      </c>
      <c r="J30" s="52">
        <v>13987.3421</v>
      </c>
      <c r="K30" s="52">
        <v>14692.9542</v>
      </c>
      <c r="L30" s="50"/>
      <c r="M30" s="50"/>
      <c r="N30" s="50"/>
      <c r="O30" s="50"/>
      <c r="P30" s="96" t="s">
        <v>282</v>
      </c>
      <c r="Q30" s="27" t="s">
        <v>160</v>
      </c>
    </row>
    <row r="31" spans="2:17" ht="17.399999999999999" thickBot="1">
      <c r="B31" s="27" t="s">
        <v>46</v>
      </c>
      <c r="C31" s="96" t="s">
        <v>284</v>
      </c>
      <c r="D31" s="190">
        <f>$D$15</f>
        <v>42646</v>
      </c>
      <c r="E31" s="51"/>
      <c r="F31" s="41">
        <f t="shared" ref="F31:K31" si="15">(F30/E30-1)*100</f>
        <v>4.2200831795892402</v>
      </c>
      <c r="G31" s="41">
        <f t="shared" si="15"/>
        <v>2.9265509413235247</v>
      </c>
      <c r="H31" s="41">
        <f t="shared" si="15"/>
        <v>1.9698623516589464</v>
      </c>
      <c r="I31" s="41">
        <f t="shared" si="15"/>
        <v>0.8311646375547932</v>
      </c>
      <c r="J31" s="41">
        <f t="shared" si="15"/>
        <v>3.1453769956127475</v>
      </c>
      <c r="K31" s="41">
        <f t="shared" si="15"/>
        <v>5.044647474519115</v>
      </c>
      <c r="L31" s="50"/>
      <c r="M31" s="50"/>
      <c r="N31" s="50"/>
      <c r="O31" s="50"/>
      <c r="P31" s="96" t="s">
        <v>283</v>
      </c>
      <c r="Q31" s="27" t="s">
        <v>47</v>
      </c>
    </row>
    <row r="32" spans="2:17" ht="17.399999999999999" thickBot="1">
      <c r="B32" s="27" t="s">
        <v>451</v>
      </c>
      <c r="C32" s="96" t="s">
        <v>321</v>
      </c>
      <c r="D32" s="190">
        <f>$D$15</f>
        <v>42646</v>
      </c>
      <c r="E32" s="51"/>
      <c r="F32" s="41"/>
      <c r="G32" s="40">
        <v>-2795.9337349397538</v>
      </c>
      <c r="H32" s="40">
        <v>-1048.9747451343865</v>
      </c>
      <c r="I32" s="40">
        <v>-916.93697868396703</v>
      </c>
      <c r="J32" s="40">
        <v>-251.07159406857863</v>
      </c>
      <c r="K32" s="40">
        <v>-75.929999960002533</v>
      </c>
      <c r="L32" s="50"/>
      <c r="M32" s="50"/>
      <c r="N32" s="50"/>
      <c r="O32" s="50"/>
      <c r="P32" s="96" t="s">
        <v>321</v>
      </c>
      <c r="Q32" s="27" t="s">
        <v>254</v>
      </c>
    </row>
    <row r="33" spans="2:17" ht="17.399999999999999" thickBot="1">
      <c r="B33" s="408" t="s">
        <v>452</v>
      </c>
      <c r="C33" s="410" t="s">
        <v>322</v>
      </c>
      <c r="D33" s="190">
        <f>D7</f>
        <v>42643</v>
      </c>
      <c r="E33" s="51"/>
      <c r="F33" s="41"/>
      <c r="G33" s="49">
        <f>G32/G7*100</f>
        <v>-8.9397444069504814</v>
      </c>
      <c r="H33" s="49">
        <f>H32/H7*100</f>
        <v>-3.1455169031207868</v>
      </c>
      <c r="I33" s="49">
        <f>I32/I7*100</f>
        <v>-2.6196662629613199</v>
      </c>
      <c r="J33" s="49">
        <f>J32/J7*100</f>
        <v>-0.68617453468283396</v>
      </c>
      <c r="K33" s="49">
        <f>K32/K7*100</f>
        <v>-0.20339934136135387</v>
      </c>
      <c r="L33" s="50"/>
      <c r="M33" s="50"/>
      <c r="N33" s="50"/>
      <c r="O33" s="50"/>
      <c r="P33" s="410" t="s">
        <v>322</v>
      </c>
      <c r="Q33" s="408" t="s">
        <v>255</v>
      </c>
    </row>
    <row r="34" spans="2:17" ht="17.399999999999999" thickBot="1">
      <c r="B34" s="409"/>
      <c r="C34" s="411"/>
      <c r="D34" s="190">
        <f>D8</f>
        <v>42612</v>
      </c>
      <c r="E34" s="51"/>
      <c r="F34" s="41"/>
      <c r="G34" s="49">
        <f>G32/G8*100</f>
        <v>-8.9432389460410313</v>
      </c>
      <c r="H34" s="49">
        <f>H32/H8*100</f>
        <v>-3.146795216799271</v>
      </c>
      <c r="I34" s="49">
        <f>I32/I8*100</f>
        <v>-2.6226524036930372</v>
      </c>
      <c r="J34" s="49">
        <f>J32/J8*100</f>
        <v>-0.68891868980493143</v>
      </c>
      <c r="K34" s="49">
        <f>K32/K8*100</f>
        <v>-0.20453271010867935</v>
      </c>
      <c r="L34" s="50"/>
      <c r="M34" s="50"/>
      <c r="N34" s="50"/>
      <c r="O34" s="50"/>
      <c r="P34" s="411"/>
      <c r="Q34" s="409"/>
    </row>
    <row r="35" spans="2:17" ht="17.399999999999999" thickBot="1">
      <c r="B35" s="27" t="s">
        <v>447</v>
      </c>
      <c r="C35" s="59" t="s">
        <v>59</v>
      </c>
      <c r="D35" s="217">
        <v>41984</v>
      </c>
      <c r="E35" s="46">
        <f t="shared" ref="E35:I36" si="16">F35</f>
        <v>0.41299999999999998</v>
      </c>
      <c r="F35" s="46">
        <f t="shared" si="16"/>
        <v>0.41299999999999998</v>
      </c>
      <c r="G35" s="46">
        <f t="shared" si="16"/>
        <v>0.41299999999999998</v>
      </c>
      <c r="H35" s="46">
        <f t="shared" si="16"/>
        <v>0.41299999999999998</v>
      </c>
      <c r="I35" s="46">
        <f t="shared" si="16"/>
        <v>0.41299999999999998</v>
      </c>
      <c r="J35" s="47">
        <f>0.413</f>
        <v>0.41299999999999998</v>
      </c>
      <c r="K35" s="46">
        <f t="shared" ref="K35:O36" si="17">J35</f>
        <v>0.41299999999999998</v>
      </c>
      <c r="L35" s="46">
        <f t="shared" si="17"/>
        <v>0.41299999999999998</v>
      </c>
      <c r="M35" s="46">
        <f t="shared" si="17"/>
        <v>0.41299999999999998</v>
      </c>
      <c r="N35" s="46">
        <f t="shared" si="17"/>
        <v>0.41299999999999998</v>
      </c>
      <c r="O35" s="46">
        <f t="shared" si="17"/>
        <v>0.41299999999999998</v>
      </c>
      <c r="P35" s="59" t="s">
        <v>59</v>
      </c>
      <c r="Q35" s="27" t="s">
        <v>186</v>
      </c>
    </row>
    <row r="36" spans="2:17" ht="17.399999999999999" thickBot="1">
      <c r="B36" s="27" t="s">
        <v>185</v>
      </c>
      <c r="C36" s="59" t="s">
        <v>285</v>
      </c>
      <c r="D36" s="218">
        <v>2016</v>
      </c>
      <c r="E36" s="46">
        <f t="shared" si="16"/>
        <v>9.6000000000000002E-2</v>
      </c>
      <c r="F36" s="46">
        <f t="shared" si="16"/>
        <v>9.6000000000000002E-2</v>
      </c>
      <c r="G36" s="46">
        <f t="shared" si="16"/>
        <v>9.6000000000000002E-2</v>
      </c>
      <c r="H36" s="46">
        <f t="shared" si="16"/>
        <v>9.6000000000000002E-2</v>
      </c>
      <c r="I36" s="46">
        <f t="shared" si="16"/>
        <v>9.6000000000000002E-2</v>
      </c>
      <c r="J36" s="114">
        <v>9.6000000000000002E-2</v>
      </c>
      <c r="K36" s="46">
        <f t="shared" si="17"/>
        <v>9.6000000000000002E-2</v>
      </c>
      <c r="L36" s="46">
        <f t="shared" si="17"/>
        <v>9.6000000000000002E-2</v>
      </c>
      <c r="M36" s="46">
        <f t="shared" si="17"/>
        <v>9.6000000000000002E-2</v>
      </c>
      <c r="N36" s="46">
        <f t="shared" si="17"/>
        <v>9.6000000000000002E-2</v>
      </c>
      <c r="O36" s="46">
        <f t="shared" si="17"/>
        <v>9.6000000000000002E-2</v>
      </c>
      <c r="P36" s="59" t="s">
        <v>189</v>
      </c>
      <c r="Q36" s="27" t="s">
        <v>187</v>
      </c>
    </row>
    <row r="37" spans="2:17">
      <c r="B37" s="4"/>
      <c r="C37" s="4"/>
      <c r="D37" s="4"/>
      <c r="E37" s="4"/>
    </row>
    <row r="38" spans="2:17" ht="17.399999999999999" thickBot="1">
      <c r="I38" s="91" t="s">
        <v>38</v>
      </c>
      <c r="K38" s="93" t="s">
        <v>39</v>
      </c>
    </row>
    <row r="39" spans="2:17" ht="17.399999999999999" thickBot="1">
      <c r="I39" s="91" t="s">
        <v>31</v>
      </c>
      <c r="J39" s="36"/>
      <c r="K39" s="93" t="s">
        <v>156</v>
      </c>
    </row>
    <row r="40" spans="2:17" ht="17.399999999999999" thickBot="1">
      <c r="I40" s="91" t="s">
        <v>372</v>
      </c>
      <c r="J40" s="37"/>
      <c r="K40" s="93" t="s">
        <v>371</v>
      </c>
    </row>
    <row r="41" spans="2:17" ht="17.399999999999999" thickBot="1">
      <c r="E41" s="76" t="s">
        <v>239</v>
      </c>
      <c r="I41" s="91" t="s">
        <v>34</v>
      </c>
      <c r="J41" s="38"/>
      <c r="K41" s="93" t="s">
        <v>35</v>
      </c>
      <c r="O41" t="s">
        <v>240</v>
      </c>
    </row>
    <row r="42" spans="2:17" ht="17.399999999999999" thickBot="1">
      <c r="E42" s="76" t="s">
        <v>237</v>
      </c>
      <c r="I42" s="91" t="s">
        <v>32</v>
      </c>
      <c r="J42" s="39"/>
      <c r="K42" s="93" t="s">
        <v>201</v>
      </c>
      <c r="O42" t="s">
        <v>238</v>
      </c>
    </row>
    <row r="43" spans="2:17" ht="17.399999999999999" thickBot="1">
      <c r="B43" s="2"/>
      <c r="C43" s="2"/>
      <c r="D43" s="2"/>
      <c r="E43" s="2"/>
      <c r="I43" s="91" t="s">
        <v>36</v>
      </c>
      <c r="K43" s="93" t="s">
        <v>37</v>
      </c>
    </row>
    <row r="44" spans="2:17" ht="17.399999999999999" thickBot="1">
      <c r="I44" s="186" t="s">
        <v>373</v>
      </c>
      <c r="J44" s="35"/>
      <c r="K44" s="187" t="s">
        <v>241</v>
      </c>
    </row>
    <row r="48" spans="2:17">
      <c r="K48" s="53"/>
    </row>
    <row r="49" spans="11:16">
      <c r="K49" s="53"/>
    </row>
    <row r="50" spans="11:16">
      <c r="K50" s="53"/>
      <c r="O50" s="53"/>
      <c r="P50" s="53"/>
    </row>
    <row r="51" spans="11:16">
      <c r="K51" s="53"/>
      <c r="O51" s="53"/>
      <c r="P51" s="53"/>
    </row>
    <row r="52" spans="11:16">
      <c r="K52" s="53"/>
      <c r="O52" s="53"/>
      <c r="P52" s="53"/>
    </row>
    <row r="53" spans="11:16">
      <c r="K53" s="53"/>
      <c r="O53" s="53"/>
      <c r="P53" s="53"/>
    </row>
    <row r="54" spans="11:16">
      <c r="K54" s="53"/>
      <c r="O54" s="53"/>
      <c r="P54" s="53"/>
    </row>
    <row r="55" spans="11:16">
      <c r="K55" s="53"/>
      <c r="O55" s="53"/>
      <c r="P55" s="53"/>
    </row>
    <row r="56" spans="11:16">
      <c r="K56" s="53"/>
      <c r="O56" s="53"/>
      <c r="P56" s="53"/>
    </row>
    <row r="57" spans="11:16">
      <c r="K57" s="53"/>
      <c r="O57" s="53"/>
      <c r="P57" s="53"/>
    </row>
    <row r="58" spans="11:16">
      <c r="K58" s="53"/>
      <c r="O58" s="53"/>
      <c r="P58" s="53"/>
    </row>
    <row r="59" spans="11:16">
      <c r="K59" s="53"/>
      <c r="L59" s="53"/>
    </row>
  </sheetData>
  <mergeCells count="57">
    <mergeCell ref="P7:P8"/>
    <mergeCell ref="P9:P10"/>
    <mergeCell ref="P11:P12"/>
    <mergeCell ref="P13:P14"/>
    <mergeCell ref="P15:P16"/>
    <mergeCell ref="Q25:Q26"/>
    <mergeCell ref="Q27:Q28"/>
    <mergeCell ref="B33:B34"/>
    <mergeCell ref="C33:C34"/>
    <mergeCell ref="Q33:Q34"/>
    <mergeCell ref="C27:C28"/>
    <mergeCell ref="P25:P26"/>
    <mergeCell ref="P27:P28"/>
    <mergeCell ref="P33:P34"/>
    <mergeCell ref="Q7:Q8"/>
    <mergeCell ref="Q9:Q10"/>
    <mergeCell ref="Q11:Q12"/>
    <mergeCell ref="Q13:Q14"/>
    <mergeCell ref="Q17:Q18"/>
    <mergeCell ref="B11:B12"/>
    <mergeCell ref="B9:B10"/>
    <mergeCell ref="B7:B8"/>
    <mergeCell ref="B25:B26"/>
    <mergeCell ref="B27:B28"/>
    <mergeCell ref="B17:B18"/>
    <mergeCell ref="B13:B14"/>
    <mergeCell ref="B23:B24"/>
    <mergeCell ref="C13:C14"/>
    <mergeCell ref="C11:C12"/>
    <mergeCell ref="C9:C10"/>
    <mergeCell ref="C7:C8"/>
    <mergeCell ref="C25:C26"/>
    <mergeCell ref="C23:C24"/>
    <mergeCell ref="Q23:Q24"/>
    <mergeCell ref="Q21:Q22"/>
    <mergeCell ref="B21:B22"/>
    <mergeCell ref="C21:C22"/>
    <mergeCell ref="B15:B16"/>
    <mergeCell ref="C15:C16"/>
    <mergeCell ref="Q15:Q16"/>
    <mergeCell ref="B19:B20"/>
    <mergeCell ref="C19:C20"/>
    <mergeCell ref="Q19:Q20"/>
    <mergeCell ref="C17:C18"/>
    <mergeCell ref="P17:P18"/>
    <mergeCell ref="P19:P20"/>
    <mergeCell ref="P21:P22"/>
    <mergeCell ref="P23:P24"/>
    <mergeCell ref="Q4:Q5"/>
    <mergeCell ref="A1:B1"/>
    <mergeCell ref="B4:B5"/>
    <mergeCell ref="L4:O4"/>
    <mergeCell ref="B3:J3"/>
    <mergeCell ref="E4:K4"/>
    <mergeCell ref="L3:Q3"/>
    <mergeCell ref="C4:C5"/>
    <mergeCell ref="P4:P5"/>
  </mergeCells>
  <hyperlinks>
    <hyperlink ref="A1" location="Turinys!A1" display="↖ atgal į turinį"/>
    <hyperlink ref="A1:B1" location="Content!A1" display="↖ atgal į turinį"/>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6D6B1"/>
  </sheetPr>
  <dimension ref="A1:M28"/>
  <sheetViews>
    <sheetView showGridLines="0" showRowColHeaders="0" zoomScaleNormal="100" workbookViewId="0">
      <selection activeCell="A2" sqref="A2"/>
    </sheetView>
  </sheetViews>
  <sheetFormatPr defaultRowHeight="16.8"/>
  <cols>
    <col min="1" max="1" width="3.59765625" customWidth="1"/>
    <col min="2" max="2" width="45.69921875" customWidth="1"/>
    <col min="3" max="3" width="21.19921875" customWidth="1"/>
    <col min="4" max="7" width="10" customWidth="1"/>
    <col min="8" max="11" width="10" style="61" customWidth="1"/>
    <col min="12" max="12" width="21.19921875" style="61" customWidth="1"/>
    <col min="13" max="13" width="48.3984375" customWidth="1"/>
  </cols>
  <sheetData>
    <row r="1" spans="1:13">
      <c r="A1" s="331" t="s">
        <v>24</v>
      </c>
      <c r="B1" s="331"/>
      <c r="C1" s="54"/>
      <c r="D1" s="54"/>
      <c r="E1" s="54"/>
      <c r="F1" s="54"/>
      <c r="G1" s="54"/>
      <c r="H1" s="60"/>
    </row>
    <row r="2" spans="1:13" ht="17.399999999999999" thickBot="1"/>
    <row r="3" spans="1:13" ht="17.399999999999999" thickBot="1">
      <c r="B3" s="417" t="s">
        <v>75</v>
      </c>
      <c r="C3" s="417"/>
      <c r="D3" s="219"/>
      <c r="E3" s="219"/>
      <c r="F3" s="219"/>
      <c r="G3" s="219"/>
      <c r="H3" s="220"/>
      <c r="I3" s="221"/>
      <c r="J3" s="221"/>
      <c r="K3" s="221"/>
      <c r="L3" s="221"/>
      <c r="M3" s="222" t="s">
        <v>51</v>
      </c>
    </row>
    <row r="4" spans="1:13" ht="17.399999999999999" customHeight="1" thickBot="1">
      <c r="B4" s="418" t="s">
        <v>0</v>
      </c>
      <c r="C4" s="398" t="s">
        <v>286</v>
      </c>
      <c r="D4" s="285" t="s">
        <v>398</v>
      </c>
      <c r="E4" s="285" t="s">
        <v>399</v>
      </c>
      <c r="F4" s="286" t="s">
        <v>400</v>
      </c>
      <c r="G4" s="286" t="s">
        <v>401</v>
      </c>
      <c r="H4" s="287" t="s">
        <v>398</v>
      </c>
      <c r="I4" s="287" t="s">
        <v>399</v>
      </c>
      <c r="J4" s="288" t="s">
        <v>400</v>
      </c>
      <c r="K4" s="288" t="s">
        <v>401</v>
      </c>
      <c r="L4" s="398" t="s">
        <v>287</v>
      </c>
      <c r="M4" s="416" t="s">
        <v>20</v>
      </c>
    </row>
    <row r="5" spans="1:13" ht="17.399999999999999" thickBot="1">
      <c r="B5" s="418"/>
      <c r="C5" s="398"/>
      <c r="D5" s="223" t="str">
        <f>'2. Macro'!L5</f>
        <v>2016P</v>
      </c>
      <c r="E5" s="223" t="str">
        <f>'2. Macro'!M5</f>
        <v>2017P</v>
      </c>
      <c r="F5" s="223" t="str">
        <f t="shared" ref="F5:K5" si="0">D5</f>
        <v>2016P</v>
      </c>
      <c r="G5" s="223" t="str">
        <f t="shared" si="0"/>
        <v>2017P</v>
      </c>
      <c r="H5" s="223" t="str">
        <f t="shared" si="0"/>
        <v>2016P</v>
      </c>
      <c r="I5" s="223" t="str">
        <f t="shared" si="0"/>
        <v>2017P</v>
      </c>
      <c r="J5" s="223" t="str">
        <f t="shared" si="0"/>
        <v>2016P</v>
      </c>
      <c r="K5" s="223" t="str">
        <f t="shared" si="0"/>
        <v>2017P</v>
      </c>
      <c r="L5" s="398"/>
      <c r="M5" s="416"/>
    </row>
    <row r="6" spans="1:13" ht="17.399999999999999" thickBot="1">
      <c r="B6" s="200" t="s">
        <v>153</v>
      </c>
      <c r="C6" s="206"/>
      <c r="D6" s="68"/>
      <c r="E6" s="68"/>
      <c r="F6" s="68">
        <f>'2. Macro'!L8</f>
        <v>38262.082523267658</v>
      </c>
      <c r="G6" s="68">
        <f>'2. Macro'!M8</f>
        <v>40171.059937152182</v>
      </c>
      <c r="H6" s="68"/>
      <c r="I6" s="49"/>
      <c r="J6" s="69">
        <f>'2. Macro'!L7</f>
        <v>38475.284042255953</v>
      </c>
      <c r="K6" s="69">
        <f>'2. Macro'!M7</f>
        <v>40394.898537488749</v>
      </c>
      <c r="L6" s="63"/>
      <c r="M6" s="224" t="s">
        <v>157</v>
      </c>
    </row>
    <row r="7" spans="1:13" ht="17.399999999999999" thickBot="1">
      <c r="B7" s="200" t="s">
        <v>266</v>
      </c>
      <c r="C7" s="206"/>
      <c r="D7" s="68"/>
      <c r="E7" s="68"/>
      <c r="F7" s="68"/>
      <c r="G7" s="68"/>
      <c r="H7" s="211">
        <v>0.59788138953229142</v>
      </c>
      <c r="I7" s="115">
        <v>0.68058819257919934</v>
      </c>
      <c r="J7" s="69"/>
      <c r="K7" s="69"/>
      <c r="L7" s="63"/>
      <c r="M7" s="224" t="s">
        <v>267</v>
      </c>
    </row>
    <row r="8" spans="1:13" ht="17.399999999999999" thickBot="1">
      <c r="B8" s="100" t="s">
        <v>69</v>
      </c>
      <c r="C8" s="63" t="s">
        <v>317</v>
      </c>
      <c r="D8" s="68">
        <f t="shared" ref="D8:K8" si="1">D11-D12</f>
        <v>-0.65999999999999659</v>
      </c>
      <c r="E8" s="68">
        <f t="shared" si="1"/>
        <v>-0.75999999999999801</v>
      </c>
      <c r="F8" s="68">
        <f t="shared" si="1"/>
        <v>-252.52974465356419</v>
      </c>
      <c r="G8" s="68">
        <f t="shared" si="1"/>
        <v>-305.30005552235525</v>
      </c>
      <c r="H8" s="68">
        <f t="shared" si="1"/>
        <v>-0.5998026388896136</v>
      </c>
      <c r="I8" s="68">
        <f t="shared" si="1"/>
        <v>-0.94106452111707029</v>
      </c>
      <c r="J8" s="69">
        <f t="shared" si="1"/>
        <v>-230.77576900572421</v>
      </c>
      <c r="K8" s="69">
        <f t="shared" si="1"/>
        <v>-380.14205847754602</v>
      </c>
      <c r="L8" s="63" t="s">
        <v>318</v>
      </c>
      <c r="M8" s="35" t="s">
        <v>71</v>
      </c>
    </row>
    <row r="9" spans="1:13" ht="17.399999999999999" thickBot="1">
      <c r="B9" s="64" t="s">
        <v>91</v>
      </c>
      <c r="C9" s="63" t="s">
        <v>290</v>
      </c>
      <c r="D9" s="49">
        <f>F9/F6*100</f>
        <v>-0.15765185798059278</v>
      </c>
      <c r="E9" s="49">
        <f>G9/G6*100</f>
        <v>0.15583614447301011</v>
      </c>
      <c r="F9" s="42">
        <v>-60.320883999999147</v>
      </c>
      <c r="G9" s="42">
        <v>62.601030999999956</v>
      </c>
      <c r="H9" s="69">
        <f>J9/J6*100</f>
        <v>-0.15677826818315621</v>
      </c>
      <c r="I9" s="69">
        <f>K9/K6*100</f>
        <v>0.15497261601462536</v>
      </c>
      <c r="J9" s="69">
        <f>F9</f>
        <v>-60.320883999999147</v>
      </c>
      <c r="K9" s="69">
        <f>G9</f>
        <v>62.601030999999956</v>
      </c>
      <c r="L9" s="63" t="s">
        <v>235</v>
      </c>
      <c r="M9" s="65" t="s">
        <v>92</v>
      </c>
    </row>
    <row r="10" spans="1:13" ht="17.399999999999999" thickBot="1">
      <c r="B10" s="64" t="s">
        <v>374</v>
      </c>
      <c r="C10" s="63" t="s">
        <v>291</v>
      </c>
      <c r="D10" s="49"/>
      <c r="E10" s="49"/>
      <c r="F10" s="49"/>
      <c r="G10" s="49"/>
      <c r="H10" s="68"/>
      <c r="I10" s="49"/>
      <c r="J10" s="69"/>
      <c r="K10" s="69"/>
      <c r="L10" s="63" t="s">
        <v>236</v>
      </c>
      <c r="M10" s="65" t="s">
        <v>93</v>
      </c>
    </row>
    <row r="11" spans="1:13" ht="17.399999999999999" thickBot="1">
      <c r="B11" s="27" t="s">
        <v>64</v>
      </c>
      <c r="C11" s="27" t="s">
        <v>288</v>
      </c>
      <c r="D11" s="42">
        <v>35.28</v>
      </c>
      <c r="E11" s="42">
        <v>35.78</v>
      </c>
      <c r="F11" s="49">
        <f>D11*F6/100</f>
        <v>13498.86271420883</v>
      </c>
      <c r="G11" s="49">
        <f>E11*G6/100</f>
        <v>14373.205245513052</v>
      </c>
      <c r="H11" s="49">
        <f>J11/J6*100</f>
        <v>35.26931823971082</v>
      </c>
      <c r="I11" s="49">
        <f>K11/K6*100</f>
        <v>35.601388148656078</v>
      </c>
      <c r="J11" s="201">
        <v>13569.970372495927</v>
      </c>
      <c r="K11" s="201">
        <v>14381.144620587165</v>
      </c>
      <c r="L11" s="27" t="s">
        <v>67</v>
      </c>
      <c r="M11" s="35" t="s">
        <v>70</v>
      </c>
    </row>
    <row r="12" spans="1:13" ht="17.399999999999999" thickBot="1">
      <c r="B12" s="27" t="s">
        <v>79</v>
      </c>
      <c r="C12" s="27" t="s">
        <v>289</v>
      </c>
      <c r="D12" s="42">
        <v>35.94</v>
      </c>
      <c r="E12" s="42">
        <v>36.54</v>
      </c>
      <c r="F12" s="49">
        <f>D12*F6/100</f>
        <v>13751.392458862394</v>
      </c>
      <c r="G12" s="49">
        <f>E12*G6/100</f>
        <v>14678.505301035408</v>
      </c>
      <c r="H12" s="49">
        <f>J12/J6*100</f>
        <v>35.869120878600434</v>
      </c>
      <c r="I12" s="49">
        <f>K12/K6*100</f>
        <v>36.542452669773148</v>
      </c>
      <c r="J12" s="201">
        <v>13800.746141501651</v>
      </c>
      <c r="K12" s="201">
        <v>14761.286679064711</v>
      </c>
      <c r="L12" s="27" t="s">
        <v>68</v>
      </c>
      <c r="M12" s="35" t="s">
        <v>80</v>
      </c>
    </row>
    <row r="13" spans="1:13" ht="17.399999999999999" thickBot="1">
      <c r="B13" s="64" t="s">
        <v>258</v>
      </c>
      <c r="C13" s="27" t="s">
        <v>292</v>
      </c>
      <c r="D13" s="198">
        <f>F13/F6*100</f>
        <v>21.083008655787726</v>
      </c>
      <c r="E13" s="198">
        <f>G13/G6*100</f>
        <v>21.657736521633844</v>
      </c>
      <c r="F13" s="49">
        <f>J13</f>
        <v>8066.7981702651623</v>
      </c>
      <c r="G13" s="49">
        <f>K13</f>
        <v>8700.14231913603</v>
      </c>
      <c r="H13" s="198">
        <f>J13/J6*100</f>
        <v>20.966182241580601</v>
      </c>
      <c r="I13" s="198">
        <f>K13/K6*100</f>
        <v>21.537725391392691</v>
      </c>
      <c r="J13" s="202">
        <v>8066.7981702651623</v>
      </c>
      <c r="K13" s="202">
        <v>8700.14231913603</v>
      </c>
      <c r="L13" s="27" t="s">
        <v>295</v>
      </c>
      <c r="M13" s="65" t="s">
        <v>260</v>
      </c>
    </row>
    <row r="14" spans="1:13" ht="17.399999999999999" thickBot="1">
      <c r="B14" s="65" t="s">
        <v>259</v>
      </c>
      <c r="C14" s="27" t="s">
        <v>293</v>
      </c>
      <c r="D14" s="198">
        <f>F14/F6*100</f>
        <v>12.113462925551637</v>
      </c>
      <c r="E14" s="198">
        <f>G14/G6*100</f>
        <v>11.059064082083522</v>
      </c>
      <c r="F14" s="49">
        <f>J14</f>
        <v>4634.8631809999997</v>
      </c>
      <c r="G14" s="49">
        <f>K14</f>
        <v>4442.5432609018399</v>
      </c>
      <c r="H14" s="198">
        <f>J14/J6*100</f>
        <v>12.046339088516421</v>
      </c>
      <c r="I14" s="198">
        <f>K14/K6*100</f>
        <v>10.997782942266605</v>
      </c>
      <c r="J14" s="202">
        <v>4634.8631809999997</v>
      </c>
      <c r="K14" s="202">
        <v>4442.5432609018399</v>
      </c>
      <c r="L14" s="27" t="s">
        <v>294</v>
      </c>
      <c r="M14" s="65" t="s">
        <v>261</v>
      </c>
    </row>
    <row r="15" spans="1:13" ht="34.200000000000003" thickBot="1">
      <c r="B15" s="57" t="s">
        <v>104</v>
      </c>
      <c r="C15" s="63" t="s">
        <v>319</v>
      </c>
      <c r="D15" s="199">
        <f>SUM(D13:D14)</f>
        <v>33.196471581339367</v>
      </c>
      <c r="E15" s="199">
        <f>SUM(E13:E14)</f>
        <v>32.716800603717367</v>
      </c>
      <c r="F15" s="199">
        <f>F13+F14</f>
        <v>12701.661351265162</v>
      </c>
      <c r="G15" s="199">
        <f>G13+G14</f>
        <v>13142.685580037869</v>
      </c>
      <c r="H15" s="199">
        <f>SUM(H13:H14)</f>
        <v>33.012521330097023</v>
      </c>
      <c r="I15" s="199">
        <f>SUM(I13:I14)</f>
        <v>32.535508333659294</v>
      </c>
      <c r="J15" s="199">
        <f>J13+J14</f>
        <v>12701.661351265162</v>
      </c>
      <c r="K15" s="199">
        <f>K13+K14</f>
        <v>13142.685580037869</v>
      </c>
      <c r="L15" s="63" t="s">
        <v>320</v>
      </c>
      <c r="M15" s="185" t="s">
        <v>268</v>
      </c>
    </row>
    <row r="16" spans="1:13" ht="17.399999999999999" thickBot="1">
      <c r="B16" s="27" t="s">
        <v>65</v>
      </c>
      <c r="C16" s="27" t="s">
        <v>296</v>
      </c>
      <c r="D16" s="203">
        <v>-3.4000000000000002E-2</v>
      </c>
      <c r="E16" s="203">
        <v>-3.0000000000000001E-3</v>
      </c>
      <c r="F16" s="68">
        <f>D16*F6/100</f>
        <v>-13.009108057911005</v>
      </c>
      <c r="G16" s="68">
        <f>E16*G6/100</f>
        <v>-1.2051317981145655</v>
      </c>
      <c r="H16" s="68">
        <f>J16/$J$6*100</f>
        <v>-3.3811597189571344E-2</v>
      </c>
      <c r="I16" s="49">
        <f>K16/$K$6*100</f>
        <v>-2.9833762226092364E-3</v>
      </c>
      <c r="J16" s="69">
        <f>F16</f>
        <v>-13.009108057911005</v>
      </c>
      <c r="K16" s="69">
        <f>G16</f>
        <v>-1.2051317981145655</v>
      </c>
      <c r="L16" s="27" t="s">
        <v>66</v>
      </c>
      <c r="M16" s="66" t="s">
        <v>49</v>
      </c>
    </row>
    <row r="17" spans="2:13" ht="17.399999999999999" thickBot="1">
      <c r="B17" s="27" t="s">
        <v>193</v>
      </c>
      <c r="C17" s="27" t="s">
        <v>297</v>
      </c>
      <c r="D17" s="68">
        <f>F17/$F$6*100</f>
        <v>0</v>
      </c>
      <c r="E17" s="49">
        <f>G17/G6*100</f>
        <v>0</v>
      </c>
      <c r="F17" s="203">
        <v>0</v>
      </c>
      <c r="G17" s="203">
        <v>0</v>
      </c>
      <c r="H17" s="68">
        <f>J17/$J$6*100</f>
        <v>0</v>
      </c>
      <c r="I17" s="49">
        <f>K17/$K$6*100</f>
        <v>0</v>
      </c>
      <c r="J17" s="69">
        <f>F17</f>
        <v>0</v>
      </c>
      <c r="K17" s="69">
        <f>G17</f>
        <v>0</v>
      </c>
      <c r="L17" s="27" t="s">
        <v>192</v>
      </c>
      <c r="M17" s="66" t="s">
        <v>194</v>
      </c>
    </row>
    <row r="18" spans="2:13" ht="17.399999999999999" thickBot="1">
      <c r="B18" s="63" t="s">
        <v>262</v>
      </c>
      <c r="C18" s="414" t="s">
        <v>323</v>
      </c>
      <c r="D18" s="49">
        <f>D8-D16-'2. Macro'!L22</f>
        <v>-0.92511523077313917</v>
      </c>
      <c r="E18" s="49">
        <f>E8-E16-'2. Macro'!M22</f>
        <v>-1.3204507318173935</v>
      </c>
      <c r="F18" s="68"/>
      <c r="G18" s="68"/>
      <c r="H18" s="49">
        <f>H8-H16-'2. Macro'!L21</f>
        <v>-0.70150179368591226</v>
      </c>
      <c r="I18" s="49">
        <f>I8-I16-'2. Macro'!M21</f>
        <v>-1.3001385600048143</v>
      </c>
      <c r="J18" s="69"/>
      <c r="K18" s="69"/>
      <c r="L18" s="415" t="s">
        <v>324</v>
      </c>
      <c r="M18" s="225" t="s">
        <v>263</v>
      </c>
    </row>
    <row r="19" spans="2:13" ht="17.399999999999999" thickBot="1">
      <c r="B19" s="63" t="s">
        <v>264</v>
      </c>
      <c r="C19" s="414"/>
      <c r="D19" s="68"/>
      <c r="E19" s="68"/>
      <c r="F19" s="68"/>
      <c r="G19" s="68"/>
      <c r="H19" s="68">
        <f>H8-H7-H16</f>
        <v>-1.1638724312323336</v>
      </c>
      <c r="I19" s="68">
        <f>I8-I7-I16</f>
        <v>-1.6186693374736605</v>
      </c>
      <c r="J19" s="69"/>
      <c r="K19" s="69"/>
      <c r="L19" s="415"/>
      <c r="M19" s="225" t="s">
        <v>265</v>
      </c>
    </row>
    <row r="20" spans="2:13" ht="34.200000000000003" thickBot="1">
      <c r="B20" s="57" t="s">
        <v>191</v>
      </c>
      <c r="C20" s="57" t="s">
        <v>298</v>
      </c>
      <c r="D20" s="212">
        <f>H9-D17-'2. Macro'!L24</f>
        <v>-0.18549333033737789</v>
      </c>
      <c r="E20" s="212">
        <f>I9-E17-'2. Macro'!M24</f>
        <v>0.10088134576015539</v>
      </c>
      <c r="F20" s="68"/>
      <c r="G20" s="68"/>
      <c r="H20" s="212">
        <f>H9-H17-'2. Macro'!L23</f>
        <v>-0.18827713547284999</v>
      </c>
      <c r="I20" s="212">
        <f>I9-I17-'2. Macro'!M23</f>
        <v>7.0813991679046881E-2</v>
      </c>
      <c r="J20" s="68"/>
      <c r="K20" s="68"/>
      <c r="L20" s="63" t="s">
        <v>299</v>
      </c>
      <c r="M20" s="226" t="s">
        <v>269</v>
      </c>
    </row>
    <row r="21" spans="2:13" ht="17.399999999999999" thickBot="1">
      <c r="B21" s="67" t="s">
        <v>72</v>
      </c>
      <c r="C21" s="67" t="s">
        <v>300</v>
      </c>
      <c r="D21" s="42">
        <v>-1</v>
      </c>
      <c r="E21" s="42">
        <v>-1</v>
      </c>
      <c r="F21" s="49">
        <f t="shared" ref="F21:J22" si="2">D21</f>
        <v>-1</v>
      </c>
      <c r="G21" s="49">
        <f t="shared" si="2"/>
        <v>-1</v>
      </c>
      <c r="H21" s="49">
        <f t="shared" si="2"/>
        <v>-1</v>
      </c>
      <c r="I21" s="49">
        <f t="shared" si="2"/>
        <v>-1</v>
      </c>
      <c r="J21" s="49">
        <f t="shared" si="2"/>
        <v>-1</v>
      </c>
      <c r="K21" s="49">
        <f>I21</f>
        <v>-1</v>
      </c>
      <c r="L21" s="67" t="s">
        <v>74</v>
      </c>
      <c r="M21" s="35" t="s">
        <v>73</v>
      </c>
    </row>
    <row r="22" spans="2:13" ht="17.399999999999999" thickBot="1">
      <c r="B22" s="67" t="s">
        <v>184</v>
      </c>
      <c r="C22" s="67" t="s">
        <v>111</v>
      </c>
      <c r="D22" s="42">
        <v>0</v>
      </c>
      <c r="E22" s="42">
        <v>0</v>
      </c>
      <c r="F22" s="49">
        <f t="shared" si="2"/>
        <v>0</v>
      </c>
      <c r="G22" s="49">
        <f t="shared" si="2"/>
        <v>0</v>
      </c>
      <c r="H22" s="49">
        <f t="shared" si="2"/>
        <v>0</v>
      </c>
      <c r="I22" s="49">
        <f t="shared" si="2"/>
        <v>0</v>
      </c>
      <c r="J22" s="49">
        <f t="shared" si="2"/>
        <v>0</v>
      </c>
      <c r="K22" s="49">
        <f>I22</f>
        <v>0</v>
      </c>
      <c r="L22" s="67" t="s">
        <v>301</v>
      </c>
      <c r="M22" s="35" t="s">
        <v>76</v>
      </c>
    </row>
    <row r="23" spans="2:13">
      <c r="C23" s="3"/>
      <c r="D23" s="3"/>
      <c r="E23" s="3"/>
      <c r="F23" s="3"/>
      <c r="G23" s="3"/>
      <c r="H23" s="62"/>
    </row>
    <row r="24" spans="2:13" ht="17.399999999999999" thickBot="1">
      <c r="E24" s="91" t="s">
        <v>38</v>
      </c>
      <c r="H24" s="93" t="s">
        <v>39</v>
      </c>
    </row>
    <row r="25" spans="2:13" ht="17.399999999999999" thickBot="1">
      <c r="B25" s="55"/>
      <c r="C25" s="55"/>
      <c r="D25" s="97"/>
      <c r="E25" s="98" t="s">
        <v>256</v>
      </c>
      <c r="F25" s="142" t="s">
        <v>123</v>
      </c>
      <c r="G25" s="142" t="s">
        <v>147</v>
      </c>
      <c r="H25" s="99" t="s">
        <v>257</v>
      </c>
    </row>
    <row r="26" spans="2:13" ht="17.399999999999999" thickBot="1">
      <c r="B26" s="56"/>
      <c r="C26" s="56"/>
      <c r="D26" s="97"/>
      <c r="E26" s="91" t="s">
        <v>32</v>
      </c>
      <c r="F26" s="141" t="s">
        <v>148</v>
      </c>
      <c r="G26" s="141" t="s">
        <v>148</v>
      </c>
      <c r="H26" s="93" t="s">
        <v>201</v>
      </c>
    </row>
    <row r="27" spans="2:13" ht="17.399999999999999" thickBot="1">
      <c r="E27" s="91"/>
      <c r="H27" s="93"/>
    </row>
    <row r="28" spans="2:13" ht="17.399999999999999" thickBot="1">
      <c r="D28" s="97"/>
      <c r="E28" s="186" t="s">
        <v>373</v>
      </c>
      <c r="F28" s="35"/>
      <c r="G28" s="35"/>
      <c r="H28" s="187" t="s">
        <v>241</v>
      </c>
    </row>
  </sheetData>
  <mergeCells count="8">
    <mergeCell ref="C18:C19"/>
    <mergeCell ref="L4:L5"/>
    <mergeCell ref="L18:L19"/>
    <mergeCell ref="M4:M5"/>
    <mergeCell ref="A1:B1"/>
    <mergeCell ref="C4:C5"/>
    <mergeCell ref="B3:C3"/>
    <mergeCell ref="B4:B5"/>
  </mergeCells>
  <hyperlinks>
    <hyperlink ref="A1" location="Turinys!A1" display="↖ atgal į turinį"/>
    <hyperlink ref="A1:B1" location="Content!A1" display="↖ atgal į turinį"/>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DF90"/>
  </sheetPr>
  <dimension ref="A1:O36"/>
  <sheetViews>
    <sheetView showGridLines="0" showRowColHeaders="0" zoomScaleNormal="100" workbookViewId="0">
      <pane xSplit="1" ySplit="6" topLeftCell="B7" activePane="bottomRight" state="frozen"/>
      <selection pane="topRight" activeCell="B1" sqref="B1"/>
      <selection pane="bottomLeft" activeCell="A7" sqref="A7"/>
      <selection pane="bottomRight" activeCell="A2" sqref="A2"/>
    </sheetView>
  </sheetViews>
  <sheetFormatPr defaultColWidth="8.69921875" defaultRowHeight="16.8"/>
  <cols>
    <col min="1" max="2" width="3.19921875" style="74" customWidth="1"/>
    <col min="3" max="3" width="40.69921875" style="74" customWidth="1"/>
    <col min="4" max="4" width="18.69921875" style="74" customWidth="1"/>
    <col min="5" max="10" width="12.69921875" style="74" customWidth="1"/>
    <col min="11" max="11" width="18.69921875" style="74" customWidth="1"/>
    <col min="12" max="12" width="40.69921875" style="74" customWidth="1"/>
    <col min="13" max="13" width="3.19921875" style="74" customWidth="1"/>
    <col min="14" max="14" width="10.09765625" style="74" customWidth="1"/>
    <col min="15" max="16384" width="8.69921875" style="74"/>
  </cols>
  <sheetData>
    <row r="1" spans="1:13">
      <c r="A1" s="331" t="s">
        <v>24</v>
      </c>
      <c r="B1" s="331"/>
      <c r="C1" s="331"/>
      <c r="D1" s="75"/>
    </row>
    <row r="2" spans="1:13" ht="17.399999999999999" thickBot="1"/>
    <row r="3" spans="1:13" ht="18" thickTop="1" thickBot="1">
      <c r="B3" s="441" t="s">
        <v>220</v>
      </c>
      <c r="C3" s="442"/>
      <c r="D3" s="442"/>
      <c r="E3" s="442"/>
      <c r="F3" s="442"/>
      <c r="G3" s="443"/>
      <c r="H3" s="441" t="s">
        <v>221</v>
      </c>
      <c r="I3" s="442"/>
      <c r="J3" s="442"/>
      <c r="K3" s="442"/>
      <c r="L3" s="442"/>
      <c r="M3" s="443"/>
    </row>
    <row r="4" spans="1:13" ht="17.399999999999999" thickBot="1">
      <c r="B4" s="431" t="s">
        <v>77</v>
      </c>
      <c r="C4" s="175" t="s">
        <v>248</v>
      </c>
      <c r="D4" s="209" t="s">
        <v>119</v>
      </c>
      <c r="E4" s="421" t="s">
        <v>121</v>
      </c>
      <c r="F4" s="421"/>
      <c r="G4" s="422"/>
      <c r="H4" s="423" t="s">
        <v>122</v>
      </c>
      <c r="I4" s="421"/>
      <c r="J4" s="421"/>
      <c r="K4" s="209" t="s">
        <v>120</v>
      </c>
      <c r="L4" s="175" t="s">
        <v>249</v>
      </c>
      <c r="M4" s="449" t="s">
        <v>163</v>
      </c>
    </row>
    <row r="5" spans="1:13" ht="17.399999999999999" customHeight="1" thickBot="1">
      <c r="B5" s="431"/>
      <c r="C5" s="464" t="s">
        <v>233</v>
      </c>
      <c r="D5" s="465"/>
      <c r="E5" s="118" t="s">
        <v>123</v>
      </c>
      <c r="F5" s="460" t="s">
        <v>148</v>
      </c>
      <c r="G5" s="461"/>
      <c r="H5" s="160" t="s">
        <v>147</v>
      </c>
      <c r="I5" s="460" t="s">
        <v>148</v>
      </c>
      <c r="J5" s="460"/>
      <c r="K5" s="462" t="s">
        <v>132</v>
      </c>
      <c r="L5" s="463"/>
      <c r="M5" s="449"/>
    </row>
    <row r="6" spans="1:13" ht="17.399999999999999" customHeight="1" thickBot="1">
      <c r="B6" s="208"/>
      <c r="C6" s="464" t="s">
        <v>312</v>
      </c>
      <c r="D6" s="465"/>
      <c r="E6" s="237" t="s">
        <v>313</v>
      </c>
      <c r="F6" s="238" t="s">
        <v>313</v>
      </c>
      <c r="G6" s="239" t="s">
        <v>314</v>
      </c>
      <c r="H6" s="240" t="s">
        <v>309</v>
      </c>
      <c r="I6" s="238" t="s">
        <v>309</v>
      </c>
      <c r="J6" s="238" t="s">
        <v>310</v>
      </c>
      <c r="K6" s="462" t="s">
        <v>311</v>
      </c>
      <c r="L6" s="463"/>
      <c r="M6" s="207"/>
    </row>
    <row r="7" spans="1:13" ht="17.399999999999999" thickBot="1">
      <c r="B7" s="431" t="s">
        <v>83</v>
      </c>
      <c r="C7" s="430" t="s">
        <v>161</v>
      </c>
      <c r="D7" s="446" t="s">
        <v>407</v>
      </c>
      <c r="E7" s="289" t="str">
        <f>IF(H7,"Tiesa","Netiesa")</f>
        <v>Netiesa</v>
      </c>
      <c r="F7" s="144" t="str">
        <f>IF(I7,"Tiesa","Netiesa")</f>
        <v>Netiesa</v>
      </c>
      <c r="G7" s="176" t="str">
        <f>IF(J7,"Tiesa","Netiesa")</f>
        <v>Netiesa</v>
      </c>
      <c r="H7" s="296" t="b">
        <f>IF(H19&gt;0,TRUE,FALSE)</f>
        <v>0</v>
      </c>
      <c r="I7" s="297" t="b">
        <f>IF(I19&gt;0,TRUE,FALSE)</f>
        <v>0</v>
      </c>
      <c r="J7" s="297" t="b">
        <f>IF(J19&gt;0,TRUE,FALSE)</f>
        <v>0</v>
      </c>
      <c r="K7" s="446" t="s">
        <v>411</v>
      </c>
      <c r="L7" s="459" t="s">
        <v>250</v>
      </c>
      <c r="M7" s="450" t="s">
        <v>302</v>
      </c>
    </row>
    <row r="8" spans="1:13" ht="17.399999999999999" thickBot="1">
      <c r="B8" s="431"/>
      <c r="C8" s="430"/>
      <c r="D8" s="448"/>
      <c r="E8" s="298" t="str">
        <f>H8</f>
        <v>-1.3 ≤ 0</v>
      </c>
      <c r="F8" s="245" t="str">
        <f>I8</f>
        <v>-1.3 ≤ 0</v>
      </c>
      <c r="G8" s="193" t="str">
        <f>J8</f>
        <v>-1.6 ≤ 0</v>
      </c>
      <c r="H8" s="299" t="str">
        <f>CONCATENATE(ROUND(H19,1),IF(H7," &gt; "," ≤ "),0)</f>
        <v>-1.3 ≤ 0</v>
      </c>
      <c r="I8" s="300" t="str">
        <f>CONCATENATE(ROUND(I19,1),IF(I7," &gt; "," ≤ "),0)</f>
        <v>-1.3 ≤ 0</v>
      </c>
      <c r="J8" s="300" t="str">
        <f>CONCATENATE(ROUND(J19,1),IF(J7," &gt; "," ≤ "),0)</f>
        <v>-1.6 ≤ 0</v>
      </c>
      <c r="K8" s="448"/>
      <c r="L8" s="430"/>
      <c r="M8" s="451"/>
    </row>
    <row r="9" spans="1:13" ht="17.399999999999999" thickBot="1">
      <c r="B9" s="431" t="s">
        <v>84</v>
      </c>
      <c r="C9" s="444" t="s">
        <v>102</v>
      </c>
      <c r="D9" s="446" t="s">
        <v>408</v>
      </c>
      <c r="E9" s="289" t="str">
        <f>IF(H9,"Tiesa","Netiesa")</f>
        <v>Netiesa</v>
      </c>
      <c r="F9" s="144" t="str">
        <f>IF(I9,"Tiesa","Netiesa")</f>
        <v>Netiesa</v>
      </c>
      <c r="G9" s="176" t="str">
        <f>IF(J9,"Tiesa","Netiesa")</f>
        <v>Netiesa</v>
      </c>
      <c r="H9" s="274" t="b">
        <f>IF((H22&gt;=0)*(ABS(H19)&lt;ABS($H$21))*(ABS(H19)&lt;ABS(H20)),TRUE,FALSE)</f>
        <v>0</v>
      </c>
      <c r="I9" s="301" t="b">
        <f>IF((I22&gt;=0)*(ABS(I19)&lt;ABS($H$21))*(ABS(I19)&lt;ABS(I20)),TRUE,FALSE)</f>
        <v>0</v>
      </c>
      <c r="J9" s="301" t="b">
        <f>IF((J22&gt;=0)*(ABS(J19)&lt;ABS($H$21))*(ABS(J19)&lt;ABS(J20)),TRUE,FALSE)</f>
        <v>0</v>
      </c>
      <c r="K9" s="446" t="s">
        <v>412</v>
      </c>
      <c r="L9" s="444" t="s">
        <v>78</v>
      </c>
      <c r="M9" s="450" t="s">
        <v>306</v>
      </c>
    </row>
    <row r="10" spans="1:13" ht="67.95" customHeight="1" thickBot="1">
      <c r="B10" s="431"/>
      <c r="C10" s="444"/>
      <c r="D10" s="447"/>
      <c r="E10" s="192" t="str">
        <f>CONCATENATE(ROUND(ABS(E19),1),IF(ABS(E19)&lt;ABS($E$21)," &lt; "," ≥ "),ROUND(ABS($E$21),1)," ir        ",ROUND(ABS(E19),1),IF(ABS(E19)&lt;ABS(E20)," &lt; "," ≥ "),ROUND(ABS(E20),1)," ir          ",ROUND(E22,1),IF(E22&lt;0," &lt; "," ≥ "),0)</f>
        <v>1.3 ≥ 1 ir        1.3 ≥ 0.9 ir          1.4 ≥ 0</v>
      </c>
      <c r="F10" s="147" t="str">
        <f>CONCATENATE(ROUND(ABS(F19),1),IF(ABS(F19)&lt;ABS($E$21)," &lt; "," ≥ "),ROUND(ABS($E$21),1)," ir        ",ROUND(ABS(F19),1),IF(ABS(F19)&lt;ABS(F20)," &lt; "," ≥ "),ROUND(ABS(F20),1)," ir          ",ROUND(F22,1),IF(F22&lt;0," &lt; "," ≥ "),0)</f>
        <v>1.3 ≥ 1 ir        1.3 ≥ 0.7 ir          0.9 ≥ 0</v>
      </c>
      <c r="G10" s="178" t="str">
        <f>CONCATENATE(ROUND(ABS(G19),1),IF(ABS(G19)&lt;ABS($E$21)," &lt; "," ≥ "),ROUND(ABS($E$21),1)," ir        ",ROUND(ABS(G19),1),IF(ABS(G19)&lt;ABS(G20)," &lt; "," ≥ "),ROUND(ABS(G20),1)," ir          ",ROUND(G22,1),IF(G22&lt;0," &lt; "," ≥ "),0)</f>
        <v>1.6 ≥ 1 ir        1.6 ≥ 1.2 ir          0.9 ≥ 0</v>
      </c>
      <c r="H10" s="173" t="str">
        <f>CONCATENATE(ROUND(ABS(H19),1),IF(ABS(H19)&lt;ABS($H$21)," &lt; "," ≥ "),ROUND(ABS($H$21),1)," and     ",ROUND(ABS(H19),1),IF(ABS(H19)&lt;ABS(H20)," &lt; "," ≥ "),ROUND(ABS(H20),1)," and      ",ROUND(H22,1),IF(H22&lt;0," &lt; "," ≥ "),0)</f>
        <v>1.3 ≥ 1 and     1.3 ≥ 0.9 and      1.4 ≥ 0</v>
      </c>
      <c r="I10" s="174" t="str">
        <f>CONCATENATE(ROUND(ABS(I19),1),IF(ABS(I19)&lt;ABS($H$21)," &lt; "," ≥ "),ROUND(ABS($H$21),1)," and     ",ROUND(ABS(I19),1),IF(ABS(I19)&lt;ABS(I20)," &lt; "," ≥ "),ROUND(ABS(I20),1)," and      ",ROUND(I22,1),IF(I22&lt;0," &lt; "," ≥ "),0)</f>
        <v>1.3 ≥ 1 and     1.3 ≥ 0.7 and      0.9 ≥ 0</v>
      </c>
      <c r="J10" s="174" t="str">
        <f>CONCATENATE(ROUND(ABS(J19),1),IF(ABS(J19)&lt;ABS($H$21)," &lt; "," ≥ "),ROUND(ABS($H$21),1)," and     ",ROUND(ABS(J19),1),IF(ABS(J19)&lt;ABS(J20)," &lt; "," ≥ "),ROUND(ABS(J20),1)," and      ",ROUND(J22,1),IF(J22&lt;0," &lt; "," ≥ "),0)</f>
        <v>1.6 ≥ 1 and     1.6 ≥ 1.2 and      0.9 ≥ 0</v>
      </c>
      <c r="K10" s="448"/>
      <c r="L10" s="444"/>
      <c r="M10" s="451"/>
    </row>
    <row r="11" spans="1:13" ht="17.399999999999999" thickBot="1">
      <c r="B11" s="431" t="s">
        <v>85</v>
      </c>
      <c r="C11" s="444" t="s">
        <v>103</v>
      </c>
      <c r="D11" s="446" t="s">
        <v>409</v>
      </c>
      <c r="E11" s="289" t="str">
        <f>IF(H11,"Tiesa","Netiesa")</f>
        <v>Netiesa</v>
      </c>
      <c r="F11" s="144" t="str">
        <f>IF(I11,"Tiesa","Netiesa")</f>
        <v>Netiesa</v>
      </c>
      <c r="G11" s="176" t="str">
        <f>IF(J11,"Tiesa","Netiesa")</f>
        <v>Netiesa</v>
      </c>
      <c r="H11" s="274" t="b">
        <f>IF((H22&lt;0)*(ABS(H19)&lt;ABS($H$21)),TRUE,FALSE)</f>
        <v>0</v>
      </c>
      <c r="I11" s="301" t="b">
        <f>IF((I22&lt;0)*(ABS(I19)&lt;ABS($H$21)),TRUE,FALSE)</f>
        <v>0</v>
      </c>
      <c r="J11" s="301" t="b">
        <f>IF((J22&lt;0)*(ABS(J19)&lt;ABS($H$21)),TRUE,FALSE)</f>
        <v>0</v>
      </c>
      <c r="K11" s="446" t="s">
        <v>413</v>
      </c>
      <c r="L11" s="430" t="s">
        <v>162</v>
      </c>
      <c r="M11" s="450" t="s">
        <v>307</v>
      </c>
    </row>
    <row r="12" spans="1:13" ht="51.6" customHeight="1" thickBot="1">
      <c r="B12" s="431"/>
      <c r="C12" s="444"/>
      <c r="D12" s="447"/>
      <c r="E12" s="192" t="str">
        <f>CONCATENATE(ROUND(ABS(E19),1),IF(ABS(E19)&lt;ABS($E$21)," &lt; "," ≥ "),ROUND(ABS($E$21),1)," ir             ",ROUND(E22,1),IF(E22&lt;0," &lt; "," ≥ "),0)</f>
        <v>1.3 ≥ 1 ir             1.4 ≥ 0</v>
      </c>
      <c r="F12" s="147" t="str">
        <f>CONCATENATE(ROUND(ABS(F19),1),IF(ABS(F19)&lt;ABS($E$21)," &lt; "," ≥ "),ROUND(ABS($E$21),1)," ir             ",ROUND(F22,1),IF(F22&lt;0," &lt; "," ≥ "),0)</f>
        <v>1.3 ≥ 1 ir             0.9 ≥ 0</v>
      </c>
      <c r="G12" s="178" t="str">
        <f>CONCATENATE(ROUND(ABS(G19),1),IF(ABS(G19)&lt;ABS($E$21)," &lt; "," ≥ "),ROUND(ABS($E$21),1)," ir             ",ROUND(G22,1),IF(G22&lt;0," &lt; "," ≥ "),0)</f>
        <v>1.6 ≥ 1 ir             0.9 ≥ 0</v>
      </c>
      <c r="H12" s="173" t="str">
        <f>CONCATENATE(ROUND(ABS(H19),1),IF(ABS(H19)&lt;ABS($H$21)," &lt; "," ≥ "),ROUND(ABS($H$21),1)," and          ",ROUND(H22,1),IF(H22&lt;0," &lt; "," ≥ "),0)</f>
        <v>1.3 ≥ 1 and          1.4 ≥ 0</v>
      </c>
      <c r="I12" s="174" t="str">
        <f>CONCATENATE(ROUND(ABS(I19),1),IF(ABS(I19)&lt;ABS($H$21)," &lt; "," ≥ "),ROUND(ABS($H$21),1)," and          ",ROUND(I22,1),IF(I22&lt;0," &lt; "," ≥ "),0)</f>
        <v>1.3 ≥ 1 and          0.9 ≥ 0</v>
      </c>
      <c r="J12" s="174" t="str">
        <f>CONCATENATE(ROUND(ABS(J19),1),IF(ABS(J19)&lt;ABS($H$21)," &lt; "," ≥ "),ROUND(ABS($H$21),1)," and          ",ROUND(J22,1),IF(J22&lt;0," &lt; "," ≥ "),0)</f>
        <v>1.6 ≥ 1 and          0.9 ≥ 0</v>
      </c>
      <c r="K12" s="448"/>
      <c r="L12" s="430"/>
      <c r="M12" s="451"/>
    </row>
    <row r="13" spans="1:13" ht="17.399999999999999" thickBot="1">
      <c r="B13" s="431" t="s">
        <v>86</v>
      </c>
      <c r="C13" s="445" t="s">
        <v>375</v>
      </c>
      <c r="D13" s="440" t="s">
        <v>410</v>
      </c>
      <c r="E13" s="289" t="str">
        <f>IF(H13,"Tiesa","Netiesa")</f>
        <v>Netiesa</v>
      </c>
      <c r="F13" s="144" t="str">
        <f>IF(I13,"Tiesa","Netiesa")</f>
        <v>Netiesa</v>
      </c>
      <c r="G13" s="176" t="str">
        <f>IF(J13,"Tiesa","Netiesa")</f>
        <v>Netiesa</v>
      </c>
      <c r="H13" s="302" t="b">
        <f>IF(($H$23&gt;0)*(H19&gt;=H20+$H$23),TRUE,FALSE)</f>
        <v>0</v>
      </c>
      <c r="I13" s="303" t="b">
        <f>IF(($H$23&gt;0)*(I19&gt;=I20+$H$23),TRUE,FALSE)</f>
        <v>0</v>
      </c>
      <c r="J13" s="303" t="b">
        <f>IF(($H$23&gt;0)*(J19&gt;=J20+$H$23),TRUE,FALSE)</f>
        <v>0</v>
      </c>
      <c r="K13" s="440" t="s">
        <v>414</v>
      </c>
      <c r="L13" s="459" t="s">
        <v>377</v>
      </c>
      <c r="M13" s="450" t="s">
        <v>308</v>
      </c>
    </row>
    <row r="14" spans="1:13" ht="67.8" thickBot="1">
      <c r="B14" s="431"/>
      <c r="C14" s="445"/>
      <c r="D14" s="440"/>
      <c r="E14" s="192" t="str">
        <f>IF($H$23=0,"Struktūrinio postūmio užduotis nenustatyta",CONCATENATE(ROUND(H19,1),IF(E19&gt;=E20+$E$23," ≥ "," &lt; "),ROUND(H20,1)," + ",ROUND(H23,1)," = ",ROUND(H20+H23,1)))</f>
        <v>Struktūrinio postūmio užduotis nenustatyta</v>
      </c>
      <c r="F14" s="147" t="str">
        <f>IF($H$23=0,"Struktūrinio postūmio užduotis nenustatyta",CONCATENATE(ROUND(I19,1),IF(F19&gt;=F20+$E$23," ≥ "," &lt; "),ROUND(I20,1)," + ",ROUND(I23,1)," = ",ROUND(I20+I23,1)))</f>
        <v>Struktūrinio postūmio užduotis nenustatyta</v>
      </c>
      <c r="G14" s="178" t="str">
        <f>IF($H$23=0,"Struktūrinio postūmio užduotis nenustatyta",CONCATENATE(ROUND(J19,1),IF(G19&gt;=G20+$E$23," ≥ "," &lt; "),ROUND(J20,1)," + ",ROUND(J23,1)," = ",ROUND(J20+J23,1)))</f>
        <v>Struktūrinio postūmio užduotis nenustatyta</v>
      </c>
      <c r="H14" s="304" t="str">
        <f>IF($H$23=0,"Structural adjustment target is not set",CONCATENATE(ROUND(H19,1),IF(H19&gt;=H20+$H$23," ≥ "," &lt; "),ROUND(H20,1)," + ",ROUND(H23,1)," = ",ROUND(H20+H23,1)))</f>
        <v>Structural adjustment target is not set</v>
      </c>
      <c r="I14" s="305" t="str">
        <f>IF($H$23=0,"Structural adjustment target is not set",CONCATENATE(ROUND(I19,1),IF(I19&gt;=I20+$H$23," ≥ "," &lt; "),ROUND(I20,1)," + ",ROUND(I23,1)," = ",ROUND(I20+I23,1)))</f>
        <v>Structural adjustment target is not set</v>
      </c>
      <c r="J14" s="305" t="str">
        <f>IF($H$23=0,"Structural adjustment target is not set",CONCATENATE(ROUND(J19,1),IF(J19&gt;=J20+$H$23," ≥ "," &lt; "),ROUND(J20,1)," + ",ROUND(J23,1)," = ",ROUND(J20+J23,1)))</f>
        <v>Structural adjustment target is not set</v>
      </c>
      <c r="K14" s="440"/>
      <c r="L14" s="459"/>
      <c r="M14" s="451"/>
    </row>
    <row r="15" spans="1:13" ht="17.399999999999999" thickBot="1">
      <c r="B15" s="432" t="s">
        <v>315</v>
      </c>
      <c r="C15" s="434" t="s">
        <v>384</v>
      </c>
      <c r="D15" s="436"/>
      <c r="E15" s="306" t="str">
        <f>IF(OR(H7:H13),"Taip","Ne")</f>
        <v>Ne</v>
      </c>
      <c r="F15" s="307" t="str">
        <f>IF(OR(I7:I13),"Taip","Ne")</f>
        <v>Ne</v>
      </c>
      <c r="G15" s="308" t="str">
        <f>IF(OR(J7:J13),"Taip","Ne")</f>
        <v>Ne</v>
      </c>
      <c r="H15" s="309" t="str">
        <f>IF(OR(H7:H13),"Yes","No")</f>
        <v>No</v>
      </c>
      <c r="I15" s="307" t="str">
        <f>IF(OR(I7:I13),"Yes","No")</f>
        <v>No</v>
      </c>
      <c r="J15" s="307" t="str">
        <f>IF(OR(J7:J13),"Yes","No")</f>
        <v>No</v>
      </c>
      <c r="K15" s="438"/>
      <c r="L15" s="434" t="s">
        <v>385</v>
      </c>
      <c r="M15" s="452" t="s">
        <v>316</v>
      </c>
    </row>
    <row r="16" spans="1:13" ht="51" thickBot="1">
      <c r="B16" s="433"/>
      <c r="C16" s="435"/>
      <c r="D16" s="437"/>
      <c r="E16" s="310" t="str">
        <f>IF(H15="YES",CONCATENATE("Tenkinama ",K27,K28,K29,K30," sąlyga"),"Netenkinama nei viena iš sąlygų")</f>
        <v>Netenkinama nei viena iš sąlygų</v>
      </c>
      <c r="F16" s="311" t="str">
        <f>IF(I15="YES",CONCATENATE("Tenkinama ",L27,L28,L29,L30," sąlyga"),"Netenkinama nei viena iš sąlygų")</f>
        <v>Netenkinama nei viena iš sąlygų</v>
      </c>
      <c r="G16" s="312" t="str">
        <f>IF(J15="YES",CONCATENATE("Tenkinama ",M27,M28,M29,M30," sąlyga"),"Netenkinama nei viena iš sąlygų")</f>
        <v>Netenkinama nei viena iš sąlygų</v>
      </c>
      <c r="H16" s="313" t="str">
        <f>IF(H15="Yes",CONCATENATE("Condition ",H27,H28,H29,H30," is valid"),"None of the conditions is valid")</f>
        <v>None of the conditions is valid</v>
      </c>
      <c r="I16" s="311" t="str">
        <f>IF(I15="Yes",CONCATENATE("Condition ",I27,I28,I29,I30," is valid"),"None of the conditions is valid")</f>
        <v>None of the conditions is valid</v>
      </c>
      <c r="J16" s="311" t="str">
        <f>IF(J15="Yes",CONCATENATE("Condition ",J27,J28,J29,J30," is valid"),"None of the conditions is valid")</f>
        <v>None of the conditions is valid</v>
      </c>
      <c r="K16" s="439"/>
      <c r="L16" s="435"/>
      <c r="M16" s="453"/>
    </row>
    <row r="17" spans="3:15" ht="18" thickTop="1" thickBot="1">
      <c r="C17" s="84" t="s">
        <v>117</v>
      </c>
      <c r="D17" s="84"/>
      <c r="L17" s="85" t="s">
        <v>118</v>
      </c>
    </row>
    <row r="18" spans="3:15" ht="17.399999999999999" thickBot="1">
      <c r="D18" s="229" t="s">
        <v>198</v>
      </c>
      <c r="E18" s="427">
        <f>'2. Macro'!E5+8</f>
        <v>2017</v>
      </c>
      <c r="F18" s="428"/>
      <c r="G18" s="429"/>
      <c r="H18" s="427">
        <f t="shared" ref="H18:H23" si="0">E18</f>
        <v>2017</v>
      </c>
      <c r="I18" s="428"/>
      <c r="J18" s="429"/>
      <c r="K18" s="228" t="s">
        <v>200</v>
      </c>
    </row>
    <row r="19" spans="3:15" ht="17.399999999999999" thickBot="1">
      <c r="D19" s="227" t="s">
        <v>433</v>
      </c>
      <c r="E19" s="101">
        <f>'3. GGbudget'!E18</f>
        <v>-1.3204507318173935</v>
      </c>
      <c r="F19" s="102">
        <f>'3. GGbudget'!I18</f>
        <v>-1.3001385600048143</v>
      </c>
      <c r="G19" s="102">
        <f>'3. GGbudget'!I19</f>
        <v>-1.6186693374736605</v>
      </c>
      <c r="H19" s="101">
        <f t="shared" si="0"/>
        <v>-1.3204507318173935</v>
      </c>
      <c r="I19" s="102">
        <f>F19</f>
        <v>-1.3001385600048143</v>
      </c>
      <c r="J19" s="102">
        <f>G19</f>
        <v>-1.6186693374736605</v>
      </c>
      <c r="K19" s="228" t="s">
        <v>437</v>
      </c>
    </row>
    <row r="20" spans="3:15" ht="17.399999999999999" thickBot="1">
      <c r="D20" s="227" t="s">
        <v>434</v>
      </c>
      <c r="E20" s="101">
        <f>'3. GGbudget'!D18</f>
        <v>-0.92511523077313917</v>
      </c>
      <c r="F20" s="102">
        <f>'3. GGbudget'!H18</f>
        <v>-0.70150179368591226</v>
      </c>
      <c r="G20" s="102">
        <f>'3. GGbudget'!H19</f>
        <v>-1.1638724312323336</v>
      </c>
      <c r="H20" s="101">
        <f t="shared" si="0"/>
        <v>-0.92511523077313917</v>
      </c>
      <c r="I20" s="102">
        <f>F20</f>
        <v>-0.70150179368591226</v>
      </c>
      <c r="J20" s="102">
        <f>G20</f>
        <v>-1.1638724312323336</v>
      </c>
      <c r="K20" s="228" t="s">
        <v>438</v>
      </c>
    </row>
    <row r="21" spans="3:15" ht="17.399999999999999" thickBot="1">
      <c r="D21" s="227" t="s">
        <v>435</v>
      </c>
      <c r="E21" s="424">
        <f>'3. GGbudget'!D21</f>
        <v>-1</v>
      </c>
      <c r="F21" s="425"/>
      <c r="G21" s="426"/>
      <c r="H21" s="424">
        <f t="shared" si="0"/>
        <v>-1</v>
      </c>
      <c r="I21" s="425"/>
      <c r="J21" s="426"/>
      <c r="K21" s="228" t="s">
        <v>439</v>
      </c>
    </row>
    <row r="22" spans="3:15" ht="17.399999999999999" thickBot="1">
      <c r="D22" s="227" t="s">
        <v>356</v>
      </c>
      <c r="E22" s="101">
        <f>'2. Macro'!M20</f>
        <v>1.3642874862406673</v>
      </c>
      <c r="F22" s="102">
        <f>G22</f>
        <v>0.8766523368289425</v>
      </c>
      <c r="G22" s="102">
        <f>'2. Macro'!M19</f>
        <v>0.8766523368289425</v>
      </c>
      <c r="H22" s="101">
        <f>E22</f>
        <v>1.3642874862406673</v>
      </c>
      <c r="I22" s="102">
        <f>G22</f>
        <v>0.8766523368289425</v>
      </c>
      <c r="J22" s="102">
        <f>G22</f>
        <v>0.8766523368289425</v>
      </c>
      <c r="K22" s="228" t="s">
        <v>199</v>
      </c>
    </row>
    <row r="23" spans="3:15" ht="17.399999999999999" thickBot="1">
      <c r="D23" s="227" t="s">
        <v>436</v>
      </c>
      <c r="E23" s="456">
        <f>'3. GGbudget'!D22</f>
        <v>0</v>
      </c>
      <c r="F23" s="457"/>
      <c r="G23" s="458"/>
      <c r="H23" s="456">
        <f t="shared" si="0"/>
        <v>0</v>
      </c>
      <c r="I23" s="457"/>
      <c r="J23" s="458">
        <f>G23</f>
        <v>0</v>
      </c>
      <c r="K23" s="228" t="s">
        <v>440</v>
      </c>
    </row>
    <row r="24" spans="3:15" ht="17.399999999999999" thickBot="1">
      <c r="D24" s="91" t="s">
        <v>38</v>
      </c>
      <c r="G24" s="91"/>
      <c r="H24" s="80"/>
      <c r="I24" s="80"/>
      <c r="K24" s="93" t="s">
        <v>39</v>
      </c>
      <c r="M24"/>
    </row>
    <row r="25" spans="3:15" ht="17.399999999999999" thickBot="1">
      <c r="D25" s="91" t="s">
        <v>136</v>
      </c>
      <c r="E25" s="419" t="s">
        <v>123</v>
      </c>
      <c r="F25" s="419"/>
      <c r="G25" s="419"/>
      <c r="H25" s="420" t="s">
        <v>147</v>
      </c>
      <c r="I25" s="420"/>
      <c r="J25" s="420"/>
      <c r="K25" s="93" t="s">
        <v>135</v>
      </c>
    </row>
    <row r="26" spans="3:15" ht="17.399999999999999" thickBot="1">
      <c r="D26" s="91" t="s">
        <v>134</v>
      </c>
      <c r="E26" s="454" t="s">
        <v>148</v>
      </c>
      <c r="F26" s="454"/>
      <c r="G26" s="454"/>
      <c r="H26" s="455" t="s">
        <v>148</v>
      </c>
      <c r="I26" s="455"/>
      <c r="J26" s="455"/>
      <c r="K26" s="93" t="s">
        <v>149</v>
      </c>
    </row>
    <row r="27" spans="3:15">
      <c r="C27" s="234" t="s">
        <v>244</v>
      </c>
      <c r="D27" s="234" t="s">
        <v>350</v>
      </c>
      <c r="E27" s="235" t="b">
        <f>H7</f>
        <v>0</v>
      </c>
      <c r="F27" s="235" t="b">
        <f>I7</f>
        <v>0</v>
      </c>
      <c r="G27" s="235" t="b">
        <f>J7</f>
        <v>0</v>
      </c>
      <c r="H27" s="235" t="str">
        <f t="shared" ref="H27:J30" si="1">IF(E27=TRUE,$D27,"")</f>
        <v/>
      </c>
      <c r="I27" s="234" t="str">
        <f t="shared" si="1"/>
        <v/>
      </c>
      <c r="J27" s="234" t="str">
        <f t="shared" si="1"/>
        <v/>
      </c>
      <c r="K27" s="234" t="str">
        <f t="shared" ref="K27:M30" si="2">IF(E27=TRUE,$C27,"")</f>
        <v/>
      </c>
      <c r="L27" s="234" t="str">
        <f t="shared" si="2"/>
        <v/>
      </c>
      <c r="M27" s="234" t="str">
        <f t="shared" si="2"/>
        <v/>
      </c>
      <c r="N27" s="234"/>
    </row>
    <row r="28" spans="3:15">
      <c r="C28" s="234" t="s">
        <v>245</v>
      </c>
      <c r="D28" s="234" t="s">
        <v>303</v>
      </c>
      <c r="E28" s="236" t="b">
        <f>H9</f>
        <v>0</v>
      </c>
      <c r="F28" s="236" t="b">
        <f>I9</f>
        <v>0</v>
      </c>
      <c r="G28" s="236" t="b">
        <f>J9</f>
        <v>0</v>
      </c>
      <c r="H28" s="235" t="str">
        <f t="shared" si="1"/>
        <v/>
      </c>
      <c r="I28" s="234" t="str">
        <f t="shared" si="1"/>
        <v/>
      </c>
      <c r="J28" s="234" t="str">
        <f t="shared" si="1"/>
        <v/>
      </c>
      <c r="K28" s="234" t="str">
        <f t="shared" si="2"/>
        <v/>
      </c>
      <c r="L28" s="234" t="str">
        <f t="shared" si="2"/>
        <v/>
      </c>
      <c r="M28" s="234" t="str">
        <f t="shared" si="2"/>
        <v/>
      </c>
      <c r="N28" s="234"/>
    </row>
    <row r="29" spans="3:15">
      <c r="C29" s="234" t="s">
        <v>246</v>
      </c>
      <c r="D29" s="234" t="s">
        <v>304</v>
      </c>
      <c r="E29" s="236" t="b">
        <f>H11</f>
        <v>0</v>
      </c>
      <c r="F29" s="236" t="b">
        <f>I11</f>
        <v>0</v>
      </c>
      <c r="G29" s="236" t="b">
        <f>J11</f>
        <v>0</v>
      </c>
      <c r="H29" s="235" t="str">
        <f t="shared" si="1"/>
        <v/>
      </c>
      <c r="I29" s="234" t="str">
        <f t="shared" si="1"/>
        <v/>
      </c>
      <c r="J29" s="234" t="str">
        <f t="shared" si="1"/>
        <v/>
      </c>
      <c r="K29" s="234" t="str">
        <f t="shared" si="2"/>
        <v/>
      </c>
      <c r="L29" s="234" t="str">
        <f t="shared" si="2"/>
        <v/>
      </c>
      <c r="M29" s="234" t="str">
        <f t="shared" si="2"/>
        <v/>
      </c>
      <c r="N29" s="282"/>
      <c r="O29" s="105"/>
    </row>
    <row r="30" spans="3:15">
      <c r="C30" s="234" t="s">
        <v>247</v>
      </c>
      <c r="D30" s="234" t="s">
        <v>305</v>
      </c>
      <c r="E30" s="234" t="b">
        <f>H13</f>
        <v>0</v>
      </c>
      <c r="F30" s="234" t="b">
        <f>I13</f>
        <v>0</v>
      </c>
      <c r="G30" s="234" t="b">
        <f>J13</f>
        <v>0</v>
      </c>
      <c r="H30" s="235" t="str">
        <f t="shared" si="1"/>
        <v/>
      </c>
      <c r="I30" s="234" t="str">
        <f t="shared" si="1"/>
        <v/>
      </c>
      <c r="J30" s="234" t="str">
        <f t="shared" si="1"/>
        <v/>
      </c>
      <c r="K30" s="234" t="str">
        <f t="shared" si="2"/>
        <v/>
      </c>
      <c r="L30" s="234" t="str">
        <f t="shared" si="2"/>
        <v/>
      </c>
      <c r="M30" s="234" t="str">
        <f t="shared" si="2"/>
        <v/>
      </c>
      <c r="N30" s="282"/>
      <c r="O30" s="105"/>
    </row>
    <row r="31" spans="3:15">
      <c r="C31" s="232"/>
      <c r="D31" s="232"/>
      <c r="E31" s="233"/>
      <c r="F31" s="233"/>
      <c r="G31" s="233"/>
      <c r="H31" s="232"/>
      <c r="I31" s="232"/>
      <c r="J31" s="232"/>
      <c r="K31" s="232"/>
      <c r="L31" s="232"/>
    </row>
    <row r="32" spans="3:15">
      <c r="C32" s="232"/>
      <c r="D32" s="232"/>
      <c r="E32" s="232"/>
      <c r="F32" s="232"/>
      <c r="G32" s="232"/>
      <c r="H32" s="232"/>
      <c r="I32" s="232"/>
      <c r="J32" s="232"/>
      <c r="K32" s="232"/>
      <c r="L32" s="232"/>
    </row>
    <row r="33" spans="3:12">
      <c r="C33" s="232"/>
      <c r="D33" s="232"/>
      <c r="E33" s="232"/>
      <c r="F33" s="232"/>
      <c r="G33" s="232"/>
      <c r="H33" s="232"/>
      <c r="I33" s="232"/>
      <c r="J33" s="232"/>
      <c r="K33" s="232"/>
      <c r="L33" s="232"/>
    </row>
    <row r="34" spans="3:12">
      <c r="C34" s="232"/>
      <c r="D34" s="232"/>
      <c r="E34" s="232"/>
      <c r="F34" s="232"/>
      <c r="G34" s="232"/>
      <c r="H34" s="232"/>
      <c r="I34" s="232"/>
      <c r="J34" s="232"/>
      <c r="K34" s="232"/>
      <c r="L34" s="232"/>
    </row>
    <row r="35" spans="3:12">
      <c r="C35" s="232"/>
      <c r="D35" s="232"/>
      <c r="E35" s="232"/>
      <c r="F35" s="232"/>
      <c r="G35" s="232"/>
      <c r="H35" s="232"/>
      <c r="I35" s="232"/>
      <c r="J35" s="232"/>
      <c r="K35" s="232"/>
      <c r="L35" s="232"/>
    </row>
    <row r="36" spans="3:12">
      <c r="C36" s="232"/>
      <c r="D36" s="232"/>
      <c r="E36" s="232"/>
      <c r="F36" s="232"/>
      <c r="G36" s="232"/>
      <c r="H36" s="232"/>
      <c r="I36" s="232"/>
      <c r="J36" s="232"/>
      <c r="K36" s="232"/>
      <c r="L36" s="232"/>
    </row>
  </sheetData>
  <mergeCells count="53">
    <mergeCell ref="D7:D8"/>
    <mergeCell ref="F5:G5"/>
    <mergeCell ref="I5:J5"/>
    <mergeCell ref="K5:L5"/>
    <mergeCell ref="C6:D6"/>
    <mergeCell ref="K6:L6"/>
    <mergeCell ref="C5:D5"/>
    <mergeCell ref="M11:M12"/>
    <mergeCell ref="M13:M14"/>
    <mergeCell ref="K11:K12"/>
    <mergeCell ref="D9:D10"/>
    <mergeCell ref="K9:K10"/>
    <mergeCell ref="E26:G26"/>
    <mergeCell ref="H26:J26"/>
    <mergeCell ref="E23:G23"/>
    <mergeCell ref="H23:J23"/>
    <mergeCell ref="L7:L8"/>
    <mergeCell ref="L15:L16"/>
    <mergeCell ref="L13:L14"/>
    <mergeCell ref="L11:L12"/>
    <mergeCell ref="L9:L10"/>
    <mergeCell ref="D15:D16"/>
    <mergeCell ref="K15:K16"/>
    <mergeCell ref="D13:D14"/>
    <mergeCell ref="K13:K14"/>
    <mergeCell ref="B3:G3"/>
    <mergeCell ref="H3:M3"/>
    <mergeCell ref="C9:C10"/>
    <mergeCell ref="C11:C12"/>
    <mergeCell ref="C13:C14"/>
    <mergeCell ref="D11:D12"/>
    <mergeCell ref="K7:K8"/>
    <mergeCell ref="M4:M5"/>
    <mergeCell ref="B4:B5"/>
    <mergeCell ref="M7:M8"/>
    <mergeCell ref="M15:M16"/>
    <mergeCell ref="M9:M10"/>
    <mergeCell ref="A1:C1"/>
    <mergeCell ref="E25:G25"/>
    <mergeCell ref="H25:J25"/>
    <mergeCell ref="E4:G4"/>
    <mergeCell ref="H4:J4"/>
    <mergeCell ref="E21:G21"/>
    <mergeCell ref="E18:G18"/>
    <mergeCell ref="H18:J18"/>
    <mergeCell ref="H21:J21"/>
    <mergeCell ref="C7:C8"/>
    <mergeCell ref="B7:B8"/>
    <mergeCell ref="B9:B10"/>
    <mergeCell ref="B11:B12"/>
    <mergeCell ref="B13:B14"/>
    <mergeCell ref="B15:B16"/>
    <mergeCell ref="C15:C16"/>
  </mergeCells>
  <hyperlinks>
    <hyperlink ref="A1" location="Content!A1" display="↖ atgal į turinį"/>
  </hyperlinks>
  <pageMargins left="0.7" right="0.7" top="0.75" bottom="0.75" header="0.3" footer="0.3"/>
  <pageSetup paperSize="9" orientation="portrait" r:id="rId1"/>
  <ignoredErrors>
    <ignoredError sqref="I22" formula="1"/>
  </ignoredErrors>
  <drawing r:id="rId2"/>
  <extLst>
    <ext xmlns:x14="http://schemas.microsoft.com/office/spreadsheetml/2009/9/main" uri="{78C0D931-6437-407d-A8EE-F0AAD7539E65}">
      <x14:conditionalFormattings>
        <x14:conditionalFormatting xmlns:xm="http://schemas.microsoft.com/office/excel/2006/main">
          <x14:cfRule type="iconSet" priority="1" id="{F097B223-1A92-4E6E-A76B-E083C40BFDD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H7:J8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DF90"/>
  </sheetPr>
  <dimension ref="A1:N53"/>
  <sheetViews>
    <sheetView showGridLines="0" showRowColHeaders="0" zoomScaleNormal="100" workbookViewId="0">
      <pane xSplit="1" ySplit="5" topLeftCell="B6" activePane="bottomRight" state="frozen"/>
      <selection pane="topRight" activeCell="B1" sqref="B1"/>
      <selection pane="bottomLeft" activeCell="A6" sqref="A6"/>
      <selection pane="bottomRight" activeCell="I21" sqref="I21"/>
    </sheetView>
  </sheetViews>
  <sheetFormatPr defaultRowHeight="16.8"/>
  <cols>
    <col min="1" max="1" width="3.19921875" customWidth="1"/>
    <col min="2" max="2" width="3.5" style="77" customWidth="1"/>
    <col min="3" max="3" width="50.69921875" customWidth="1"/>
    <col min="4" max="11" width="12.69921875" customWidth="1"/>
    <col min="12" max="12" width="50.69921875" customWidth="1"/>
    <col min="13" max="13" width="3.5" style="77" customWidth="1"/>
    <col min="14" max="14" width="9.59765625" customWidth="1"/>
  </cols>
  <sheetData>
    <row r="1" spans="1:14">
      <c r="A1" s="331" t="s">
        <v>24</v>
      </c>
      <c r="B1" s="331"/>
      <c r="C1" s="331"/>
    </row>
    <row r="2" spans="1:14" ht="17.399999999999999" thickBot="1"/>
    <row r="3" spans="1:14" ht="18" thickTop="1" thickBot="1">
      <c r="B3" s="441" t="s">
        <v>100</v>
      </c>
      <c r="C3" s="442"/>
      <c r="D3" s="442"/>
      <c r="E3" s="442"/>
      <c r="F3" s="442"/>
      <c r="G3" s="443"/>
      <c r="H3" s="441" t="s">
        <v>173</v>
      </c>
      <c r="I3" s="442"/>
      <c r="J3" s="442"/>
      <c r="K3" s="442"/>
      <c r="L3" s="442"/>
      <c r="M3" s="443"/>
      <c r="N3" s="2"/>
    </row>
    <row r="4" spans="1:14" ht="17.399999999999999" customHeight="1" thickBot="1">
      <c r="B4" s="488" t="s">
        <v>77</v>
      </c>
      <c r="C4" s="175" t="s">
        <v>392</v>
      </c>
      <c r="D4" s="480" t="s">
        <v>119</v>
      </c>
      <c r="E4" s="480"/>
      <c r="F4" s="421" t="s">
        <v>121</v>
      </c>
      <c r="G4" s="422"/>
      <c r="H4" s="423" t="s">
        <v>122</v>
      </c>
      <c r="I4" s="421"/>
      <c r="J4" s="481" t="s">
        <v>120</v>
      </c>
      <c r="K4" s="480"/>
      <c r="L4" s="175" t="s">
        <v>393</v>
      </c>
      <c r="M4" s="486" t="s">
        <v>163</v>
      </c>
    </row>
    <row r="5" spans="1:14" ht="17.399999999999999" customHeight="1" thickBot="1">
      <c r="B5" s="489"/>
      <c r="C5" s="464" t="s">
        <v>233</v>
      </c>
      <c r="D5" s="491"/>
      <c r="E5" s="465"/>
      <c r="F5" s="118" t="s">
        <v>123</v>
      </c>
      <c r="G5" s="155" t="s">
        <v>148</v>
      </c>
      <c r="H5" s="160" t="s">
        <v>147</v>
      </c>
      <c r="I5" s="90" t="s">
        <v>148</v>
      </c>
      <c r="J5" s="462" t="s">
        <v>132</v>
      </c>
      <c r="K5" s="492"/>
      <c r="L5" s="463"/>
      <c r="M5" s="487"/>
      <c r="N5" s="2"/>
    </row>
    <row r="6" spans="1:14" ht="17.399999999999999" customHeight="1" thickBot="1">
      <c r="B6" s="495" t="s">
        <v>337</v>
      </c>
      <c r="C6" s="430" t="s">
        <v>167</v>
      </c>
      <c r="D6" s="448"/>
      <c r="E6" s="448"/>
      <c r="F6" s="162" t="str">
        <f>IF(H6,"Tiesa","Netiesa")</f>
        <v>Tiesa</v>
      </c>
      <c r="G6" s="197" t="str">
        <f>IF(I6,"Tiesa","Netiesa")</f>
        <v>Tiesa</v>
      </c>
      <c r="H6" s="195" t="b">
        <f>IF('5. GGexpenditure'!H38&lt;=AVERAGE('2. Macro'!G31:K31)+2,TRUE,FALSE)</f>
        <v>1</v>
      </c>
      <c r="I6" s="138" t="b">
        <f>IF('5. GGexpenditure'!I38&lt;=AVERAGE('2. Macro'!G31:K31)+2,TRUE,FALSE)</f>
        <v>1</v>
      </c>
      <c r="J6" s="448"/>
      <c r="K6" s="448"/>
      <c r="L6" s="430" t="s">
        <v>166</v>
      </c>
      <c r="M6" s="476" t="s">
        <v>94</v>
      </c>
    </row>
    <row r="7" spans="1:14" ht="54.6" customHeight="1" thickBot="1">
      <c r="B7" s="495"/>
      <c r="C7" s="430"/>
      <c r="D7" s="448"/>
      <c r="E7" s="448"/>
      <c r="F7" s="165" t="str">
        <f>H7</f>
        <v>2.5 ≤ 4.8</v>
      </c>
      <c r="G7" s="139" t="str">
        <f>I7</f>
        <v>2.5 ≤ 4.8</v>
      </c>
      <c r="H7" s="167" t="str">
        <f>CONCATENATE(ROUND('5. GGexpenditure'!H38,1),IF(H6," ≤ "," &gt; "),ROUND(AVERAGE('2. Macro'!G31:K31)+2,1))</f>
        <v>2.5 ≤ 4.8</v>
      </c>
      <c r="I7" s="139" t="str">
        <f>CONCATENATE(ROUND('5. GGexpenditure'!I38,1),IF(I6," ≤ "," &gt; "),ROUND(AVERAGE('2. Macro'!G31:K31)+2,1))</f>
        <v>2.5 ≤ 4.8</v>
      </c>
      <c r="J7" s="448"/>
      <c r="K7" s="448"/>
      <c r="L7" s="430"/>
      <c r="M7" s="476"/>
    </row>
    <row r="8" spans="1:14" ht="17.399999999999999" customHeight="1" thickBot="1">
      <c r="B8" s="495" t="s">
        <v>336</v>
      </c>
      <c r="C8" s="430" t="s">
        <v>168</v>
      </c>
      <c r="D8" s="446" t="s">
        <v>325</v>
      </c>
      <c r="E8" s="448"/>
      <c r="F8" s="162" t="str">
        <f>IF(H8,"Tiesa","Netiesa")</f>
        <v>Netiesa</v>
      </c>
      <c r="G8" s="197" t="str">
        <f>IF(I8,"Tiesa","Netiesa")</f>
        <v>Netiesa</v>
      </c>
      <c r="H8" s="195" t="b">
        <f>IF('3. GGbudget'!E8&gt;='3. GGbudget'!D8+1,TRUE,FALSE)</f>
        <v>0</v>
      </c>
      <c r="I8" s="138" t="b">
        <f>IF('3. GGbudget'!I8&gt;='3. GGbudget'!H8+1,TRUE,FALSE)</f>
        <v>0</v>
      </c>
      <c r="J8" s="446" t="s">
        <v>325</v>
      </c>
      <c r="K8" s="448"/>
      <c r="L8" s="444" t="s">
        <v>101</v>
      </c>
      <c r="M8" s="476" t="s">
        <v>95</v>
      </c>
    </row>
    <row r="9" spans="1:14" ht="19.95" customHeight="1" thickBot="1">
      <c r="B9" s="495"/>
      <c r="C9" s="430"/>
      <c r="D9" s="448"/>
      <c r="E9" s="448"/>
      <c r="F9" s="165" t="str">
        <f>H9</f>
        <v>-0.8 &lt; 0.3</v>
      </c>
      <c r="G9" s="139" t="str">
        <f>I9</f>
        <v>-0.9 &lt; 0.4</v>
      </c>
      <c r="H9" s="167" t="str">
        <f>CONCATENATE(ROUND('3. GGbudget'!E8,1),IF(H8," ≥ "," &lt; "),ROUND('3. GGbudget'!D8+1,1))</f>
        <v>-0.8 &lt; 0.3</v>
      </c>
      <c r="I9" s="139" t="str">
        <f>CONCATENATE(ROUND('3. GGbudget'!I8,1),IF(I8," ≥ "," &lt; "),ROUND('3. GGbudget'!H8+1,1))</f>
        <v>-0.9 &lt; 0.4</v>
      </c>
      <c r="J9" s="448"/>
      <c r="K9" s="448"/>
      <c r="L9" s="444"/>
      <c r="M9" s="476"/>
    </row>
    <row r="10" spans="1:14" ht="83.4" customHeight="1" thickBot="1">
      <c r="B10" s="153" t="s">
        <v>334</v>
      </c>
      <c r="C10" s="113" t="s">
        <v>335</v>
      </c>
      <c r="D10" s="446" t="s">
        <v>379</v>
      </c>
      <c r="E10" s="448"/>
      <c r="F10" s="108" t="s">
        <v>225</v>
      </c>
      <c r="G10" s="154" t="str">
        <f>F10</f>
        <v>Nėra suplanuoto VS balanso postūmio duomenų</v>
      </c>
      <c r="H10" s="158" t="s">
        <v>226</v>
      </c>
      <c r="I10" s="146" t="str">
        <f>H10</f>
        <v>No data on planned  GG adjustment</v>
      </c>
      <c r="J10" s="446" t="s">
        <v>380</v>
      </c>
      <c r="K10" s="448"/>
      <c r="L10" s="280" t="s">
        <v>378</v>
      </c>
      <c r="M10" s="159" t="s">
        <v>126</v>
      </c>
    </row>
    <row r="11" spans="1:14" ht="17.399999999999999" customHeight="1" thickBot="1">
      <c r="B11" s="495" t="s">
        <v>333</v>
      </c>
      <c r="C11" s="496" t="s">
        <v>171</v>
      </c>
      <c r="D11" s="448"/>
      <c r="E11" s="448"/>
      <c r="F11" s="162" t="str">
        <f>IF(H11,"Tiesa","Netiesa")</f>
        <v>Netiesa</v>
      </c>
      <c r="G11" s="197" t="str">
        <f>IF(I11,"Tiesa","Netiesa")</f>
        <v>Netiesa</v>
      </c>
      <c r="H11" s="195" t="b">
        <f>IF(AVERAGE('2. Macro'!G34:K34)&gt;=0.1,TRUE,FALSE)</f>
        <v>0</v>
      </c>
      <c r="I11" s="197" t="b">
        <f>IF(AVERAGE('2. Macro'!G33:K33)&gt;=0.1,TRUE,FALSE)</f>
        <v>0</v>
      </c>
      <c r="J11" s="448"/>
      <c r="K11" s="448"/>
      <c r="L11" s="430" t="s">
        <v>179</v>
      </c>
      <c r="M11" s="476" t="s">
        <v>96</v>
      </c>
    </row>
    <row r="12" spans="1:14" ht="34.950000000000003" customHeight="1" thickBot="1">
      <c r="B12" s="495"/>
      <c r="C12" s="496"/>
      <c r="D12" s="448"/>
      <c r="E12" s="448"/>
      <c r="F12" s="194" t="str">
        <f>H12</f>
        <v>-3.1 &lt;  0,1</v>
      </c>
      <c r="G12" s="196" t="str">
        <f>I12</f>
        <v>-3.1 &lt;  0,1</v>
      </c>
      <c r="H12" s="167" t="str">
        <f>CONCATENATE(ROUND(AVERAGE('2. Macro'!G34:K34),1),IF(H11," ≥ "," &lt; ")," 0,1")</f>
        <v>-3.1 &lt;  0,1</v>
      </c>
      <c r="I12" s="139" t="str">
        <f>CONCATENATE(ROUND(AVERAGE('2. Macro'!G33:K33),1),IF(I11," ≥ "," &lt; ")," 0,1")</f>
        <v>-3.1 &lt;  0,1</v>
      </c>
      <c r="J12" s="448"/>
      <c r="K12" s="448"/>
      <c r="L12" s="430"/>
      <c r="M12" s="476"/>
    </row>
    <row r="13" spans="1:14" ht="84.6" thickBot="1">
      <c r="B13" s="153" t="s">
        <v>332</v>
      </c>
      <c r="C13" s="318" t="s">
        <v>402</v>
      </c>
      <c r="D13" s="446" t="s">
        <v>416</v>
      </c>
      <c r="E13" s="448"/>
      <c r="F13" s="108" t="s">
        <v>234</v>
      </c>
      <c r="G13" s="154" t="str">
        <f>F13</f>
        <v>Nėra pakeisto VS balanso duomenų</v>
      </c>
      <c r="H13" s="158" t="s">
        <v>227</v>
      </c>
      <c r="I13" s="146" t="str">
        <f>H13</f>
        <v>No data on adjusted GG budgets</v>
      </c>
      <c r="J13" s="446" t="s">
        <v>417</v>
      </c>
      <c r="K13" s="448"/>
      <c r="L13" s="137" t="s">
        <v>170</v>
      </c>
      <c r="M13" s="159" t="s">
        <v>97</v>
      </c>
    </row>
    <row r="14" spans="1:14" ht="17.399999999999999" thickBot="1">
      <c r="B14" s="495" t="s">
        <v>331</v>
      </c>
      <c r="C14" s="430" t="s">
        <v>172</v>
      </c>
      <c r="D14" s="446" t="s">
        <v>415</v>
      </c>
      <c r="E14" s="448"/>
      <c r="F14" s="162" t="str">
        <f>IF(H14,"Tiesa","Netiesa")</f>
        <v>Netiesa</v>
      </c>
      <c r="G14" s="197" t="str">
        <f>IF(I14,"Tiesa","Netiesa")</f>
        <v>Netiesa</v>
      </c>
      <c r="H14" s="164" t="b">
        <f>IF(F39&lt;0,TRUE,FALSE)</f>
        <v>0</v>
      </c>
      <c r="I14" s="138" t="b">
        <f>IF(G39&lt;0,TRUE,FALSE)</f>
        <v>0</v>
      </c>
      <c r="J14" s="446" t="s">
        <v>418</v>
      </c>
      <c r="K14" s="448"/>
      <c r="L14" s="430" t="s">
        <v>169</v>
      </c>
      <c r="M14" s="476" t="s">
        <v>98</v>
      </c>
    </row>
    <row r="15" spans="1:14" ht="69" customHeight="1" thickBot="1">
      <c r="B15" s="495"/>
      <c r="C15" s="430"/>
      <c r="D15" s="448"/>
      <c r="E15" s="448"/>
      <c r="F15" s="165" t="str">
        <f>H15</f>
        <v>1.4 ≥ 0</v>
      </c>
      <c r="G15" s="166" t="str">
        <f>I15</f>
        <v>0.9 ≥ 0</v>
      </c>
      <c r="H15" s="167" t="str">
        <f>CONCATENATE(ROUND(H39,1),IF(H11," &lt; "," ≥ "),0)</f>
        <v>1.4 ≥ 0</v>
      </c>
      <c r="I15" s="139" t="str">
        <f>CONCATENATE(ROUND(I39,1),IF(I11," &lt; "," ≥ "),0)</f>
        <v>0.9 ≥ 0</v>
      </c>
      <c r="J15" s="448"/>
      <c r="K15" s="448"/>
      <c r="L15" s="430"/>
      <c r="M15" s="476"/>
    </row>
    <row r="16" spans="1:14" ht="17.399999999999999" thickBot="1">
      <c r="B16" s="495" t="s">
        <v>330</v>
      </c>
      <c r="C16" s="445" t="s">
        <v>352</v>
      </c>
      <c r="D16" s="446" t="s">
        <v>419</v>
      </c>
      <c r="E16" s="447"/>
      <c r="F16" s="162" t="str">
        <f>IF(H16,"Tiesa","Netiesa")</f>
        <v>Netiesa</v>
      </c>
      <c r="G16" s="197" t="str">
        <f>IF(I16,"Tiesa","Netiesa")</f>
        <v>Netiesa</v>
      </c>
      <c r="H16" s="164" t="b">
        <f>IF((F39&lt;0)*($F$40&lt;=3),TRUE,FALSE)</f>
        <v>0</v>
      </c>
      <c r="I16" s="138" t="b">
        <f>IF((G39&lt;0)*($F$40&lt;=3),TRUE,FALSE)</f>
        <v>0</v>
      </c>
      <c r="J16" s="446" t="s">
        <v>420</v>
      </c>
      <c r="K16" s="447"/>
      <c r="L16" s="459" t="s">
        <v>376</v>
      </c>
      <c r="M16" s="476" t="s">
        <v>127</v>
      </c>
    </row>
    <row r="17" spans="2:14" ht="49.2" customHeight="1" thickBot="1">
      <c r="B17" s="495"/>
      <c r="C17" s="445"/>
      <c r="D17" s="447"/>
      <c r="E17" s="447"/>
      <c r="F17" s="165" t="str">
        <f>CONCATENATE(ROUND(H39,1),IF(H14," &lt; "," ≥ "),0, " ir           ", ROUND(H40,1),IF(H40&lt;=3," ≤ "," &gt; "), " 3,0")</f>
        <v>1.4 ≥ 0 ir           2.2 ≤  3,0</v>
      </c>
      <c r="G17" s="166" t="str">
        <f>CONCATENATE(ROUND(I39,1),IF(I14," &lt; "," ≥ "),0, " ir           ", ROUND(I40,1),IF(I40&lt;=3," ≤ "," &gt; "), " 3,0")</f>
        <v>0.9 ≥ 0 ir           0 ≤  3,0</v>
      </c>
      <c r="H17" s="167" t="str">
        <f>CONCATENATE(ROUND(H39,1),IF(H14," &lt; "," ≥ "),0, " and      ", ROUND(H40,1),IF(H40&lt;=3," ≤ "," &gt; "), " 3,0")</f>
        <v>1.4 ≥ 0 and      2.2 ≤  3,0</v>
      </c>
      <c r="I17" s="139" t="str">
        <f>CONCATENATE(ROUND(I39,1),IF(I16," &lt; "," ≥ "),0, " and      ", ROUND(H40,1),IF(I40&lt;=3," ≤ "," &gt; "), " 3,0")</f>
        <v>0.9 ≥ 0 and      2.2 ≤  3,0</v>
      </c>
      <c r="J17" s="447"/>
      <c r="K17" s="447"/>
      <c r="L17" s="430"/>
      <c r="M17" s="476"/>
    </row>
    <row r="18" spans="2:14" ht="17.399999999999999" thickBot="1">
      <c r="B18" s="432" t="s">
        <v>328</v>
      </c>
      <c r="C18" s="434" t="s">
        <v>404</v>
      </c>
      <c r="D18" s="477"/>
      <c r="E18" s="477"/>
      <c r="F18" s="306" t="str">
        <f>IF(H18="yes","Taip","Ne")</f>
        <v>Taip</v>
      </c>
      <c r="G18" s="308" t="str">
        <f>IF(I18="YES","Taip","Ne")</f>
        <v>Taip</v>
      </c>
      <c r="H18" s="309" t="str">
        <f>IF(OR(H14,H13,H11,H8,H6),"Yes","No")</f>
        <v>Yes</v>
      </c>
      <c r="I18" s="307" t="str">
        <f>IF(OR(I14,I13,I11,I8,I6),"Yes","No")</f>
        <v>Yes</v>
      </c>
      <c r="J18" s="478"/>
      <c r="K18" s="478"/>
      <c r="L18" s="490" t="s">
        <v>403</v>
      </c>
      <c r="M18" s="452" t="s">
        <v>329</v>
      </c>
    </row>
    <row r="19" spans="2:14" ht="33" customHeight="1" thickBot="1">
      <c r="B19" s="432"/>
      <c r="C19" s="434"/>
      <c r="D19" s="477"/>
      <c r="E19" s="477"/>
      <c r="F19" s="314" t="str">
        <f>IF(F18="TAIP",CONCATENATE("Susidaro ",J45,J46,J47,J48,J49," aplinkybė"),"Išimčių nėra")</f>
        <v>Susidaro A1 aplinkybė</v>
      </c>
      <c r="G19" s="315" t="str">
        <f>IF(G18="TAIP",CONCATENATE("Susidaro ",K45,K46,K47,K48,K49," aplinkybė"),"Išimčių nėra")</f>
        <v>Susidaro A1 aplinkybė</v>
      </c>
      <c r="H19" s="316" t="str">
        <f>IF(H18="YES",CONCATENATE("Escape clause ",H45,H46,H47,H48,H49," emerges"),"There is no escape clauses")</f>
        <v>Escape clause E1 emerges</v>
      </c>
      <c r="I19" s="317" t="str">
        <f>IF(I18="YES",CONCATENATE("Escape clause ",I45,I46,I47,I48,I49," emerges"),"There is no escape clauses")</f>
        <v>Escape clause E1 emerges</v>
      </c>
      <c r="J19" s="478"/>
      <c r="K19" s="478"/>
      <c r="L19" s="434"/>
      <c r="M19" s="452"/>
    </row>
    <row r="20" spans="2:14" ht="17.399999999999999" thickBot="1">
      <c r="B20" s="152" t="s">
        <v>77</v>
      </c>
      <c r="C20" s="112" t="s">
        <v>81</v>
      </c>
      <c r="D20" s="480" t="s">
        <v>119</v>
      </c>
      <c r="E20" s="480"/>
      <c r="F20" s="421" t="s">
        <v>121</v>
      </c>
      <c r="G20" s="422"/>
      <c r="H20" s="423" t="s">
        <v>122</v>
      </c>
      <c r="I20" s="421"/>
      <c r="J20" s="481" t="s">
        <v>120</v>
      </c>
      <c r="K20" s="480"/>
      <c r="L20" s="112" t="s">
        <v>82</v>
      </c>
      <c r="M20" s="157" t="s">
        <v>163</v>
      </c>
      <c r="N20" s="2"/>
    </row>
    <row r="21" spans="2:14" ht="17.399999999999999" customHeight="1" thickBot="1">
      <c r="B21" s="466" t="s">
        <v>124</v>
      </c>
      <c r="C21" s="459" t="s">
        <v>394</v>
      </c>
      <c r="D21" s="474" t="s">
        <v>351</v>
      </c>
      <c r="E21" s="475"/>
      <c r="F21" s="168" t="str">
        <f>IF((H18="YES"),"",IF(H21,"TIESA","NETIESA"))</f>
        <v/>
      </c>
      <c r="G21" s="169" t="str">
        <f>IF((I18="YES"),"",IF(I21,"TIESA","NETIESA"))</f>
        <v/>
      </c>
      <c r="H21" s="170" t="str">
        <f>IF((H18="YES"),"",IF(AVERAGE('2. Macro'!G34:K34)&lt;0,TRUE,FALSE))</f>
        <v/>
      </c>
      <c r="I21" s="148" t="str">
        <f>IF((I18="YES"),"",IF(AVERAGE('2. Macro'!G33:K33)&lt;0,TRUE,FALSE))</f>
        <v/>
      </c>
      <c r="J21" s="474" t="s">
        <v>338</v>
      </c>
      <c r="K21" s="475"/>
      <c r="L21" s="459" t="s">
        <v>397</v>
      </c>
      <c r="M21" s="472" t="s">
        <v>326</v>
      </c>
    </row>
    <row r="22" spans="2:14" ht="17.399999999999999" customHeight="1" thickBot="1">
      <c r="B22" s="466"/>
      <c r="C22" s="430"/>
      <c r="D22" s="475"/>
      <c r="E22" s="475"/>
      <c r="F22" s="171" t="str">
        <f>H22</f>
        <v/>
      </c>
      <c r="G22" s="172" t="str">
        <f>I22</f>
        <v/>
      </c>
      <c r="H22" s="173" t="str">
        <f>IF((H18="YES"),"",CONCATENATE(ROUND(AVERAGE('2. Macro'!G34:K34),1),IF(H11," ≥ "," &lt; ")," 0"))</f>
        <v/>
      </c>
      <c r="I22" s="174" t="str">
        <f>IF((I18="YES"),"",CONCATENATE(ROUND(AVERAGE('2. Macro'!G34:K34),1),IF(I11," ≥ "," &lt; ")," 0"))</f>
        <v/>
      </c>
      <c r="J22" s="475"/>
      <c r="K22" s="475"/>
      <c r="L22" s="444"/>
      <c r="M22" s="472"/>
    </row>
    <row r="23" spans="2:14" ht="75.599999999999994" customHeight="1" thickBot="1">
      <c r="B23" s="466"/>
      <c r="C23" s="430"/>
      <c r="D23" s="479"/>
      <c r="E23" s="479"/>
      <c r="F23" s="106" t="str">
        <f>H23</f>
        <v/>
      </c>
      <c r="G23" s="156" t="str">
        <f>I23</f>
        <v/>
      </c>
      <c r="H23" s="161" t="str">
        <f>IF(H18="YES","",POWER('2. Macro'!O16/'2. Macro'!E16,0.1)*POWER(PRODUCT(F34:F37),0.25)-1)</f>
        <v/>
      </c>
      <c r="I23" s="107" t="str">
        <f>IF(I18="YES","",POWER('2. Macro'!O15/'2. Macro'!E15,0.1)*POWER(PRODUCT(F34:F37),0.25)-1)</f>
        <v/>
      </c>
      <c r="J23" s="470"/>
      <c r="K23" s="470"/>
      <c r="L23" s="444"/>
      <c r="M23" s="472"/>
    </row>
    <row r="24" spans="2:14" ht="17.399999999999999" customHeight="1" thickBot="1">
      <c r="B24" s="466"/>
      <c r="C24" s="430"/>
      <c r="D24" s="482"/>
      <c r="E24" s="483"/>
      <c r="F24" s="143" t="str">
        <f>IF(F18="TAIP","Netaikoma,",IF(H24,"Tiesa","Netiesa"))</f>
        <v>Netaikoma,</v>
      </c>
      <c r="G24" s="176" t="str">
        <f>IF(G18="TAIP","Netaikoma,",IF(I24,"Tiesa","Netiesa"))</f>
        <v>Netaikoma,</v>
      </c>
      <c r="H24" s="177" t="str">
        <f>IF(H18="YES","Not applied,",IF($F$30&lt;=$F$31*(1+0.5*H23),TRUE,FALSE))</f>
        <v>Not applied,</v>
      </c>
      <c r="I24" s="144" t="str">
        <f>IF(I18="YES","Not applied,",IF($F$30&lt;=$F$31*(1+0.5*I23),TRUE,FALSE))</f>
        <v>Not applied,</v>
      </c>
      <c r="J24" s="482"/>
      <c r="K24" s="483"/>
      <c r="L24" s="444"/>
      <c r="M24" s="472"/>
    </row>
    <row r="25" spans="2:14" ht="82.95" customHeight="1" thickBot="1">
      <c r="B25" s="466"/>
      <c r="C25" s="430"/>
      <c r="D25" s="484"/>
      <c r="E25" s="485"/>
      <c r="F25" s="145" t="str">
        <f>IF(H18="YES"," nes susidarė viena iš KĮ numatytų netaikymo aplinkybių",CONCATENATE(ROUND($F$30/$F$31,2),IF(H24," ≤ "," &gt; "), ROUND(1+0.5*H23,2)))</f>
        <v xml:space="preserve"> nes susidarė viena iš KĮ numatytų netaikymo aplinkybių</v>
      </c>
      <c r="G25" s="178" t="str">
        <f>IF(I18="YES"," nes susidarė viena iš KĮ numatytų netaikymo aplinkybių",CONCATENATE(ROUND($F$30/$F$31,2),IF(I24," ≤ "," &gt; "), ROUND(1+0.5*I23,2)))</f>
        <v xml:space="preserve"> nes susidarė viena iš KĮ numatytų netaikymo aplinkybių</v>
      </c>
      <c r="H25" s="179" t="str">
        <f>IF(H18="YES"," since one of CL escape clauses emerged",CONCATENATE(ROUND($F$30/$F$31,2),IF(H24," ≤ "," &gt; "), ROUND(1+0.5*H23,2)))</f>
        <v xml:space="preserve"> since one of CL escape clauses emerged</v>
      </c>
      <c r="I25" s="147" t="str">
        <f>IF(I18="YES"," since one of CL escape clauses emerged",CONCATENATE(ROUND($F$30/$F$31,2),IF(I24," ≤ "," &gt; "), ROUND(1+0.5*I23,2)))</f>
        <v xml:space="preserve"> since one of CL escape clauses emerged</v>
      </c>
      <c r="J25" s="484"/>
      <c r="K25" s="485"/>
      <c r="L25" s="444"/>
      <c r="M25" s="472"/>
    </row>
    <row r="26" spans="2:14" ht="17.399999999999999" customHeight="1" thickBot="1">
      <c r="B26" s="466" t="s">
        <v>125</v>
      </c>
      <c r="C26" s="459" t="s">
        <v>395</v>
      </c>
      <c r="D26" s="470"/>
      <c r="E26" s="470"/>
      <c r="F26" s="143" t="str">
        <f>IF(F18="TAIP","Netaikoma,",IF(H26,"Tiesa","Netiesa"))</f>
        <v>Netaikoma,</v>
      </c>
      <c r="G26" s="176" t="str">
        <f>IF(G18="TAIP","Netaikoma,",IF(I26,"Tiesa","Netiesa"))</f>
        <v>Netaikoma,</v>
      </c>
      <c r="H26" s="177" t="str">
        <f>IF(H18="YES","Not applied,",IF($F$32&lt;=$F$33*(1+0.5*H23),TRUE,FALSE))</f>
        <v>Not applied,</v>
      </c>
      <c r="I26" s="144" t="str">
        <f>IF(I18="YES","Not applied,",IF($F$32&lt;=$F$33*(1+0.5*I23),TRUE,FALSE))</f>
        <v>Not applied,</v>
      </c>
      <c r="J26" s="470"/>
      <c r="K26" s="470"/>
      <c r="L26" s="445" t="s">
        <v>396</v>
      </c>
      <c r="M26" s="472" t="s">
        <v>327</v>
      </c>
    </row>
    <row r="27" spans="2:14" ht="82.95" customHeight="1" thickBot="1">
      <c r="B27" s="467"/>
      <c r="C27" s="468"/>
      <c r="D27" s="471"/>
      <c r="E27" s="471"/>
      <c r="F27" s="180" t="str">
        <f>IF(H18="YES"," nes susidarė viena iš FDĮ numatytų netaikymo aplinkybių",CONCATENATE(ROUND($F$32/$F$33,2),IF(H24," ≤ "," &gt; "), ROUND(1+0.5*H23,2)))</f>
        <v xml:space="preserve"> nes susidarė viena iš FDĮ numatytų netaikymo aplinkybių</v>
      </c>
      <c r="G27" s="181" t="str">
        <f>IF(I18="YES"," nes susidarė viena iš FDĮ numatytų netaikymo aplinkybių",CONCATENATE(ROUND($F$32/$F$33,2),IF(I24," ≤ "," &gt; "), ROUND(1+0.5*I23,2)))</f>
        <v xml:space="preserve"> nes susidarė viena iš FDĮ numatytų netaikymo aplinkybių</v>
      </c>
      <c r="H27" s="182" t="str">
        <f>IF(H18="YES"," since one of FDL escape clauses emerged",CONCATENATE(ROUND($F$32/$F$33,2),IF(H24," ≤ "," &gt; "), ROUND(1+0.5*H23,2)))</f>
        <v xml:space="preserve"> since one of FDL escape clauses emerged</v>
      </c>
      <c r="I27" s="183" t="str">
        <f>IF(I18="YES"," since one of FDL escape clauses emerged",CONCATENATE(ROUND($F$32/$F$33,2),IF(I24," ≤ "," &gt; "), ROUND(1+0.5*I23,2)))</f>
        <v xml:space="preserve"> since one of FDL escape clauses emerged</v>
      </c>
      <c r="J27" s="471"/>
      <c r="K27" s="471"/>
      <c r="L27" s="469"/>
      <c r="M27" s="473"/>
    </row>
    <row r="28" spans="2:14" ht="18" thickTop="1" thickBot="1">
      <c r="C28" s="84" t="s">
        <v>177</v>
      </c>
      <c r="D28" s="84"/>
      <c r="E28" s="74"/>
      <c r="F28" s="74"/>
      <c r="G28" s="74"/>
      <c r="H28" s="74"/>
      <c r="I28" s="74"/>
      <c r="J28" s="74"/>
      <c r="K28" s="74"/>
      <c r="L28" s="85" t="s">
        <v>178</v>
      </c>
    </row>
    <row r="29" spans="2:14" ht="17.399999999999999" thickBot="1">
      <c r="D29" s="8"/>
      <c r="E29" s="111" t="s">
        <v>198</v>
      </c>
      <c r="F29" s="427">
        <f>'2. Macro'!E5+8</f>
        <v>2017</v>
      </c>
      <c r="G29" s="429"/>
      <c r="H29" s="427">
        <f>F29</f>
        <v>2017</v>
      </c>
      <c r="I29" s="429"/>
      <c r="J29" s="120" t="s">
        <v>200</v>
      </c>
    </row>
    <row r="30" spans="2:14" ht="17.399999999999999" thickBot="1">
      <c r="D30" s="8"/>
      <c r="E30" s="229" t="s">
        <v>339</v>
      </c>
      <c r="F30" s="230">
        <f>'3. GGbudget'!G15</f>
        <v>13142.685580037869</v>
      </c>
      <c r="G30" s="231">
        <f>'3. GGbudget'!K15</f>
        <v>13142.685580037869</v>
      </c>
      <c r="H30" s="230">
        <f t="shared" ref="H30:H37" si="0">F30</f>
        <v>13142.685580037869</v>
      </c>
      <c r="I30" s="231">
        <f>G30</f>
        <v>13142.685580037869</v>
      </c>
      <c r="J30" s="120" t="s">
        <v>343</v>
      </c>
    </row>
    <row r="31" spans="2:14" ht="17.399999999999999" thickBot="1">
      <c r="C31" s="79"/>
      <c r="D31" s="87"/>
      <c r="E31" s="229" t="s">
        <v>340</v>
      </c>
      <c r="F31" s="230">
        <f>'3. GGbudget'!F15</f>
        <v>12701.661351265162</v>
      </c>
      <c r="G31" s="231">
        <f>'3. GGbudget'!J15</f>
        <v>12701.661351265162</v>
      </c>
      <c r="H31" s="230">
        <f t="shared" si="0"/>
        <v>12701.661351265162</v>
      </c>
      <c r="I31" s="231">
        <f>G31</f>
        <v>12701.661351265162</v>
      </c>
      <c r="J31" s="120" t="s">
        <v>344</v>
      </c>
    </row>
    <row r="32" spans="2:14" ht="17.399999999999999" thickBot="1">
      <c r="C32" s="79"/>
      <c r="D32" s="87"/>
      <c r="E32" s="229" t="s">
        <v>341</v>
      </c>
      <c r="F32" s="230">
        <f>'3. GGbudget'!G12</f>
        <v>14678.505301035408</v>
      </c>
      <c r="G32" s="231">
        <f>'3. GGbudget'!K12</f>
        <v>14761.286679064711</v>
      </c>
      <c r="H32" s="230">
        <f t="shared" si="0"/>
        <v>14678.505301035408</v>
      </c>
      <c r="I32" s="231">
        <f>G32</f>
        <v>14761.286679064711</v>
      </c>
      <c r="J32" s="120" t="s">
        <v>207</v>
      </c>
    </row>
    <row r="33" spans="3:12" ht="17.399999999999999" thickBot="1">
      <c r="C33" s="79"/>
      <c r="D33" s="87"/>
      <c r="E33" s="229" t="s">
        <v>342</v>
      </c>
      <c r="F33" s="230">
        <f>'3. GGbudget'!F12</f>
        <v>13751.392458862394</v>
      </c>
      <c r="G33" s="231">
        <f>'3. GGbudget'!J12</f>
        <v>13800.746141501651</v>
      </c>
      <c r="H33" s="230">
        <f t="shared" si="0"/>
        <v>13751.392458862394</v>
      </c>
      <c r="I33" s="231">
        <f>G33</f>
        <v>13800.746141501651</v>
      </c>
      <c r="J33" s="120" t="s">
        <v>208</v>
      </c>
    </row>
    <row r="34" spans="3:12" ht="17.399999999999999" thickBot="1">
      <c r="C34" s="76" t="s">
        <v>87</v>
      </c>
      <c r="D34" s="88"/>
      <c r="E34" s="111" t="s">
        <v>203</v>
      </c>
      <c r="F34" s="499">
        <v>1.0196193004884444</v>
      </c>
      <c r="G34" s="500"/>
      <c r="H34" s="499">
        <f t="shared" si="0"/>
        <v>1.0196193004884444</v>
      </c>
      <c r="I34" s="500"/>
      <c r="J34" s="120" t="s">
        <v>209</v>
      </c>
      <c r="L34" s="77" t="s">
        <v>215</v>
      </c>
    </row>
    <row r="35" spans="3:12" ht="17.399999999999999" thickBot="1">
      <c r="C35" s="76" t="s">
        <v>88</v>
      </c>
      <c r="D35" s="88"/>
      <c r="E35" s="111" t="s">
        <v>204</v>
      </c>
      <c r="F35" s="499">
        <v>1.02199286441398</v>
      </c>
      <c r="G35" s="500"/>
      <c r="H35" s="499">
        <f t="shared" si="0"/>
        <v>1.02199286441398</v>
      </c>
      <c r="I35" s="500"/>
      <c r="J35" s="120" t="s">
        <v>210</v>
      </c>
      <c r="L35" s="77" t="s">
        <v>164</v>
      </c>
    </row>
    <row r="36" spans="3:12" ht="17.399999999999999" thickBot="1">
      <c r="C36" s="76" t="s">
        <v>89</v>
      </c>
      <c r="D36" s="88"/>
      <c r="E36" s="86" t="s">
        <v>205</v>
      </c>
      <c r="F36" s="493">
        <v>1.036</v>
      </c>
      <c r="G36" s="494"/>
      <c r="H36" s="493">
        <f t="shared" si="0"/>
        <v>1.036</v>
      </c>
      <c r="I36" s="494"/>
      <c r="J36" s="120" t="s">
        <v>211</v>
      </c>
      <c r="L36" s="77" t="s">
        <v>165</v>
      </c>
    </row>
    <row r="37" spans="3:12" ht="17.399999999999999" thickBot="1">
      <c r="C37" s="76" t="s">
        <v>90</v>
      </c>
      <c r="D37" s="88"/>
      <c r="E37" s="86" t="s">
        <v>206</v>
      </c>
      <c r="F37" s="493">
        <v>1.0189999999999999</v>
      </c>
      <c r="G37" s="494"/>
      <c r="H37" s="493">
        <f t="shared" si="0"/>
        <v>1.0189999999999999</v>
      </c>
      <c r="I37" s="494"/>
      <c r="J37" s="120" t="s">
        <v>212</v>
      </c>
      <c r="L37" s="77" t="s">
        <v>214</v>
      </c>
    </row>
    <row r="38" spans="3:12" ht="17.399999999999999" thickBot="1">
      <c r="C38" s="78" t="s">
        <v>99</v>
      </c>
      <c r="E38" s="229" t="s">
        <v>382</v>
      </c>
      <c r="F38" s="101">
        <v>2.5290689753026729</v>
      </c>
      <c r="G38" s="102">
        <v>2.5290689753026729</v>
      </c>
      <c r="H38" s="101">
        <f>F38</f>
        <v>2.5290689753026729</v>
      </c>
      <c r="I38" s="102">
        <f>G38</f>
        <v>2.5290689753026729</v>
      </c>
      <c r="J38" s="120" t="s">
        <v>383</v>
      </c>
      <c r="L38" s="123" t="s">
        <v>213</v>
      </c>
    </row>
    <row r="39" spans="3:12" ht="17.399999999999999" thickBot="1">
      <c r="E39" s="229" t="s">
        <v>353</v>
      </c>
      <c r="F39" s="101">
        <f>'2. Macro'!M20</f>
        <v>1.3642874862406673</v>
      </c>
      <c r="G39" s="102">
        <f>'2. Macro'!M19</f>
        <v>0.8766523368289425</v>
      </c>
      <c r="H39" s="101">
        <f>F39</f>
        <v>1.3642874862406673</v>
      </c>
      <c r="I39" s="102">
        <f>G39</f>
        <v>0.8766523368289425</v>
      </c>
      <c r="J39" s="120" t="s">
        <v>199</v>
      </c>
    </row>
    <row r="40" spans="3:12" ht="17.399999999999999" thickBot="1">
      <c r="E40" s="229" t="s">
        <v>354</v>
      </c>
      <c r="F40" s="427">
        <f>'2. Macro'!M29</f>
        <v>2.2000000000000002</v>
      </c>
      <c r="G40" s="429"/>
      <c r="H40" s="427">
        <f>F40</f>
        <v>2.2000000000000002</v>
      </c>
      <c r="I40" s="429"/>
      <c r="J40" s="120" t="s">
        <v>355</v>
      </c>
    </row>
    <row r="41" spans="3:12" ht="17.399999999999999" thickBot="1">
      <c r="E41" s="91" t="s">
        <v>38</v>
      </c>
      <c r="F41" s="91"/>
      <c r="G41" s="80"/>
      <c r="H41" s="91"/>
      <c r="I41" s="80"/>
      <c r="J41" s="93" t="s">
        <v>39</v>
      </c>
    </row>
    <row r="42" spans="3:12" ht="17.399999999999999" thickBot="1">
      <c r="E42" s="91" t="s">
        <v>136</v>
      </c>
      <c r="F42" s="419" t="s">
        <v>123</v>
      </c>
      <c r="G42" s="419"/>
      <c r="H42" s="420" t="s">
        <v>147</v>
      </c>
      <c r="I42" s="420"/>
      <c r="J42" s="93" t="s">
        <v>135</v>
      </c>
      <c r="K42" s="103"/>
      <c r="L42" s="94"/>
    </row>
    <row r="43" spans="3:12" ht="17.399999999999999" thickBot="1">
      <c r="E43" s="91" t="s">
        <v>134</v>
      </c>
      <c r="F43" s="454" t="s">
        <v>148</v>
      </c>
      <c r="G43" s="454"/>
      <c r="H43" s="455" t="s">
        <v>148</v>
      </c>
      <c r="I43" s="455"/>
      <c r="J43" s="93" t="s">
        <v>149</v>
      </c>
      <c r="K43" s="103"/>
      <c r="L43" s="94"/>
    </row>
    <row r="44" spans="3:12" ht="17.399999999999999" thickBot="1">
      <c r="E44" s="91" t="s">
        <v>253</v>
      </c>
      <c r="F44" s="497" t="s">
        <v>251</v>
      </c>
      <c r="G44" s="498"/>
      <c r="H44" s="497" t="s">
        <v>252</v>
      </c>
      <c r="I44" s="498"/>
      <c r="J44" s="93" t="s">
        <v>381</v>
      </c>
    </row>
    <row r="45" spans="3:12">
      <c r="C45" s="184"/>
      <c r="D45" s="149" t="s">
        <v>345</v>
      </c>
      <c r="E45" s="149" t="s">
        <v>228</v>
      </c>
      <c r="F45" s="150" t="b">
        <f>H6</f>
        <v>1</v>
      </c>
      <c r="G45" s="150" t="b">
        <f>I6</f>
        <v>1</v>
      </c>
      <c r="H45" s="149" t="str">
        <f>IF(F45=TRUE,$E45,"")</f>
        <v>E1</v>
      </c>
      <c r="I45" s="149" t="str">
        <f>IF(G45=TRUE,$E45,"")</f>
        <v>E1</v>
      </c>
      <c r="J45" s="149" t="str">
        <f t="shared" ref="J45:K49" si="1">IF(F45=TRUE,$D45,"")</f>
        <v>A1</v>
      </c>
      <c r="K45" s="149" t="str">
        <f t="shared" si="1"/>
        <v>A1</v>
      </c>
    </row>
    <row r="46" spans="3:12">
      <c r="C46" s="184"/>
      <c r="D46" s="149" t="s">
        <v>346</v>
      </c>
      <c r="E46" s="149" t="s">
        <v>229</v>
      </c>
      <c r="F46" s="151" t="b">
        <f>H8</f>
        <v>0</v>
      </c>
      <c r="G46" s="151" t="b">
        <f>I8</f>
        <v>0</v>
      </c>
      <c r="H46" s="149" t="str">
        <f t="shared" ref="H46:I49" si="2">IF(F46=TRUE,$E46,"")</f>
        <v/>
      </c>
      <c r="I46" s="149" t="str">
        <f t="shared" si="2"/>
        <v/>
      </c>
      <c r="J46" s="149" t="str">
        <f t="shared" si="1"/>
        <v/>
      </c>
      <c r="K46" s="149" t="str">
        <f t="shared" si="1"/>
        <v/>
      </c>
      <c r="L46" s="74"/>
    </row>
    <row r="47" spans="3:12">
      <c r="C47" s="184"/>
      <c r="D47" s="149" t="s">
        <v>347</v>
      </c>
      <c r="E47" s="149" t="s">
        <v>230</v>
      </c>
      <c r="F47" s="151" t="b">
        <f>H11</f>
        <v>0</v>
      </c>
      <c r="G47" s="151" t="b">
        <f>I11</f>
        <v>0</v>
      </c>
      <c r="H47" s="149" t="str">
        <f t="shared" si="2"/>
        <v/>
      </c>
      <c r="I47" s="149" t="str">
        <f t="shared" si="2"/>
        <v/>
      </c>
      <c r="J47" s="149" t="str">
        <f t="shared" si="1"/>
        <v/>
      </c>
      <c r="K47" s="149" t="str">
        <f t="shared" si="1"/>
        <v/>
      </c>
      <c r="L47" s="74"/>
    </row>
    <row r="48" spans="3:12">
      <c r="C48" s="184"/>
      <c r="D48" s="149" t="s">
        <v>348</v>
      </c>
      <c r="E48" s="149" t="s">
        <v>231</v>
      </c>
      <c r="F48" s="149" t="str">
        <f>H13</f>
        <v>No data on adjusted GG budgets</v>
      </c>
      <c r="G48" s="149" t="str">
        <f>I13</f>
        <v>No data on adjusted GG budgets</v>
      </c>
      <c r="H48" s="149" t="str">
        <f t="shared" si="2"/>
        <v/>
      </c>
      <c r="I48" s="149" t="str">
        <f t="shared" si="2"/>
        <v/>
      </c>
      <c r="J48" s="149" t="str">
        <f t="shared" si="1"/>
        <v/>
      </c>
      <c r="K48" s="149" t="str">
        <f t="shared" si="1"/>
        <v/>
      </c>
    </row>
    <row r="49" spans="3:11">
      <c r="C49" s="184"/>
      <c r="D49" s="149" t="s">
        <v>349</v>
      </c>
      <c r="E49" s="149" t="s">
        <v>232</v>
      </c>
      <c r="F49" s="151" t="b">
        <f>H14</f>
        <v>0</v>
      </c>
      <c r="G49" s="151" t="b">
        <f>I14</f>
        <v>0</v>
      </c>
      <c r="H49" s="149" t="str">
        <f t="shared" si="2"/>
        <v/>
      </c>
      <c r="I49" s="149" t="str">
        <f t="shared" si="2"/>
        <v/>
      </c>
      <c r="J49" s="149" t="str">
        <f t="shared" si="1"/>
        <v/>
      </c>
      <c r="K49" s="149" t="str">
        <f t="shared" si="1"/>
        <v/>
      </c>
    </row>
    <row r="50" spans="3:11">
      <c r="C50" s="184"/>
      <c r="D50" s="149"/>
      <c r="E50" s="149"/>
      <c r="F50" s="149"/>
      <c r="G50" s="149"/>
      <c r="H50" s="149"/>
      <c r="I50" s="149"/>
      <c r="J50" s="149"/>
      <c r="K50" s="149"/>
    </row>
    <row r="51" spans="3:11">
      <c r="C51" s="184"/>
      <c r="D51" s="184"/>
      <c r="E51" s="184"/>
      <c r="F51" s="184"/>
      <c r="G51" s="184"/>
      <c r="H51" s="184"/>
      <c r="I51" s="184"/>
      <c r="J51" s="184"/>
      <c r="K51" s="184"/>
    </row>
    <row r="52" spans="3:11">
      <c r="D52" s="191"/>
      <c r="E52" s="191"/>
      <c r="F52" s="191"/>
      <c r="G52" s="191"/>
      <c r="H52" s="191"/>
      <c r="I52" s="191"/>
      <c r="J52" s="191"/>
      <c r="K52" s="191"/>
    </row>
    <row r="53" spans="3:11">
      <c r="D53" s="191"/>
      <c r="E53" s="191"/>
      <c r="F53" s="191"/>
      <c r="G53" s="191"/>
      <c r="H53" s="191"/>
      <c r="I53" s="191"/>
      <c r="J53" s="191"/>
      <c r="K53" s="191"/>
    </row>
  </sheetData>
  <mergeCells count="89">
    <mergeCell ref="C21:C25"/>
    <mergeCell ref="F44:G44"/>
    <mergeCell ref="H44:I44"/>
    <mergeCell ref="F35:G35"/>
    <mergeCell ref="F34:G34"/>
    <mergeCell ref="H34:I34"/>
    <mergeCell ref="H35:I35"/>
    <mergeCell ref="H36:I36"/>
    <mergeCell ref="B14:B15"/>
    <mergeCell ref="B16:B17"/>
    <mergeCell ref="M14:M15"/>
    <mergeCell ref="M16:M17"/>
    <mergeCell ref="C14:C15"/>
    <mergeCell ref="L14:L15"/>
    <mergeCell ref="L16:L17"/>
    <mergeCell ref="J16:K17"/>
    <mergeCell ref="J14:K15"/>
    <mergeCell ref="D14:E15"/>
    <mergeCell ref="D16:E17"/>
    <mergeCell ref="C16:C17"/>
    <mergeCell ref="B11:B12"/>
    <mergeCell ref="M11:M12"/>
    <mergeCell ref="C11:C12"/>
    <mergeCell ref="D11:E12"/>
    <mergeCell ref="D8:E9"/>
    <mergeCell ref="J8:K9"/>
    <mergeCell ref="C8:C9"/>
    <mergeCell ref="L8:L9"/>
    <mergeCell ref="A1:C1"/>
    <mergeCell ref="F43:G43"/>
    <mergeCell ref="H43:I43"/>
    <mergeCell ref="F40:G40"/>
    <mergeCell ref="H40:I40"/>
    <mergeCell ref="F42:G42"/>
    <mergeCell ref="H42:I42"/>
    <mergeCell ref="F37:G37"/>
    <mergeCell ref="H37:I37"/>
    <mergeCell ref="F36:G36"/>
    <mergeCell ref="F29:G29"/>
    <mergeCell ref="H29:I29"/>
    <mergeCell ref="B6:B7"/>
    <mergeCell ref="D6:E7"/>
    <mergeCell ref="B21:B25"/>
    <mergeCell ref="B8:B9"/>
    <mergeCell ref="D4:E4"/>
    <mergeCell ref="F4:G4"/>
    <mergeCell ref="H4:I4"/>
    <mergeCell ref="J4:K4"/>
    <mergeCell ref="D13:E13"/>
    <mergeCell ref="D10:E10"/>
    <mergeCell ref="J10:K10"/>
    <mergeCell ref="J6:K7"/>
    <mergeCell ref="J11:K12"/>
    <mergeCell ref="C5:E5"/>
    <mergeCell ref="J5:L5"/>
    <mergeCell ref="L6:L7"/>
    <mergeCell ref="C6:C7"/>
    <mergeCell ref="H3:M3"/>
    <mergeCell ref="D23:E23"/>
    <mergeCell ref="B3:G3"/>
    <mergeCell ref="D20:E20"/>
    <mergeCell ref="F20:G20"/>
    <mergeCell ref="H20:I20"/>
    <mergeCell ref="J20:K20"/>
    <mergeCell ref="J23:K23"/>
    <mergeCell ref="L21:L25"/>
    <mergeCell ref="D24:E25"/>
    <mergeCell ref="J24:K25"/>
    <mergeCell ref="M4:M5"/>
    <mergeCell ref="B4:B5"/>
    <mergeCell ref="C18:C19"/>
    <mergeCell ref="L18:L19"/>
    <mergeCell ref="B18:B19"/>
    <mergeCell ref="M26:M27"/>
    <mergeCell ref="D21:E22"/>
    <mergeCell ref="J21:K22"/>
    <mergeCell ref="M6:M7"/>
    <mergeCell ref="J13:K13"/>
    <mergeCell ref="M18:M19"/>
    <mergeCell ref="M21:M25"/>
    <mergeCell ref="D18:E19"/>
    <mergeCell ref="J18:K19"/>
    <mergeCell ref="M8:M9"/>
    <mergeCell ref="L11:L12"/>
    <mergeCell ref="B26:B27"/>
    <mergeCell ref="C26:C27"/>
    <mergeCell ref="L26:L27"/>
    <mergeCell ref="D26:E27"/>
    <mergeCell ref="J26:K27"/>
  </mergeCells>
  <hyperlinks>
    <hyperlink ref="A1" location="Turinys!A1" display="↖ atgal į turinį"/>
    <hyperlink ref="A1" location="Content!A1" display="↖ atgal į turinį"/>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8" id="{2772258A-EB3D-46D1-BD57-B565AA78D53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H8:H17 I14:I17</xm:sqref>
        </x14:conditionalFormatting>
        <x14:conditionalFormatting xmlns:xm="http://schemas.microsoft.com/office/excel/2006/main">
          <x14:cfRule type="iconSet" priority="15" id="{0FC59D6B-178F-479B-93D2-52F0464DF7F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F8:F9</xm:sqref>
        </x14:conditionalFormatting>
        <x14:conditionalFormatting xmlns:xm="http://schemas.microsoft.com/office/excel/2006/main">
          <x14:cfRule type="iconSet" priority="13" id="{6567B039-A088-490C-8F98-F7B7007711C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F15:G15 F17:G17</xm:sqref>
        </x14:conditionalFormatting>
        <x14:conditionalFormatting xmlns:xm="http://schemas.microsoft.com/office/excel/2006/main">
          <x14:cfRule type="iconSet" priority="12" id="{F54871A1-DF85-4DB1-8C6E-323CEE80D09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1" id="{F885159A-C023-47BC-BA9F-5DD8B4FE103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xm:sqref>
        </x14:conditionalFormatting>
        <x14:conditionalFormatting xmlns:xm="http://schemas.microsoft.com/office/excel/2006/main">
          <x14:cfRule type="iconSet" priority="10" id="{4831029D-CAC4-45C3-B8C7-5A1B9EFDF17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6F06874F-043D-4A67-BE60-D760533C3E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8" id="{6CAAAD60-3F96-4A6E-91C8-C5C00560749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7" id="{392037B3-DB4A-49C1-AE01-C2A45E6FEA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xm:sqref>
        </x14:conditionalFormatting>
        <x14:conditionalFormatting xmlns:xm="http://schemas.microsoft.com/office/excel/2006/main">
          <x14:cfRule type="iconSet" priority="6" id="{50DF36CB-C13B-43D1-A7EC-A1A5A4052A6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F16</xm:sqref>
        </x14:conditionalFormatting>
        <x14:conditionalFormatting xmlns:xm="http://schemas.microsoft.com/office/excel/2006/main">
          <x14:cfRule type="iconSet" priority="5" id="{67B2B81D-5FB5-4E48-8C72-F2561736C94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G16</xm:sqref>
        </x14:conditionalFormatting>
        <x14:conditionalFormatting xmlns:xm="http://schemas.microsoft.com/office/excel/2006/main">
          <x14:cfRule type="iconSet" priority="4" id="{320DF81B-01F2-4502-8046-4C52BF5DC95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H6:H7</xm:sqref>
        </x14:conditionalFormatting>
        <x14:conditionalFormatting xmlns:xm="http://schemas.microsoft.com/office/excel/2006/main">
          <x14:cfRule type="iconSet" priority="3" id="{4C24246D-9D51-4BD7-98F3-E6D11E10F55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F6:F7</xm:sqref>
        </x14:conditionalFormatting>
        <x14:conditionalFormatting xmlns:xm="http://schemas.microsoft.com/office/excel/2006/main">
          <x14:cfRule type="iconSet" priority="2" id="{135E25F4-C341-4151-A3B6-C2FD3A6BE0E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1" id="{697CF10A-43FD-41B7-9E6B-67FB637B757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DF90"/>
  </sheetPr>
  <dimension ref="A1:M29"/>
  <sheetViews>
    <sheetView showGridLines="0" showRowColHeaders="0" zoomScale="85" zoomScaleNormal="85" workbookViewId="0">
      <pane xSplit="1" ySplit="5" topLeftCell="B6" activePane="bottomRight" state="frozen"/>
      <selection pane="topRight" activeCell="B1" sqref="B1"/>
      <selection pane="bottomLeft" activeCell="A6" sqref="A6"/>
      <selection pane="bottomRight" activeCell="A2" sqref="A2"/>
    </sheetView>
  </sheetViews>
  <sheetFormatPr defaultRowHeight="16.8"/>
  <cols>
    <col min="1" max="1" width="3.19921875" customWidth="1"/>
    <col min="2" max="2" width="3.5" customWidth="1"/>
    <col min="3" max="3" width="51.69921875" customWidth="1"/>
    <col min="4" max="4" width="24.69921875" customWidth="1"/>
    <col min="5" max="8" width="12.69921875" customWidth="1"/>
    <col min="9" max="9" width="24.69921875" customWidth="1"/>
    <col min="10" max="10" width="50.69921875" customWidth="1"/>
    <col min="11" max="11" width="3.5" customWidth="1"/>
    <col min="12" max="13" width="9.59765625" customWidth="1"/>
  </cols>
  <sheetData>
    <row r="1" spans="1:13">
      <c r="A1" s="331" t="s">
        <v>24</v>
      </c>
      <c r="B1" s="331"/>
      <c r="C1" s="331"/>
      <c r="D1" s="331"/>
    </row>
    <row r="2" spans="1:13" ht="17.399999999999999" thickBot="1"/>
    <row r="3" spans="1:13" ht="18" thickTop="1" thickBot="1">
      <c r="B3" s="511" t="s">
        <v>128</v>
      </c>
      <c r="C3" s="512"/>
      <c r="D3" s="512"/>
      <c r="E3" s="512"/>
      <c r="F3" s="513"/>
      <c r="G3" s="511" t="s">
        <v>116</v>
      </c>
      <c r="H3" s="512"/>
      <c r="I3" s="512"/>
      <c r="J3" s="512"/>
      <c r="K3" s="513"/>
      <c r="L3" s="2"/>
      <c r="M3" s="2"/>
    </row>
    <row r="4" spans="1:13" ht="17.399999999999999" thickBot="1">
      <c r="B4" s="466" t="s">
        <v>77</v>
      </c>
      <c r="C4" s="320" t="s">
        <v>81</v>
      </c>
      <c r="D4" s="209" t="s">
        <v>119</v>
      </c>
      <c r="E4" s="541" t="s">
        <v>121</v>
      </c>
      <c r="F4" s="542"/>
      <c r="G4" s="543" t="s">
        <v>122</v>
      </c>
      <c r="H4" s="544"/>
      <c r="I4" s="209" t="s">
        <v>120</v>
      </c>
      <c r="J4" s="319" t="s">
        <v>82</v>
      </c>
      <c r="K4" s="450" t="s">
        <v>163</v>
      </c>
    </row>
    <row r="5" spans="1:13" ht="17.399999999999999" customHeight="1" thickBot="1">
      <c r="B5" s="466"/>
      <c r="C5" s="491" t="s">
        <v>233</v>
      </c>
      <c r="D5" s="465"/>
      <c r="E5" s="118" t="s">
        <v>123</v>
      </c>
      <c r="F5" s="155" t="s">
        <v>148</v>
      </c>
      <c r="G5" s="160" t="s">
        <v>147</v>
      </c>
      <c r="H5" s="90" t="s">
        <v>148</v>
      </c>
      <c r="I5" s="462" t="s">
        <v>132</v>
      </c>
      <c r="J5" s="492"/>
      <c r="K5" s="450"/>
    </row>
    <row r="6" spans="1:13" ht="17.399999999999999" customHeight="1" thickBot="1">
      <c r="B6" s="466" t="s">
        <v>441</v>
      </c>
      <c r="C6" s="502" t="s">
        <v>405</v>
      </c>
      <c r="D6" s="243" t="s">
        <v>421</v>
      </c>
      <c r="E6" s="532" t="str">
        <f>IF(G6,"Tiesa","Netiesa")</f>
        <v>Netiesa</v>
      </c>
      <c r="F6" s="533"/>
      <c r="G6" s="507" t="b">
        <f>IF(E19&gt;2018,TRUE,FALSE)</f>
        <v>0</v>
      </c>
      <c r="H6" s="508"/>
      <c r="I6" s="210" t="s">
        <v>421</v>
      </c>
      <c r="J6" s="536" t="s">
        <v>106</v>
      </c>
      <c r="K6" s="501" t="s">
        <v>446</v>
      </c>
    </row>
    <row r="7" spans="1:13" ht="103.95" customHeight="1" thickBot="1">
      <c r="B7" s="466"/>
      <c r="C7" s="503"/>
      <c r="D7" s="243" t="s">
        <v>422</v>
      </c>
      <c r="E7" s="108" t="s">
        <v>357</v>
      </c>
      <c r="F7" s="156" t="s">
        <v>357</v>
      </c>
      <c r="G7" s="250" t="s">
        <v>358</v>
      </c>
      <c r="H7" s="107" t="s">
        <v>358</v>
      </c>
      <c r="I7" s="243" t="s">
        <v>432</v>
      </c>
      <c r="J7" s="537"/>
      <c r="K7" s="501"/>
    </row>
    <row r="8" spans="1:13" ht="17.399999999999999" customHeight="1" thickBot="1">
      <c r="B8" s="466" t="s">
        <v>442</v>
      </c>
      <c r="C8" s="504" t="s">
        <v>180</v>
      </c>
      <c r="D8" s="243" t="s">
        <v>423</v>
      </c>
      <c r="E8" s="532" t="str">
        <f>IF(G8,"Tiesa","Netiesa")</f>
        <v>Tiesa</v>
      </c>
      <c r="F8" s="533"/>
      <c r="G8" s="507" t="b">
        <f>IF(E19&gt;2016,TRUE,FALSE)</f>
        <v>1</v>
      </c>
      <c r="H8" s="508"/>
      <c r="I8" s="243" t="s">
        <v>423</v>
      </c>
      <c r="J8" s="538" t="s">
        <v>182</v>
      </c>
      <c r="K8" s="501" t="s">
        <v>445</v>
      </c>
    </row>
    <row r="9" spans="1:13" ht="17.399999999999999" customHeight="1" thickBot="1">
      <c r="B9" s="466"/>
      <c r="C9" s="505"/>
      <c r="D9" s="509" t="s">
        <v>424</v>
      </c>
      <c r="E9" s="162" t="str">
        <f>IF(G9,"Tiesa","Netiesa")</f>
        <v>Netiesa</v>
      </c>
      <c r="F9" s="163" t="str">
        <f>IF(H9,"Tiesa","Netiesa")</f>
        <v>Netiesa</v>
      </c>
      <c r="G9" s="251" t="b">
        <f>IF(G20&lt;0,TRUE,FALSE)</f>
        <v>0</v>
      </c>
      <c r="H9" s="144" t="b">
        <f>IF(H20&lt;0,TRUE,FALSE)</f>
        <v>0</v>
      </c>
      <c r="I9" s="509" t="s">
        <v>431</v>
      </c>
      <c r="J9" s="539"/>
      <c r="K9" s="501"/>
    </row>
    <row r="10" spans="1:13" ht="17.399999999999999" customHeight="1" thickBot="1">
      <c r="B10" s="466"/>
      <c r="C10" s="505"/>
      <c r="D10" s="510"/>
      <c r="E10" s="192" t="str">
        <f>G10</f>
        <v>1.4 ≥ 0</v>
      </c>
      <c r="F10" s="193" t="str">
        <f>H10</f>
        <v>0.9 ≥ 0</v>
      </c>
      <c r="G10" s="252" t="str">
        <f>CONCATENATE(ROUND(G20,1),IF(G20&lt;0," &lt; "," ≥ "),0)</f>
        <v>1.4 ≥ 0</v>
      </c>
      <c r="H10" s="245" t="str">
        <f>CONCATENATE(ROUND(H20,1),IF(H20&lt;0," &lt; "," ≥ "),0)</f>
        <v>0.9 ≥ 0</v>
      </c>
      <c r="I10" s="510"/>
      <c r="J10" s="539"/>
      <c r="K10" s="501"/>
    </row>
    <row r="11" spans="1:13" ht="17.399999999999999" customHeight="1" thickBot="1">
      <c r="B11" s="466"/>
      <c r="C11" s="505"/>
      <c r="D11" s="509" t="s">
        <v>430</v>
      </c>
      <c r="E11" s="162" t="str">
        <f>IF(G11,"Tiesa","Netiesa")</f>
        <v>Tiesa</v>
      </c>
      <c r="F11" s="163" t="str">
        <f>IF(H11,"Tiesa","Netiesa")</f>
        <v>Tiesa</v>
      </c>
      <c r="G11" s="251" t="b">
        <f>IF((G20&gt;0)*(G21&gt;=G22),TRUE,FALSE)</f>
        <v>1</v>
      </c>
      <c r="H11" s="144" t="b">
        <f>IF((H20&gt;0)*(H21&gt;=H22),TRUE,FALSE)</f>
        <v>1</v>
      </c>
      <c r="I11" s="509" t="s">
        <v>429</v>
      </c>
      <c r="J11" s="539"/>
      <c r="K11" s="501"/>
    </row>
    <row r="12" spans="1:13" ht="68.400000000000006" customHeight="1" thickBot="1">
      <c r="B12" s="466"/>
      <c r="C12" s="506"/>
      <c r="D12" s="510"/>
      <c r="E12" s="192" t="str">
        <f>CONCATENATE(ROUND(G20,1),IF(G11," ≥ "," &lt; "),0, " ir        ", ROUND(G21,1),IF(G21&gt;=G22," ≥ "," &lt; "), ROUND(G22,1))</f>
        <v>1.4 ≥ 0 ir        0.1 ≥ -0.2</v>
      </c>
      <c r="F12" s="178" t="str">
        <f>CONCATENATE(ROUND(H20,1),IF(H11," ≥ "," &lt; "),0, " ir        ", ROUND(H21,1),IF(H21&gt;=H22," ≥ "," &lt; "), ROUND(H22,1))</f>
        <v>0.9 ≥ 0 ir        0.1 ≥ -0.2</v>
      </c>
      <c r="G12" s="252" t="str">
        <f>CONCATENATE(ROUND(G20,1),IF(G11," ≥ "," &lt; "),0, " and     ", ROUND(G21,1),IF(G21&gt;=G22," ≥ "," &lt; "), ROUND(G22,1))</f>
        <v>1.4 ≥ 0 and     0.1 ≥ -0.2</v>
      </c>
      <c r="H12" s="147" t="str">
        <f>CONCATENATE(ROUND(H20,1),IF(H11," ≥ "," &lt; "),0, " and     ", ROUND(H21,1),IF(H21&gt;=H22," ≥ "," &lt; "), ROUND(H22,1))</f>
        <v>0.9 ≥ 0 and     0.1 ≥ -0.2</v>
      </c>
      <c r="I12" s="510"/>
      <c r="J12" s="537"/>
      <c r="K12" s="501"/>
    </row>
    <row r="13" spans="1:13" ht="17.399999999999999" thickBot="1">
      <c r="B13" s="466"/>
      <c r="C13" s="531" t="s">
        <v>131</v>
      </c>
      <c r="D13" s="531"/>
      <c r="E13" s="246" t="str">
        <f>IF(OR(G9:G11),"Galioja","Negalioja")</f>
        <v>Galioja</v>
      </c>
      <c r="F13" s="249" t="str">
        <f>IF(OR(H9:H11),"Galioja","Negalioja")</f>
        <v>Galioja</v>
      </c>
      <c r="G13" s="253" t="str">
        <f>IF(OR(G9:G11),"Valid","Invalid")</f>
        <v>Valid</v>
      </c>
      <c r="H13" s="247" t="str">
        <f>IF(OR(H9:H11),"Valid","Invalid")</f>
        <v>Valid</v>
      </c>
      <c r="I13" s="531" t="s">
        <v>152</v>
      </c>
      <c r="J13" s="531"/>
      <c r="K13" s="501"/>
    </row>
    <row r="14" spans="1:13" ht="17.399999999999999" customHeight="1" thickBot="1">
      <c r="B14" s="466" t="s">
        <v>443</v>
      </c>
      <c r="C14" s="502" t="s">
        <v>406</v>
      </c>
      <c r="D14" s="243" t="s">
        <v>423</v>
      </c>
      <c r="E14" s="532" t="str">
        <f>IF(G14,"Tiesa","Netiesa")</f>
        <v>Tiesa</v>
      </c>
      <c r="F14" s="533"/>
      <c r="G14" s="507" t="b">
        <f>IF(E19&gt;2016,TRUE,FALSE)</f>
        <v>1</v>
      </c>
      <c r="H14" s="508"/>
      <c r="I14" s="243" t="s">
        <v>105</v>
      </c>
      <c r="J14" s="534" t="s">
        <v>181</v>
      </c>
      <c r="K14" s="501" t="s">
        <v>444</v>
      </c>
    </row>
    <row r="15" spans="1:13" ht="66" customHeight="1" thickBot="1">
      <c r="B15" s="466"/>
      <c r="C15" s="540"/>
      <c r="D15" s="242" t="s">
        <v>425</v>
      </c>
      <c r="E15" s="518" t="s">
        <v>364</v>
      </c>
      <c r="F15" s="521" t="str">
        <f>E15</f>
        <v>Nėra savivaldybių, kurių asignavimai neviršija 0,3 proc. BVP, planuojamų asignavimų ir pajamų duomenų</v>
      </c>
      <c r="G15" s="524" t="s">
        <v>366</v>
      </c>
      <c r="H15" s="527" t="str">
        <f>G15</f>
        <v>No data on local governments appropr. of which does not exceed 0.3% of GDP, planned appropr. and revenues</v>
      </c>
      <c r="I15" s="242" t="s">
        <v>428</v>
      </c>
      <c r="J15" s="535"/>
      <c r="K15" s="501"/>
    </row>
    <row r="16" spans="1:13" ht="118.2" customHeight="1" thickBot="1">
      <c r="B16" s="466"/>
      <c r="C16" s="503"/>
      <c r="D16" s="242" t="s">
        <v>426</v>
      </c>
      <c r="E16" s="519"/>
      <c r="F16" s="522"/>
      <c r="G16" s="525"/>
      <c r="H16" s="528"/>
      <c r="I16" s="242" t="s">
        <v>427</v>
      </c>
      <c r="J16" s="535"/>
      <c r="K16" s="501"/>
    </row>
    <row r="17" spans="2:11" ht="36" customHeight="1" thickBot="1">
      <c r="B17" s="467"/>
      <c r="C17" s="514" t="s">
        <v>183</v>
      </c>
      <c r="D17" s="515"/>
      <c r="E17" s="520"/>
      <c r="F17" s="523"/>
      <c r="G17" s="526"/>
      <c r="H17" s="529"/>
      <c r="I17" s="516" t="s">
        <v>365</v>
      </c>
      <c r="J17" s="517"/>
      <c r="K17" s="530"/>
    </row>
    <row r="18" spans="2:11" ht="18" thickTop="1" thickBot="1">
      <c r="C18" s="84" t="s">
        <v>129</v>
      </c>
      <c r="D18" s="84"/>
      <c r="E18" s="84"/>
      <c r="F18" s="84"/>
      <c r="G18" s="84"/>
      <c r="H18" s="74"/>
      <c r="I18" s="74"/>
      <c r="J18" s="85" t="s">
        <v>130</v>
      </c>
      <c r="K18" s="85"/>
    </row>
    <row r="19" spans="2:11" ht="17.399999999999999" thickBot="1">
      <c r="D19" s="119" t="s">
        <v>198</v>
      </c>
      <c r="E19" s="480">
        <f>'2. Macro'!E5+8</f>
        <v>2017</v>
      </c>
      <c r="F19" s="480"/>
      <c r="G19" s="480">
        <f>E19</f>
        <v>2017</v>
      </c>
      <c r="H19" s="480"/>
      <c r="I19" s="120" t="s">
        <v>200</v>
      </c>
    </row>
    <row r="20" spans="2:11" ht="17.399999999999999" thickBot="1">
      <c r="D20" s="229" t="s">
        <v>356</v>
      </c>
      <c r="E20" s="101">
        <f>'2. Macro'!M20</f>
        <v>1.3642874862406673</v>
      </c>
      <c r="F20" s="102">
        <f>'2. Macro'!M19</f>
        <v>0.8766523368289425</v>
      </c>
      <c r="G20" s="101">
        <f>E20</f>
        <v>1.3642874862406673</v>
      </c>
      <c r="H20" s="121">
        <f>F20</f>
        <v>0.8766523368289425</v>
      </c>
      <c r="I20" s="120" t="s">
        <v>199</v>
      </c>
    </row>
    <row r="21" spans="2:11" ht="17.399999999999999" thickBot="1">
      <c r="D21" s="229" t="s">
        <v>362</v>
      </c>
      <c r="E21" s="101">
        <f>'3. GGbudget'!E20</f>
        <v>0.10088134576015539</v>
      </c>
      <c r="F21" s="102">
        <f>'3. GGbudget'!I20</f>
        <v>7.0813991679046881E-2</v>
      </c>
      <c r="G21" s="101">
        <f>E21</f>
        <v>0.10088134576015539</v>
      </c>
      <c r="H21" s="121">
        <f>F21</f>
        <v>7.0813991679046881E-2</v>
      </c>
      <c r="I21" s="120" t="s">
        <v>360</v>
      </c>
    </row>
    <row r="22" spans="2:11" ht="17.399999999999999" thickBot="1">
      <c r="D22" s="229" t="s">
        <v>361</v>
      </c>
      <c r="E22" s="101">
        <f>'3. GGbudget'!D20</f>
        <v>-0.18549333033737789</v>
      </c>
      <c r="F22" s="102">
        <f>'3. GGbudget'!H20</f>
        <v>-0.18827713547284999</v>
      </c>
      <c r="G22" s="101">
        <f>E22</f>
        <v>-0.18549333033737789</v>
      </c>
      <c r="H22" s="121">
        <f>F22</f>
        <v>-0.18827713547284999</v>
      </c>
      <c r="I22" s="244" t="s">
        <v>359</v>
      </c>
    </row>
    <row r="23" spans="2:11" ht="17.399999999999999" thickBot="1">
      <c r="D23" s="91" t="s">
        <v>38</v>
      </c>
      <c r="E23" s="91"/>
      <c r="F23" s="80"/>
      <c r="G23" s="80"/>
      <c r="I23" s="93" t="s">
        <v>39</v>
      </c>
    </row>
    <row r="24" spans="2:11" ht="17.399999999999999" thickBot="1">
      <c r="D24" s="91" t="s">
        <v>136</v>
      </c>
      <c r="E24" s="419" t="s">
        <v>123</v>
      </c>
      <c r="F24" s="419"/>
      <c r="G24" s="420" t="s">
        <v>147</v>
      </c>
      <c r="H24" s="420"/>
      <c r="I24" s="94" t="s">
        <v>135</v>
      </c>
    </row>
    <row r="25" spans="2:11" ht="17.399999999999999" thickBot="1">
      <c r="D25" s="91" t="s">
        <v>134</v>
      </c>
      <c r="E25" s="454" t="s">
        <v>148</v>
      </c>
      <c r="F25" s="454"/>
      <c r="G25" s="455" t="s">
        <v>148</v>
      </c>
      <c r="H25" s="455"/>
      <c r="I25" s="93" t="s">
        <v>149</v>
      </c>
    </row>
    <row r="26" spans="2:11">
      <c r="E26" s="104"/>
      <c r="F26" s="103"/>
      <c r="I26" s="103"/>
      <c r="J26" s="74"/>
      <c r="K26" s="74"/>
    </row>
    <row r="27" spans="2:11">
      <c r="E27" s="104"/>
      <c r="F27" s="103"/>
      <c r="I27" s="103"/>
      <c r="J27" s="74"/>
      <c r="K27" s="74"/>
    </row>
    <row r="28" spans="2:11">
      <c r="E28" s="104"/>
      <c r="F28" s="105"/>
      <c r="I28" s="105"/>
      <c r="J28" s="74"/>
      <c r="K28" s="74"/>
    </row>
    <row r="29" spans="2:11">
      <c r="E29" s="104"/>
      <c r="F29" s="105"/>
      <c r="I29" s="105"/>
      <c r="J29" s="74"/>
      <c r="K29" s="74"/>
    </row>
  </sheetData>
  <mergeCells count="45">
    <mergeCell ref="A1:D1"/>
    <mergeCell ref="I13:J13"/>
    <mergeCell ref="I5:J5"/>
    <mergeCell ref="E19:F19"/>
    <mergeCell ref="G6:H6"/>
    <mergeCell ref="E6:F6"/>
    <mergeCell ref="E8:F8"/>
    <mergeCell ref="E14:F14"/>
    <mergeCell ref="G14:H14"/>
    <mergeCell ref="J14:J16"/>
    <mergeCell ref="J6:J7"/>
    <mergeCell ref="J8:J12"/>
    <mergeCell ref="C14:C16"/>
    <mergeCell ref="E4:F4"/>
    <mergeCell ref="G4:H4"/>
    <mergeCell ref="C13:D13"/>
    <mergeCell ref="G3:K3"/>
    <mergeCell ref="B3:F3"/>
    <mergeCell ref="E25:F25"/>
    <mergeCell ref="G24:H24"/>
    <mergeCell ref="G25:H25"/>
    <mergeCell ref="C17:D17"/>
    <mergeCell ref="I17:J17"/>
    <mergeCell ref="E24:F24"/>
    <mergeCell ref="G19:H19"/>
    <mergeCell ref="E15:E17"/>
    <mergeCell ref="F15:F17"/>
    <mergeCell ref="G15:G17"/>
    <mergeCell ref="H15:H17"/>
    <mergeCell ref="B4:B5"/>
    <mergeCell ref="B14:B17"/>
    <mergeCell ref="K14:K17"/>
    <mergeCell ref="K8:K13"/>
    <mergeCell ref="K6:K7"/>
    <mergeCell ref="B8:B13"/>
    <mergeCell ref="B6:B7"/>
    <mergeCell ref="K4:K5"/>
    <mergeCell ref="C6:C7"/>
    <mergeCell ref="C8:C12"/>
    <mergeCell ref="G8:H8"/>
    <mergeCell ref="D9:D10"/>
    <mergeCell ref="D11:D12"/>
    <mergeCell ref="I11:I12"/>
    <mergeCell ref="C5:D5"/>
    <mergeCell ref="I9:I10"/>
  </mergeCells>
  <hyperlinks>
    <hyperlink ref="A1" location="Content!A1" display="↖ atgal į turinį"/>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4" id="{7B0FD088-3B45-4F1C-B4DD-566DAEDF3F6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3" id="{FA6AD84F-907B-4529-833F-134674534469}">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2" id="{6BD7FD54-574D-4C2D-9E9D-3423D5DFC4C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 id="{6CE46AC9-1A0F-4744-8858-033CFD16C6AF}">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Įvardinti diapazonai</vt:lpstr>
      </vt:variant>
      <vt:variant>
        <vt:i4>2</vt:i4>
      </vt:variant>
    </vt:vector>
  </HeadingPairs>
  <TitlesOfParts>
    <vt:vector size="9" baseType="lpstr">
      <vt:lpstr>Content</vt:lpstr>
      <vt:lpstr>1. Summary</vt:lpstr>
      <vt:lpstr>2. Macro</vt:lpstr>
      <vt:lpstr>3. GGbudget</vt:lpstr>
      <vt:lpstr>4. SurplusGG</vt:lpstr>
      <vt:lpstr>5. GGexpenditure</vt:lpstr>
      <vt:lpstr>6. GGbudgets</vt:lpstr>
      <vt:lpstr>'2. Macro'!_Ref451963036</vt:lpstr>
      <vt:lpstr>'3. GGbudget'!_Ref452395988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2017-09-22T12:52:19Z</dcterms:modified>
</cp:coreProperties>
</file>