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Šios_darbaknygės"/>
  <xr:revisionPtr revIDLastSave="0" documentId="13_ncr:1_{05A7993C-453E-4532-991C-BDCCA387B533}" xr6:coauthVersionLast="36" xr6:coauthVersionMax="36" xr10:uidLastSave="{00000000-0000-0000-0000-000000000000}"/>
  <bookViews>
    <workbookView xWindow="0" yWindow="0" windowWidth="28800" windowHeight="12228" xr2:uid="{00000000-000D-0000-FFFF-FFFF00000000}"/>
  </bookViews>
  <sheets>
    <sheet name="Turinys | Content" sheetId="8" r:id="rId1"/>
    <sheet name="Savivaldybės" sheetId="4" state="hidden" r:id="rId2"/>
    <sheet name="Suvestinė | Summary" sheetId="9" r:id="rId3"/>
    <sheet name="KĮ 4 str. 2 d. | CL 4.2." sheetId="6" r:id="rId4"/>
    <sheet name="KĮ str. 4 d. | CL 4.4." sheetId="7" r:id="rId5"/>
  </sheets>
  <externalReferences>
    <externalReference r:id="rId6"/>
    <externalReference r:id="rId7"/>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'KĮ 4 str. 2 d. | CL 4.2.'!$A$9:$Q$28</definedName>
    <definedName name="_xlnm._FilterDatabase" localSheetId="4" hidden="1">'KĮ str. 4 d. | CL 4.4.'!$P$1:$P$83</definedName>
    <definedName name="_xlnm._FilterDatabase" localSheetId="1" hidden="1">Savivaldybės!$A$4:$L$75</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7" l="1"/>
  <c r="G97" i="7" l="1"/>
  <c r="G12" i="7" l="1"/>
  <c r="G13" i="7"/>
  <c r="I13" i="7" s="1"/>
  <c r="G14" i="7"/>
  <c r="I14" i="7" s="1"/>
  <c r="G15" i="7"/>
  <c r="I15" i="7" s="1"/>
  <c r="G16" i="7"/>
  <c r="I16" i="7" s="1"/>
  <c r="G17" i="7"/>
  <c r="I17" i="7" s="1"/>
  <c r="G18" i="7"/>
  <c r="I18" i="7" s="1"/>
  <c r="G19" i="7"/>
  <c r="I19" i="7" s="1"/>
  <c r="G20" i="7"/>
  <c r="I20" i="7" s="1"/>
  <c r="G21" i="7"/>
  <c r="I21" i="7" s="1"/>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I12" i="7" l="1"/>
  <c r="G29" i="6" l="1"/>
  <c r="E75" i="7" s="1"/>
  <c r="K19" i="7" l="1"/>
  <c r="K18" i="7"/>
  <c r="K14" i="7"/>
  <c r="K16" i="7"/>
  <c r="K15" i="7"/>
  <c r="K17" i="7"/>
  <c r="K21" i="7"/>
  <c r="K13" i="7"/>
  <c r="K20" i="7"/>
  <c r="D64" i="7"/>
  <c r="G24" i="6" l="1"/>
  <c r="H24" i="6" s="1"/>
  <c r="H8" i="4" l="1"/>
  <c r="I8" i="4" s="1"/>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15" i="6" l="1"/>
  <c r="M15" i="6" s="1"/>
  <c r="O17" i="6" l="1"/>
  <c r="P17" i="6" s="1"/>
  <c r="D16" i="6"/>
  <c r="F16" i="6" l="1"/>
  <c r="E16" i="6"/>
  <c r="D12" i="7"/>
  <c r="L13" i="4"/>
  <c r="L8" i="4" l="1"/>
  <c r="K13" i="4" l="1"/>
  <c r="J62" i="4"/>
  <c r="J64" i="4"/>
  <c r="L9" i="4" l="1"/>
  <c r="L10" i="4"/>
  <c r="L11" i="4"/>
  <c r="L12"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c r="E33" i="4" s="1"/>
  <c r="D34" i="4"/>
  <c r="E34" i="4" s="1"/>
  <c r="D35" i="4"/>
  <c r="E35" i="4" s="1"/>
  <c r="D36" i="4"/>
  <c r="E36" i="4" s="1"/>
  <c r="D37" i="4"/>
  <c r="E37" i="4" s="1"/>
  <c r="D38" i="4"/>
  <c r="E38" i="4" s="1"/>
  <c r="D39" i="4"/>
  <c r="E39" i="4" s="1"/>
  <c r="D40" i="4"/>
  <c r="E40" i="4" s="1"/>
  <c r="D41" i="4"/>
  <c r="E41" i="4" s="1"/>
  <c r="D42" i="4"/>
  <c r="E42" i="4" s="1"/>
  <c r="D43" i="4"/>
  <c r="E43" i="4" s="1"/>
  <c r="D44" i="4"/>
  <c r="E44" i="4" s="1"/>
  <c r="D45" i="4"/>
  <c r="E45" i="4" s="1"/>
  <c r="D46" i="4"/>
  <c r="E46" i="4" s="1"/>
  <c r="D47" i="4"/>
  <c r="E47" i="4" s="1"/>
  <c r="D48" i="4"/>
  <c r="E48" i="4" s="1"/>
  <c r="D49" i="4"/>
  <c r="E49" i="4" s="1"/>
  <c r="D50" i="4"/>
  <c r="E50" i="4" s="1"/>
  <c r="D51" i="4"/>
  <c r="E51" i="4" s="1"/>
  <c r="D52" i="4"/>
  <c r="E52" i="4" s="1"/>
  <c r="D53" i="4"/>
  <c r="E53" i="4" s="1"/>
  <c r="D54" i="4"/>
  <c r="E54" i="4" s="1"/>
  <c r="D55" i="4"/>
  <c r="E55" i="4" s="1"/>
  <c r="D56" i="4"/>
  <c r="E56" i="4" s="1"/>
  <c r="D57" i="4"/>
  <c r="E57" i="4" s="1"/>
  <c r="D58" i="4"/>
  <c r="E58" i="4" s="1"/>
  <c r="D59" i="4"/>
  <c r="E59" i="4" s="1"/>
  <c r="D60" i="4"/>
  <c r="E60" i="4" s="1"/>
  <c r="D61" i="4"/>
  <c r="E61" i="4" s="1"/>
  <c r="D62" i="4"/>
  <c r="E62" i="4" s="1"/>
  <c r="D63" i="4"/>
  <c r="E63" i="4" s="1"/>
  <c r="D64" i="4"/>
  <c r="E64" i="4" s="1"/>
  <c r="D65" i="4"/>
  <c r="E65" i="4" s="1"/>
  <c r="D66" i="4"/>
  <c r="E66" i="4" s="1"/>
  <c r="D67" i="4"/>
  <c r="F67" i="4" s="1"/>
  <c r="D8" i="4"/>
  <c r="F8" i="4" s="1"/>
  <c r="D67"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5" i="7"/>
  <c r="D66" i="7"/>
  <c r="I67" i="7"/>
  <c r="I66" i="7"/>
  <c r="O18" i="6"/>
  <c r="P18" i="6" s="1"/>
  <c r="D17" i="6"/>
  <c r="D18" i="6"/>
  <c r="K18" i="4"/>
  <c r="I18" i="6"/>
  <c r="M18" i="6" s="1"/>
  <c r="I17" i="6"/>
  <c r="M17" i="6" s="1"/>
  <c r="K12" i="4"/>
  <c r="O16" i="6"/>
  <c r="P16" i="6" s="1"/>
  <c r="K8" i="4"/>
  <c r="O15" i="6"/>
  <c r="P15" i="6" s="1"/>
  <c r="K66" i="7" l="1"/>
  <c r="K67" i="7"/>
  <c r="F18" i="6"/>
  <c r="E18" i="6"/>
  <c r="R18" i="6" s="1"/>
  <c r="F17" i="6"/>
  <c r="E17" i="6"/>
  <c r="R17" i="6" s="1"/>
  <c r="J12" i="7"/>
  <c r="N17" i="6"/>
  <c r="Q17" i="6" s="1"/>
  <c r="F39" i="4"/>
  <c r="F63" i="4"/>
  <c r="F31" i="4"/>
  <c r="F55" i="4"/>
  <c r="F23" i="4"/>
  <c r="F47" i="4"/>
  <c r="F15" i="4"/>
  <c r="F61" i="4"/>
  <c r="F53" i="4"/>
  <c r="F45" i="4"/>
  <c r="F37" i="4"/>
  <c r="F29" i="4"/>
  <c r="F21" i="4"/>
  <c r="F13" i="4"/>
  <c r="E67" i="4"/>
  <c r="F59" i="4"/>
  <c r="F51" i="4"/>
  <c r="F43" i="4"/>
  <c r="F35" i="4"/>
  <c r="F27" i="4"/>
  <c r="F19" i="4"/>
  <c r="F11" i="4"/>
  <c r="F65" i="4"/>
  <c r="F57" i="4"/>
  <c r="F49" i="4"/>
  <c r="F41" i="4"/>
  <c r="F33" i="4"/>
  <c r="F25" i="4"/>
  <c r="F17" i="4"/>
  <c r="F9" i="4"/>
  <c r="F66" i="4"/>
  <c r="F64" i="4"/>
  <c r="F62" i="4"/>
  <c r="F60" i="4"/>
  <c r="F58" i="4"/>
  <c r="F56" i="4"/>
  <c r="F54" i="4"/>
  <c r="F52" i="4"/>
  <c r="F50" i="4"/>
  <c r="F48" i="4"/>
  <c r="F46" i="4"/>
  <c r="F44" i="4"/>
  <c r="F42" i="4"/>
  <c r="F40" i="4"/>
  <c r="F38" i="4"/>
  <c r="F36" i="4"/>
  <c r="F34" i="4"/>
  <c r="F32" i="4"/>
  <c r="F30" i="4"/>
  <c r="F28" i="4"/>
  <c r="F26" i="4"/>
  <c r="F24" i="4"/>
  <c r="F22" i="4"/>
  <c r="F20" i="4"/>
  <c r="F18" i="4"/>
  <c r="F16" i="4"/>
  <c r="F14" i="4"/>
  <c r="F12" i="4"/>
  <c r="F10" i="4"/>
  <c r="E8" i="4"/>
  <c r="I16" i="6"/>
  <c r="D15" i="6"/>
  <c r="J66" i="7"/>
  <c r="I65" i="7"/>
  <c r="I64" i="7"/>
  <c r="I63" i="7"/>
  <c r="I62" i="7"/>
  <c r="I61" i="7"/>
  <c r="I60" i="7"/>
  <c r="I59" i="7"/>
  <c r="I58" i="7"/>
  <c r="I57" i="7"/>
  <c r="I56" i="7"/>
  <c r="I55" i="7"/>
  <c r="I54" i="7"/>
  <c r="I53" i="7"/>
  <c r="I50" i="7"/>
  <c r="I49" i="7"/>
  <c r="I46" i="7"/>
  <c r="I45" i="7"/>
  <c r="I42" i="7"/>
  <c r="I40" i="7"/>
  <c r="I38" i="7"/>
  <c r="I36" i="7"/>
  <c r="I34" i="7"/>
  <c r="I33" i="7"/>
  <c r="I32" i="7"/>
  <c r="I31" i="7"/>
  <c r="I30" i="7"/>
  <c r="I27" i="7"/>
  <c r="I26" i="7"/>
  <c r="I23" i="7"/>
  <c r="I22" i="7"/>
  <c r="K49" i="7" l="1"/>
  <c r="K26" i="7"/>
  <c r="K38" i="7"/>
  <c r="K62" i="7"/>
  <c r="K34" i="7"/>
  <c r="K55" i="7"/>
  <c r="K50" i="7"/>
  <c r="K53" i="7"/>
  <c r="K40" i="7"/>
  <c r="K42" i="7"/>
  <c r="K56" i="7"/>
  <c r="K64" i="7"/>
  <c r="K33" i="7"/>
  <c r="K22" i="7"/>
  <c r="K36" i="7"/>
  <c r="K63" i="7"/>
  <c r="K45" i="7"/>
  <c r="K65" i="7"/>
  <c r="K60" i="7"/>
  <c r="K23" i="7"/>
  <c r="K61" i="7"/>
  <c r="K27" i="7"/>
  <c r="K30" i="7"/>
  <c r="K31" i="7"/>
  <c r="K57" i="7"/>
  <c r="K32" i="7"/>
  <c r="K46" i="7"/>
  <c r="K58" i="7"/>
  <c r="M16" i="6"/>
  <c r="R16" i="6" s="1"/>
  <c r="J65" i="7"/>
  <c r="F15" i="6"/>
  <c r="E15" i="6"/>
  <c r="R15" i="6" s="1"/>
  <c r="J23" i="7"/>
  <c r="J61" i="7"/>
  <c r="J34" i="7"/>
  <c r="J36" i="7"/>
  <c r="J38" i="7"/>
  <c r="J62" i="7"/>
  <c r="J54" i="7"/>
  <c r="J27" i="7"/>
  <c r="J40" i="7"/>
  <c r="J55" i="7"/>
  <c r="J63" i="7"/>
  <c r="J42" i="7"/>
  <c r="J56" i="7"/>
  <c r="J64" i="7"/>
  <c r="J31" i="7"/>
  <c r="J57" i="7"/>
  <c r="J19" i="7"/>
  <c r="J58" i="7"/>
  <c r="J60" i="7"/>
  <c r="J32" i="7"/>
  <c r="J21" i="7"/>
  <c r="J33" i="7"/>
  <c r="J59" i="7"/>
  <c r="J67" i="7"/>
  <c r="J18" i="7"/>
  <c r="J53" i="7"/>
  <c r="J26" i="7"/>
  <c r="J46" i="7"/>
  <c r="J49" i="7"/>
  <c r="N18" i="6"/>
  <c r="Q18" i="6" s="1"/>
  <c r="N15" i="6"/>
  <c r="Q15" i="6" s="1"/>
  <c r="J45" i="7"/>
  <c r="J22" i="7"/>
  <c r="J30" i="7"/>
  <c r="J50" i="7"/>
  <c r="I29" i="7"/>
  <c r="I25" i="7"/>
  <c r="I24" i="7"/>
  <c r="I28" i="7"/>
  <c r="I35" i="7"/>
  <c r="I37" i="7"/>
  <c r="I39" i="7"/>
  <c r="I41" i="7"/>
  <c r="I43" i="7"/>
  <c r="I47" i="7"/>
  <c r="I51" i="7"/>
  <c r="I44" i="7"/>
  <c r="I48" i="7"/>
  <c r="I52" i="7"/>
  <c r="K52" i="7" l="1"/>
  <c r="K48" i="7"/>
  <c r="K35" i="7"/>
  <c r="K28" i="7"/>
  <c r="K44" i="7"/>
  <c r="K51" i="7"/>
  <c r="K24" i="7"/>
  <c r="K41" i="7"/>
  <c r="K47" i="7"/>
  <c r="K39" i="7"/>
  <c r="K37" i="7"/>
  <c r="K25" i="7"/>
  <c r="K43" i="7"/>
  <c r="K29" i="7"/>
  <c r="R19" i="6"/>
  <c r="N16" i="6"/>
  <c r="Q16" i="6" s="1"/>
  <c r="J39" i="7"/>
  <c r="J29" i="7"/>
  <c r="J37" i="7"/>
  <c r="J13" i="7"/>
  <c r="J48" i="7"/>
  <c r="J35" i="7"/>
  <c r="J16" i="7"/>
  <c r="J52" i="7"/>
  <c r="J44" i="7"/>
  <c r="J15" i="7"/>
  <c r="J17" i="7"/>
  <c r="J28" i="7"/>
  <c r="J51" i="7"/>
  <c r="J24" i="7"/>
  <c r="J14" i="7"/>
  <c r="J41" i="7"/>
  <c r="J20" i="7"/>
  <c r="J47" i="7"/>
  <c r="J43" i="7"/>
  <c r="J25" i="7"/>
  <c r="K68" i="7" l="1"/>
</calcChain>
</file>

<file path=xl/sharedStrings.xml><?xml version="1.0" encoding="utf-8"?>
<sst xmlns="http://schemas.openxmlformats.org/spreadsheetml/2006/main" count="297" uniqueCount="195">
  <si>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FULFILMENT OF FISCAL DISCIPLINE RULES  </t>
    </r>
  </si>
  <si>
    <t>APRAŠYMAS / DESCRIPTION</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</si>
  <si>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expenditures exceeds 0.3 and municipalities which expenditures are below 0.3% of GDP at current prices of previous year.</t>
    </r>
  </si>
  <si>
    <t>1. FISKALINĖS DRAUSMĖS TAISYKLĖS / FISCAL RULES</t>
  </si>
  <si>
    <t>1. Savivaldybių biudžetų fiskalinės drausmės taisyklės, 2022 m. / Fiscal discipline rules attributable to local government</t>
  </si>
  <si>
    <t>2. Savivaldybių 2022 m. biudžetai, kuriems taikoma Konstitucinio įstatymo 4 str. 2 d. / Budgets attributable to local government in 2022, CL 4.2.</t>
  </si>
  <si>
    <t>3. Savivaldybių 2022 m. biudžetai, kuriems taikoma Konstitucinio įstatymo 4 str. 4 d. / Budgets attributable to local governments in 2022, CL 4.4.</t>
  </si>
  <si>
    <t>KĮ</t>
  </si>
  <si>
    <t>Lietuvos Respublikos fiskalinės sutarties įgyvendinimo konstitucinis įstatymas</t>
  </si>
  <si>
    <t>CL</t>
  </si>
  <si>
    <t>Republic of Lithuania Constitutional Law on the Implementation of the Fiscal Treaty</t>
  </si>
  <si>
    <t>↖ atgal į turinį</t>
  </si>
  <si>
    <t>Savivaldybių 2020 m. biudžetų duomenys</t>
  </si>
  <si>
    <t>Savivaldybė</t>
  </si>
  <si>
    <t>Kodas</t>
  </si>
  <si>
    <t>Asignavimai, proc. BVP</t>
  </si>
  <si>
    <t>εi, pot. BVP</t>
  </si>
  <si>
    <t>Pajamos, tūkst. EUR</t>
  </si>
  <si>
    <t>Asignavimai, tūkst. EUR</t>
  </si>
  <si>
    <t>Balansas, tūkst. EUR</t>
  </si>
  <si>
    <t>Nepanaudota praėjusių metų pajamų dalis (2019-12-31),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</si>
  <si>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</si>
  <si>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</si>
  <si>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</si>
  <si>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</si>
  <si>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</si>
  <si>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</si>
  <si>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</si>
  <si>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</si>
  <si>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</si>
  <si>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</si>
  <si>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</si>
  <si>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</si>
  <si>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</si>
  <si>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</si>
  <si>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</si>
  <si>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</si>
  <si>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</si>
  <si>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</si>
  <si>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</si>
  <si>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</si>
  <si>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</si>
  <si>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</si>
  <si>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</si>
  <si>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</si>
  <si>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</si>
  <si>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</si>
  <si>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</si>
  <si>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</si>
  <si>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</si>
  <si>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</si>
  <si>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</si>
  <si>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</si>
  <si>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</si>
  <si>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</si>
  <si>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</si>
  <si>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</si>
  <si>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</si>
  <si>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</si>
  <si>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</si>
  <si>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</si>
  <si>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</si>
  <si>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</si>
  <si>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</si>
  <si>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</si>
  <si>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</si>
  <si>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</si>
  <si>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</si>
  <si>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</si>
  <si>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</si>
  <si>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</si>
  <si>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</si>
  <si>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</si>
  <si>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</si>
  <si>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</si>
  <si>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</si>
  <si>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</si>
  <si>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</si>
  <si>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</si>
  <si>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</si>
  <si>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</si>
  <si>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</si>
  <si>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</si>
  <si>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2020 m. BVP projekcija, mln. EUR</t>
  </si>
  <si>
    <t>2019 m. BVP, mln. EUR</t>
  </si>
  <si>
    <t xml:space="preserve">2020 m. atotrūkis nuo potencialo, proc. pot. BVP </t>
  </si>
  <si>
    <t>2020 m. projektuotos VS išlaidos, mln. EUR</t>
  </si>
  <si>
    <t xml:space="preserve">2019 m. visos išlaidos, mln. EUR </t>
  </si>
  <si>
    <t>Valdžios sektoriaus biudžeto dalinis elastingumas</t>
  </si>
  <si>
    <t>Šaltiniai</t>
  </si>
  <si>
    <t>Finansų ministerija (FM)</t>
  </si>
  <si>
    <t>Fiskalinės institucijos skaičiavimai (IFI)</t>
  </si>
  <si>
    <t>Faktiniai duomenys</t>
  </si>
  <si>
    <t>↖ atgal į turinį / back to content</t>
  </si>
  <si>
    <t>1 lentelė. Savivaldybių biudžetų fiskalinės drausmės taisyklės, 2022 m.</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</si>
  <si>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</si>
  <si>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</si>
  <si>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</si>
  <si>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</si>
  <si>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</si>
  <si>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</si>
  <si>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 xml:space="preserve">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</si>
  <si>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r>
      <rPr>
        <i/>
        <sz val="10"/>
        <color rgb="FF000000"/>
        <rFont val="Arial"/>
        <family val="2"/>
        <charset val="186"/>
      </rPr>
      <t>SB</t>
    </r>
    <r>
      <rPr>
        <i/>
        <vertAlign val="subscript"/>
        <sz val="10"/>
        <color rgb="FF000000"/>
        <rFont val="Arial"/>
        <family val="2"/>
        <charset val="186"/>
      </rPr>
      <t>j,2022</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</si>
  <si>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 xml:space="preserve">Kauno, Klaipėdos, Šiaulių ir Vilniaus miestų biudžetų struktūriniai balansų rodikliai buvo subalansuoti* 
</t>
    </r>
    <r>
      <rPr>
        <i/>
        <sz val="10"/>
        <color theme="1"/>
        <rFont val="Arial"/>
        <family val="2"/>
        <charset val="186"/>
      </rPr>
      <t xml:space="preserve">
All local governments (Kaunas, Klaipėda, Šiauliai and Vilnius) follow fiscal rule*</t>
    </r>
  </si>
  <si>
    <r>
      <t>T</t>
    </r>
    <r>
      <rPr>
        <vertAlign val="subscript"/>
        <sz val="10"/>
        <color theme="1"/>
        <rFont val="Arial"/>
        <family val="2"/>
        <charset val="186"/>
      </rPr>
      <t>4</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</si>
  <si>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r>
  </si>
  <si>
    <r>
      <t>AP</t>
    </r>
    <r>
      <rPr>
        <i/>
        <vertAlign val="subscript"/>
        <sz val="10"/>
        <color rgb="FF000000"/>
        <rFont val="Arial"/>
        <family val="2"/>
        <charset val="186"/>
      </rPr>
      <t>2022</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</si>
  <si>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 xml:space="preserve">Negalioja
</t>
    </r>
    <r>
      <rPr>
        <i/>
        <sz val="10"/>
        <rFont val="Arial"/>
        <family val="2"/>
        <charset val="186"/>
      </rPr>
      <t>Not Valid</t>
    </r>
  </si>
  <si>
    <r>
      <t>SA</t>
    </r>
    <r>
      <rPr>
        <i/>
        <vertAlign val="subscript"/>
        <sz val="10"/>
        <color rgb="FF000000"/>
        <rFont val="Arial"/>
        <family val="2"/>
        <charset val="186"/>
      </rPr>
      <t>j,2022</t>
    </r>
    <r>
      <rPr>
        <i/>
        <sz val="10"/>
        <color rgb="FF000000"/>
        <rFont val="Arial"/>
        <family val="2"/>
        <charset val="186"/>
      </rPr>
      <t>/SP</t>
    </r>
    <r>
      <rPr>
        <i/>
        <vertAlign val="subscript"/>
        <sz val="10"/>
        <color rgb="FF000000"/>
        <rFont val="Arial"/>
        <family val="2"/>
        <charset val="186"/>
      </rPr>
      <t xml:space="preserve">j,2022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</si>
  <si>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2022</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</si>
  <si>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t>Tenkinama 
Valid</t>
  </si>
  <si>
    <r>
      <t>SA</t>
    </r>
    <r>
      <rPr>
        <i/>
        <vertAlign val="subscript"/>
        <sz val="10"/>
        <color rgb="FF000000"/>
        <rFont val="Arial"/>
        <family val="2"/>
        <charset val="186"/>
      </rPr>
      <t>j,2022</t>
    </r>
    <r>
      <rPr>
        <i/>
        <sz val="10"/>
        <color rgb="FF000000"/>
        <rFont val="Arial"/>
        <family val="2"/>
        <charset val="186"/>
      </rPr>
      <t>/SP</t>
    </r>
    <r>
      <rPr>
        <i/>
        <vertAlign val="subscript"/>
        <sz val="10"/>
        <color rgb="FF000000"/>
        <rFont val="Arial"/>
        <family val="2"/>
        <charset val="186"/>
      </rPr>
      <t xml:space="preserve">j,2022 </t>
    </r>
    <r>
      <rPr>
        <sz val="10"/>
        <color rgb="FF000000"/>
        <rFont val="Calibri"/>
        <family val="2"/>
        <charset val="186"/>
      </rPr>
      <t>≤ 1,015</t>
    </r>
    <r>
      <rPr>
        <sz val="10"/>
        <color rgb="FF000000"/>
        <rFont val="Arial"/>
        <family val="2"/>
        <charset val="186"/>
      </rPr>
      <t xml:space="preserve">
</t>
    </r>
  </si>
  <si>
    <t>56 savivaldybių biudžetai buvo perviršiniai arba subalansuoti 
56 local governments follow the fiscal rule</t>
  </si>
  <si>
    <t>* Struktūrinio balanso rezultatas apvalinamas vieno skaitmens po kablelio tikslumu.</t>
  </si>
  <si>
    <t xml:space="preserve">* The result of structural balance indicator is rounded to one decimal place. </t>
  </si>
  <si>
    <t>Šaltinis – Valstybės kontrolės, vykdančios fiskalinės institucijos funkcijas, skaičiavimai</t>
  </si>
  <si>
    <t>Source – National Audit Office of Lithuania, implementing the functions of the fiscal institution, calculations</t>
  </si>
  <si>
    <t>2 lentelė. Savivaldybių 2022 m. biudžetai, kuriems taikoma Konstitucinio įstatymo 4 str. 2 d.</t>
  </si>
  <si>
    <t>Table 2. Budgets attributable to local government in 2022, CL 4.2.</t>
  </si>
  <si>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</si>
  <si>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</si>
  <si>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</si>
  <si>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r>
      <t xml:space="preserve">Savivaldybė
</t>
    </r>
    <r>
      <rPr>
        <i/>
        <sz val="11"/>
        <color theme="1"/>
        <rFont val="Arial"/>
        <family val="2"/>
        <charset val="186"/>
      </rPr>
      <t>Local government</t>
    </r>
  </si>
  <si>
    <r>
      <t xml:space="preserve">Kodas
</t>
    </r>
    <r>
      <rPr>
        <i/>
        <sz val="11"/>
        <color theme="1"/>
        <rFont val="Arial"/>
        <family val="2"/>
        <charset val="186"/>
      </rPr>
      <t>Code</t>
    </r>
  </si>
  <si>
    <r>
      <t xml:space="preserve">Asignavimai, proc. BVP 
</t>
    </r>
    <r>
      <rPr>
        <i/>
        <sz val="11"/>
        <color theme="1"/>
        <rFont val="Arial"/>
        <family val="2"/>
        <charset val="186"/>
      </rPr>
      <t>Appropriations, % of GDP</t>
    </r>
  </si>
  <si>
    <r>
      <t xml:space="preserve">εi, pot. BVP 
</t>
    </r>
    <r>
      <rPr>
        <i/>
        <sz val="11"/>
        <rFont val="Arial"/>
        <family val="2"/>
        <charset val="186"/>
      </rPr>
      <t>εi, pot. GDP</t>
    </r>
  </si>
  <si>
    <r>
      <t xml:space="preserve">εi, pot. BVP 
</t>
    </r>
    <r>
      <rPr>
        <i/>
        <sz val="11"/>
        <color theme="1"/>
        <rFont val="Arial"/>
        <family val="2"/>
        <charset val="186"/>
      </rPr>
      <t>εi, pot. GDP</t>
    </r>
  </si>
  <si>
    <r>
      <t xml:space="preserve">Pajamos, tūkst. EUR
</t>
    </r>
    <r>
      <rPr>
        <i/>
        <sz val="11"/>
        <color theme="1"/>
        <rFont val="Arial"/>
        <family val="2"/>
        <charset val="186"/>
      </rPr>
      <t>Revenues, thousands EUR</t>
    </r>
  </si>
  <si>
    <r>
      <t xml:space="preserve">Asignavimai, tūkst. EUR
</t>
    </r>
    <r>
      <rPr>
        <i/>
        <sz val="11"/>
        <color theme="1"/>
        <rFont val="Arial"/>
        <family val="2"/>
        <charset val="186"/>
      </rPr>
      <t>Expenditures, thousands EUR</t>
    </r>
  </si>
  <si>
    <r>
      <t xml:space="preserve">Balansas, tūkst. EUR
</t>
    </r>
    <r>
      <rPr>
        <i/>
        <sz val="11"/>
        <color theme="1"/>
        <rFont val="Arial"/>
        <family val="2"/>
        <charset val="186"/>
      </rPr>
      <t>Balance, thousands EUR</t>
    </r>
  </si>
  <si>
    <r>
      <t xml:space="preserve">Balansas kaupiamuoju principu, tūkst. EUR
</t>
    </r>
    <r>
      <rPr>
        <i/>
        <sz val="11"/>
        <rFont val="Arial"/>
        <family val="2"/>
        <charset val="186"/>
      </rPr>
      <t>Balance on accrual basis, thousands EUR</t>
    </r>
  </si>
  <si>
    <r>
      <t xml:space="preserve">Balansas kaupiamuoju principu, proc. BVP 
</t>
    </r>
    <r>
      <rPr>
        <i/>
        <sz val="11"/>
        <rFont val="Arial"/>
        <family val="2"/>
        <charset val="186"/>
      </rPr>
      <t>Balance on accrual basis, % of GDP</t>
    </r>
  </si>
  <si>
    <r>
      <t xml:space="preserve">Asignavimų dalis nuo visų valdžios sektoriaus išlaidų, proc.
</t>
    </r>
    <r>
      <rPr>
        <i/>
        <sz val="11"/>
        <rFont val="Arial"/>
        <family val="2"/>
        <charset val="186"/>
      </rPr>
      <t>Share of approprations to total expenditure, %</t>
    </r>
  </si>
  <si>
    <r>
      <t xml:space="preserve">Ciklinė biudžeto dedamoji, proc. pot. BVP
</t>
    </r>
    <r>
      <rPr>
        <i/>
        <sz val="11"/>
        <rFont val="Arial"/>
        <family val="2"/>
        <charset val="186"/>
      </rPr>
      <t>Cyclical budgetary component,% of GDP</t>
    </r>
  </si>
  <si>
    <r>
      <t xml:space="preserve">Struktūrinis balansas, proc. BVP
</t>
    </r>
    <r>
      <rPr>
        <i/>
        <sz val="11"/>
        <rFont val="Arial"/>
        <family val="2"/>
        <charset val="186"/>
      </rPr>
      <t>Structural balance, % of GDP</t>
    </r>
  </si>
  <si>
    <r>
      <t xml:space="preserve">Ar laikomasi fiskalinės drausmės taisyklės*:
</t>
    </r>
    <r>
      <rPr>
        <i/>
        <sz val="11"/>
        <rFont val="Arial"/>
        <family val="2"/>
        <charset val="186"/>
      </rPr>
      <t>Is the fiscal rule complied with*</t>
    </r>
  </si>
  <si>
    <t>3=1-2</t>
  </si>
  <si>
    <t>7=3+(4-5)+6</t>
  </si>
  <si>
    <t>–</t>
  </si>
  <si>
    <r>
      <t xml:space="preserve">FM įsakymo Nr. 1K-006 forma SB-1-pajamos (73 eilutė)
</t>
    </r>
    <r>
      <rPr>
        <i/>
        <sz val="8"/>
        <rFont val="Arial"/>
        <family val="2"/>
        <charset val="186"/>
      </rPr>
      <t>Order MoF No. 1K-006 form SB-1-revenue (row 73)</t>
    </r>
  </si>
  <si>
    <r>
      <t xml:space="preserve">FM įsakymo Nr. 1K-006 forma SB-3-išlaidos (1+77-103+112 eilutės) 
</t>
    </r>
    <r>
      <rPr>
        <i/>
        <sz val="8"/>
        <rFont val="Arial"/>
        <family val="2"/>
        <charset val="186"/>
      </rPr>
      <t>Order MoF No. 1K-006 form SB-3-expenditure (rows 1+77-103+112)</t>
    </r>
  </si>
  <si>
    <r>
      <t xml:space="preserve">FM įsakymo Nr. 1K-361 forma Nr. 1-SAV (105 eilutė) (2022-03-31)
</t>
    </r>
    <r>
      <rPr>
        <i/>
        <sz val="8"/>
        <color theme="1"/>
        <rFont val="Arial"/>
        <family val="2"/>
        <charset val="186"/>
      </rPr>
      <t>Order MoF No. 1K-361 form No. 1-SAV (row 105) (2022-03-31)</t>
    </r>
  </si>
  <si>
    <r>
      <t xml:space="preserve">T21 (iš viso nesilaiko savivaldybių)
</t>
    </r>
    <r>
      <rPr>
        <b/>
        <i/>
        <sz val="11"/>
        <color theme="1"/>
        <rFont val="Arial"/>
        <family val="2"/>
        <charset val="186"/>
      </rPr>
      <t>T21 (total do not comply)</t>
    </r>
  </si>
  <si>
    <t>2022 m. BVP to meto kainomis projekcija, mln. EUR</t>
  </si>
  <si>
    <t>GDP projection 2022, mil. EUR</t>
  </si>
  <si>
    <t>2021 m. BVP to meto kainomis, mln. EUR</t>
  </si>
  <si>
    <t xml:space="preserve">GDP 2021, mil. EUR </t>
  </si>
  <si>
    <t xml:space="preserve">2022 m. atotrūkis nuo potencialo, proc. pot. BVP </t>
  </si>
  <si>
    <t>Output gap for the year 2022, % pot. GDP</t>
  </si>
  <si>
    <t>2022 m. projektuotos VS išlaidos, mln. EUR</t>
  </si>
  <si>
    <t>Total expenditure projected for 2022, mil. EUR</t>
  </si>
  <si>
    <t xml:space="preserve">2021 m. visos išlaidos, mln. EUR </t>
  </si>
  <si>
    <t>Total expenditure for the year 2021, mil. EUR</t>
  </si>
  <si>
    <t>VS biudžeto dalinis elastingumas</t>
  </si>
  <si>
    <t xml:space="preserve">Semi-elasticity of the GG sector </t>
  </si>
  <si>
    <t>Vertinimui naudojamas atotrūkis nuo potencialo</t>
  </si>
  <si>
    <t>Output gap used for the assessment</t>
  </si>
  <si>
    <t>Sources:</t>
  </si>
  <si>
    <t>Finansų ministerija</t>
  </si>
  <si>
    <t>FM</t>
  </si>
  <si>
    <t xml:space="preserve">Ministry of Finance </t>
  </si>
  <si>
    <t>Valstybės kontrolės, vykdančios fiskalinės institucijos funkcijas, skaičiavimai</t>
  </si>
  <si>
    <t>VK FI</t>
  </si>
  <si>
    <t>National Audit Office of Lithuania, implementing the functions of the fiscal institution, calculations</t>
  </si>
  <si>
    <t>Actual data</t>
  </si>
  <si>
    <t>3 lentelė. Savivaldybių 2022 m. biudžetai, kuriems taikoma Konstitucinio įstatymo 4 str. 4 d.</t>
  </si>
  <si>
    <t>Table 3. Budgets attributable to local governments in 2022, CL 4.4.</t>
  </si>
  <si>
    <t>Kodas
Code</t>
  </si>
  <si>
    <r>
      <t xml:space="preserve">Asignavimai, proc. BVP
</t>
    </r>
    <r>
      <rPr>
        <i/>
        <sz val="11"/>
        <color theme="1"/>
        <rFont val="Arial"/>
        <family val="2"/>
        <charset val="186"/>
      </rPr>
      <t>Appropriations, % of GDP</t>
    </r>
  </si>
  <si>
    <r>
      <t xml:space="preserve">Balansas, koreguotas praėjusių metų nepanaudota pajamų dalimi, tūkst. EUR
</t>
    </r>
    <r>
      <rPr>
        <i/>
        <sz val="11"/>
        <rFont val="Arial"/>
        <family val="2"/>
        <charset val="186"/>
      </rPr>
      <t>Balance, adjusted to revenue carried forward to the following budget year</t>
    </r>
  </si>
  <si>
    <r>
      <t xml:space="preserve">Balansas, koreguotas nepanaudota praėjusių metų pajamų dalimi, proc. BVP
</t>
    </r>
    <r>
      <rPr>
        <i/>
        <sz val="11"/>
        <rFont val="Arial"/>
        <family val="2"/>
        <charset val="186"/>
      </rPr>
      <t>Balance adjusted to revenue caried forward to the following budget year, % of GDP</t>
    </r>
  </si>
  <si>
    <r>
      <t xml:space="preserve">Ar laikomasi fiskalinės drausmės taisyklės:
</t>
    </r>
    <r>
      <rPr>
        <i/>
        <sz val="11"/>
        <rFont val="Arial"/>
        <family val="2"/>
        <charset val="186"/>
      </rPr>
      <t>Is the fiscal rule complied with</t>
    </r>
  </si>
  <si>
    <t>5=3+4</t>
  </si>
  <si>
    <r>
      <t xml:space="preserve">FM įsakymo Nr. 1K-006 forma SB-1-pajamos (73 eilutė)
</t>
    </r>
    <r>
      <rPr>
        <i/>
        <sz val="8"/>
        <color theme="1"/>
        <rFont val="Arial"/>
        <family val="2"/>
        <charset val="186"/>
      </rPr>
      <t>Order MoF No. 1K-006 form SB-1-revenue (row 73)</t>
    </r>
  </si>
  <si>
    <t>FM įsakymo Nr. 1K-006 forma SB-3-išlaidos (1+77-103+112 eilutės) 
Order MoF No. 1K-006 form SB-3-expenditure (rows 1+77-103+112)</t>
  </si>
  <si>
    <t>Taip / Yes</t>
  </si>
  <si>
    <r>
      <t xml:space="preserve">T4 (iš viso nesilaiko savivaldybių)
</t>
    </r>
    <r>
      <rPr>
        <b/>
        <i/>
        <sz val="11"/>
        <color theme="1"/>
        <rFont val="Arial"/>
        <family val="2"/>
        <charset val="186"/>
      </rPr>
      <t>T4 (total do not comply)</t>
    </r>
  </si>
  <si>
    <t xml:space="preserve">2022 m. BVP to meto kainomis projekcija, mln. EUR </t>
  </si>
  <si>
    <t xml:space="preserve">2021 m. BVP to meto kainomis, mln. EUR </t>
  </si>
  <si>
    <t>11=8-10</t>
  </si>
  <si>
    <r>
      <t xml:space="preserve">Nepanaudota praėjusių metų pajamų dalis, tūkst. EUR
</t>
    </r>
    <r>
      <rPr>
        <i/>
        <sz val="11"/>
        <color theme="1"/>
        <rFont val="Arial"/>
        <family val="2"/>
        <charset val="186"/>
      </rPr>
      <t>Revenue, carried forward to the following budget year, thousands EUR</t>
    </r>
  </si>
  <si>
    <r>
      <t xml:space="preserve">Mokėtinų sumų likutis praėjusių metų pabaigoje, tūkst. EUR
</t>
    </r>
    <r>
      <rPr>
        <i/>
        <sz val="11"/>
        <color theme="1"/>
        <rFont val="Arial"/>
        <family val="2"/>
        <charset val="186"/>
      </rPr>
      <t>Accounts payable at the end of the previous year, thousands EUR</t>
    </r>
  </si>
  <si>
    <t>FM įsakymo Nr. 1K-465 forma Nr. 4 (2 str. likutis metų pabaigoje) (2021-12-31)
Order MoF No. 1K-361 form No. 4 (Art. 2 balance at the end of the year) (2021-12-31)</t>
  </si>
  <si>
    <t>Mokėtinų sumų metinis pokytis,  tūkst. EUR
 Change in accounts payable, thousands EUR</t>
  </si>
  <si>
    <t>NUORODOS / REFERENCES</t>
  </si>
  <si>
    <t>SUVESTINĖ / SUMMARY</t>
  </si>
  <si>
    <t>Vadovaujantis KĮ 4 str. 4 d., savivaldybių, kurių planuojami asignavimai neviršija 0,3 procento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Kadangi 2022 m. projektuojamas produkcijos atotrūkis nuo potencialo neigiamas, tai reiškia, kad nurodytų savivaldybių biudžetų balanso rodikliai turėjo būti planuojami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</si>
  <si>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projected output gap for the year 2022 is negative, the budgets of the indicated local governments had to be planned so that appropriations did not exceed the revenue by more than 1.5 percent.</t>
  </si>
  <si>
    <t>BSĮ</t>
  </si>
  <si>
    <t>Lietuvos Respublikos biudžeto sandaros įstatymas</t>
  </si>
  <si>
    <t>BL</t>
  </si>
  <si>
    <t>Republic of Lithuania Law on Budgeting</t>
  </si>
  <si>
    <t>FM įsakymo Nr. 1K-465 forma Nr. 4 (2 str. likutis metų pabaigoje) (2021-12-31)  - savivaldybių pateiktos mokėtinų sumų prognozės metų pabaigai savivaldybių taryboms tvirtinant biudžetus</t>
  </si>
  <si>
    <r>
      <t xml:space="preserve">FM įsakymo Nr. 1K-361 forma Nr. 1-SAV (105 eilutė) (2022-03-31) 
</t>
    </r>
    <r>
      <rPr>
        <i/>
        <sz val="8"/>
        <color theme="1"/>
        <rFont val="Arial"/>
        <family val="2"/>
        <charset val="186"/>
      </rPr>
      <t>Order MoF No. 1K-361 form No. 1-SAV (row 105) (2022-03-31)</t>
    </r>
  </si>
  <si>
    <t>2022-06-02 BPE-5-2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</si>
</sst>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0.0"/>
    <numFmt numFmtId="165" formatCode="0.0;\ \–0.0"/>
    <numFmt numFmtId="166" formatCode="0.0"/>
    <numFmt numFmtId="167" formatCode="0.000"/>
    <numFmt numFmtId="168" formatCode="#,##0.0;\–#,##0.0"/>
    <numFmt numFmtId="169" formatCode="#,##0.000;\–#,##0.000"/>
    <numFmt numFmtId="170" formatCode="0.00;\–0.00"/>
    <numFmt numFmtId="171" formatCode="_-* #,##0.0\ _€_-;\-* #,##0.0\ _€_-;_-* &quot;-&quot;??\ _€_-;_-@_-"/>
    <numFmt numFmtId="172" formatCode="#,##0.00;\–#,##0.00"/>
    <numFmt numFmtId="173" formatCode="0.0;\–0.0"/>
    <numFmt numFmtId="174" formatCode="_-* #,##0\ _€_-;\-* #,##0\ _€_-;_-* &quot;-&quot;??\ _€_-;_-@_-"/>
  </numFmts>
  <fonts count="5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sz val="8"/>
      <color theme="1"/>
      <name val="Arial"/>
      <family val="2"/>
      <charset val="186"/>
    </font>
    <font>
      <sz val="11"/>
      <color rgb="FFFF0000"/>
      <name val="Arial"/>
      <family val="2"/>
      <charset val="186"/>
    </font>
    <font>
      <i/>
      <sz val="11"/>
      <color rgb="FF00244D"/>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sz val="8"/>
      <name val="Arial"/>
      <family val="2"/>
      <charset val="186"/>
    </font>
    <font>
      <b/>
      <i/>
      <sz val="11"/>
      <color theme="1"/>
      <name val="Arial"/>
      <family val="2"/>
      <charset val="186"/>
    </font>
    <font>
      <i/>
      <sz val="8"/>
      <color theme="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rgb="FFF39EA0"/>
        <bgColor indexed="64"/>
      </patternFill>
    </fill>
    <fill>
      <patternFill patternType="solid">
        <fgColor rgb="FFD1D1D1"/>
        <bgColor indexed="64"/>
      </patternFill>
    </fill>
    <fill>
      <patternFill patternType="solid">
        <fgColor rgb="FFFFFF00"/>
        <bgColor indexed="64"/>
      </patternFill>
    </fill>
  </fills>
  <borders count="58">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rgb="FF00244D"/>
      </left>
      <right style="medium">
        <color rgb="FF00244D"/>
      </right>
      <top style="medium">
        <color rgb="FF00244D"/>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thin">
        <color rgb="FF47ABD9"/>
      </left>
      <right/>
      <top style="dashed">
        <color rgb="FF47ABD9"/>
      </top>
      <bottom style="dashed">
        <color rgb="FF47ABD9"/>
      </bottom>
      <diagonal/>
    </border>
    <border>
      <left style="thin">
        <color rgb="FF47ABD9"/>
      </left>
      <right/>
      <top style="dashed">
        <color rgb="FF47ABD9"/>
      </top>
      <bottom style="thin">
        <color rgb="FF47ABD9"/>
      </bottom>
      <diagonal/>
    </border>
    <border>
      <left style="thin">
        <color rgb="FF47ABD9"/>
      </left>
      <right style="dashed">
        <color rgb="FF47ABD9"/>
      </right>
      <top/>
      <bottom style="dashed">
        <color theme="5"/>
      </bottom>
      <diagonal/>
    </border>
    <border>
      <left style="dashed">
        <color rgb="FF47ABD9"/>
      </left>
      <right/>
      <top style="dashed">
        <color rgb="FF47ABD9"/>
      </top>
      <bottom style="dashed">
        <color rgb="FF47ABD9"/>
      </bottom>
      <diagonal/>
    </border>
    <border>
      <left/>
      <right style="dashed">
        <color rgb="FF47ABD9"/>
      </right>
      <top style="dashed">
        <color rgb="FF47ABD9"/>
      </top>
      <bottom style="dashed">
        <color rgb="FF47ABD9"/>
      </bottom>
      <diagonal/>
    </border>
    <border>
      <left/>
      <right style="dashed">
        <color rgb="FF47ABD9"/>
      </right>
      <top style="dashed">
        <color rgb="FF47ABD9"/>
      </top>
      <bottom style="thin">
        <color rgb="FF47ABD9"/>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style="thin">
        <color rgb="FF47ABD9"/>
      </left>
      <right style="dashed">
        <color rgb="FF47ABD9"/>
      </right>
      <top/>
      <bottom style="dashed">
        <color rgb="FF47ABD9"/>
      </bottom>
      <diagonal/>
    </border>
    <border>
      <left style="dashed">
        <color rgb="FF47ABD9"/>
      </left>
      <right style="dashed">
        <color rgb="FF47ABD9"/>
      </right>
      <top/>
      <bottom style="dashed">
        <color rgb="FF47ABD9"/>
      </bottom>
      <diagonal/>
    </border>
    <border>
      <left/>
      <right style="dashed">
        <color rgb="FF47ABD9"/>
      </right>
      <top/>
      <bottom style="dashed">
        <color rgb="FF47ABD9"/>
      </bottom>
      <diagonal/>
    </border>
    <border>
      <left style="dashed">
        <color rgb="FF47ABD9"/>
      </left>
      <right style="dashed">
        <color rgb="FF47ABD9"/>
      </right>
      <top style="dashed">
        <color rgb="FF47ABD9"/>
      </top>
      <bottom style="dotted">
        <color rgb="FF47ABD9"/>
      </bottom>
      <diagonal/>
    </border>
    <border>
      <left/>
      <right style="dashed">
        <color rgb="FF47ABD9"/>
      </right>
      <top style="dashed">
        <color rgb="FF47ABD9"/>
      </top>
      <bottom style="dotted">
        <color rgb="FF47ABD9"/>
      </bottom>
      <diagonal/>
    </border>
    <border>
      <left/>
      <right style="thin">
        <color rgb="FF47ABD9"/>
      </right>
      <top/>
      <bottom/>
      <diagonal/>
    </border>
    <border>
      <left style="dashed">
        <color rgb="FF47ABD9"/>
      </left>
      <right style="dashed">
        <color rgb="FF47ABD9"/>
      </right>
      <top style="thin">
        <color rgb="FF47ABD9"/>
      </top>
      <bottom/>
      <diagonal/>
    </border>
    <border>
      <left style="medium">
        <color indexed="64"/>
      </left>
      <right/>
      <top style="medium">
        <color rgb="FF00244D"/>
      </top>
      <bottom style="medium">
        <color rgb="FF00244D"/>
      </bottom>
      <diagonal/>
    </border>
    <border>
      <left style="medium">
        <color indexed="64"/>
      </left>
      <right/>
      <top style="medium">
        <color indexed="64"/>
      </top>
      <bottom style="medium">
        <color rgb="FF00244D"/>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47ABD9"/>
      </bottom>
      <diagonal/>
    </border>
  </borders>
  <cellStyleXfs count="10">
    <xf numFmtId="0" fontId="0" fillId="0" borderId="0"/>
    <xf numFmtId="0" fontId="4" fillId="0" borderId="0" applyNumberFormat="0" applyFill="0" applyBorder="0" applyAlignment="0" applyProtection="0"/>
    <xf numFmtId="0" fontId="7" fillId="0" borderId="0"/>
    <xf numFmtId="0" fontId="11" fillId="0" borderId="0" applyNumberFormat="0" applyFill="0" applyBorder="0" applyAlignment="0" applyProtection="0">
      <alignment vertical="top"/>
      <protection locked="0"/>
    </xf>
    <xf numFmtId="0" fontId="2"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3" fillId="0" borderId="0"/>
    <xf numFmtId="0" fontId="1" fillId="0" borderId="0"/>
    <xf numFmtId="43" fontId="3" fillId="0" borderId="0" applyFont="0" applyFill="0" applyBorder="0" applyAlignment="0" applyProtection="0"/>
  </cellStyleXfs>
  <cellXfs count="281">
    <xf numFmtId="0" fontId="0" fillId="0" borderId="0" xfId="0"/>
    <xf numFmtId="0" fontId="6" fillId="0" borderId="1" xfId="0" applyFont="1" applyBorder="1"/>
    <xf numFmtId="0" fontId="6" fillId="0" borderId="2" xfId="0" applyFont="1" applyBorder="1"/>
    <xf numFmtId="0" fontId="5" fillId="0" borderId="3" xfId="0" applyFont="1" applyBorder="1"/>
    <xf numFmtId="0" fontId="5" fillId="0" borderId="5" xfId="0" applyFont="1" applyBorder="1"/>
    <xf numFmtId="0" fontId="9" fillId="3" borderId="5" xfId="0" applyFont="1" applyFill="1" applyBorder="1"/>
    <xf numFmtId="0" fontId="10" fillId="0" borderId="4" xfId="0" applyFont="1" applyBorder="1"/>
    <xf numFmtId="0" fontId="10" fillId="0" borderId="0" xfId="0" applyFont="1"/>
    <xf numFmtId="0" fontId="12" fillId="0" borderId="4" xfId="2" applyFont="1" applyBorder="1" applyAlignment="1">
      <alignment horizontal="left" indent="2"/>
    </xf>
    <xf numFmtId="0" fontId="12" fillId="0" borderId="0" xfId="2" applyFont="1" applyAlignment="1">
      <alignment horizontal="left" indent="2"/>
    </xf>
    <xf numFmtId="0" fontId="9" fillId="0" borderId="5" xfId="0" applyFont="1" applyBorder="1"/>
    <xf numFmtId="0" fontId="10" fillId="0" borderId="6" xfId="0" applyFont="1" applyBorder="1"/>
    <xf numFmtId="0" fontId="10" fillId="0" borderId="7" xfId="0" applyFont="1" applyBorder="1"/>
    <xf numFmtId="0" fontId="5" fillId="0" borderId="8" xfId="0" applyFont="1" applyBorder="1"/>
    <xf numFmtId="0" fontId="5" fillId="0" borderId="0" xfId="0" applyFont="1"/>
    <xf numFmtId="0" fontId="6" fillId="0" borderId="0" xfId="0" applyFont="1"/>
    <xf numFmtId="0" fontId="15" fillId="0" borderId="0" xfId="0" applyFont="1" applyAlignment="1">
      <alignment horizontal="center" vertical="center"/>
    </xf>
    <xf numFmtId="14" fontId="5" fillId="0" borderId="0" xfId="0" applyNumberFormat="1" applyFont="1"/>
    <xf numFmtId="0" fontId="10" fillId="0" borderId="0" xfId="3" applyFont="1" applyBorder="1" applyAlignment="1" applyProtection="1">
      <alignment horizontal="justify" vertical="top" wrapText="1"/>
    </xf>
    <xf numFmtId="0" fontId="8" fillId="0" borderId="5" xfId="3" applyFont="1" applyBorder="1" applyAlignment="1" applyProtection="1">
      <alignment horizontal="justify" vertical="top" wrapText="1"/>
    </xf>
    <xf numFmtId="0" fontId="13" fillId="0" borderId="0" xfId="3" applyFont="1" applyBorder="1" applyAlignment="1" applyProtection="1">
      <alignment horizontal="left" indent="4"/>
    </xf>
    <xf numFmtId="0" fontId="14" fillId="0" borderId="0" xfId="3" applyFont="1" applyBorder="1" applyAlignment="1" applyProtection="1"/>
    <xf numFmtId="0" fontId="19" fillId="0" borderId="0" xfId="4" applyFont="1"/>
    <xf numFmtId="0" fontId="13" fillId="0" borderId="0" xfId="3" applyFont="1" applyAlignment="1" applyProtection="1"/>
    <xf numFmtId="0" fontId="19" fillId="0" borderId="0" xfId="0" applyFont="1"/>
    <xf numFmtId="0" fontId="14" fillId="0" borderId="0" xfId="5" applyFont="1" applyAlignment="1" applyProtection="1"/>
    <xf numFmtId="0" fontId="13" fillId="0" borderId="0" xfId="6" applyFont="1" applyAlignment="1" applyProtection="1"/>
    <xf numFmtId="164" fontId="19" fillId="0" borderId="0" xfId="4" applyNumberFormat="1" applyFont="1"/>
    <xf numFmtId="0" fontId="20" fillId="0" borderId="0" xfId="4" applyFont="1"/>
    <xf numFmtId="0" fontId="21" fillId="0" borderId="0" xfId="4" applyFont="1"/>
    <xf numFmtId="0" fontId="22" fillId="0" borderId="0" xfId="4" applyFont="1"/>
    <xf numFmtId="0" fontId="20" fillId="0" borderId="9" xfId="4" applyFont="1" applyBorder="1"/>
    <xf numFmtId="3" fontId="20" fillId="0" borderId="9" xfId="4" applyNumberFormat="1" applyFont="1" applyBorder="1"/>
    <xf numFmtId="164" fontId="20" fillId="0" borderId="9" xfId="4" applyNumberFormat="1" applyFont="1" applyBorder="1"/>
    <xf numFmtId="0" fontId="23" fillId="0" borderId="0" xfId="4" applyFont="1"/>
    <xf numFmtId="0" fontId="24" fillId="0" borderId="0" xfId="4" applyFont="1"/>
    <xf numFmtId="168" fontId="19" fillId="0" borderId="0" xfId="4" applyNumberFormat="1" applyFont="1"/>
    <xf numFmtId="0" fontId="19" fillId="0" borderId="0" xfId="4" applyFont="1" applyAlignment="1">
      <alignment horizontal="left"/>
    </xf>
    <xf numFmtId="0" fontId="19" fillId="0" borderId="0" xfId="4" applyFont="1" applyAlignment="1">
      <alignment horizontal="right"/>
    </xf>
    <xf numFmtId="168" fontId="24" fillId="5" borderId="10" xfId="7" applyNumberFormat="1" applyFont="1" applyFill="1" applyBorder="1" applyAlignment="1">
      <alignment horizontal="right" vertical="center"/>
    </xf>
    <xf numFmtId="0" fontId="19" fillId="0" borderId="0" xfId="4" applyFont="1" applyAlignment="1">
      <alignment horizontal="right" wrapText="1"/>
    </xf>
    <xf numFmtId="169" fontId="24" fillId="6" borderId="11" xfId="7" applyNumberFormat="1" applyFont="1" applyFill="1" applyBorder="1" applyAlignment="1">
      <alignment horizontal="right" vertical="center"/>
    </xf>
    <xf numFmtId="165" fontId="24" fillId="6" borderId="10" xfId="7" applyNumberFormat="1" applyFont="1" applyFill="1" applyBorder="1" applyAlignment="1">
      <alignment horizontal="center" vertical="center"/>
    </xf>
    <xf numFmtId="166" fontId="24" fillId="4" borderId="10" xfId="4" applyNumberFormat="1" applyFont="1" applyFill="1" applyBorder="1" applyAlignment="1">
      <alignment horizontal="center" wrapText="1"/>
    </xf>
    <xf numFmtId="165" fontId="24" fillId="5" borderId="10" xfId="7" applyNumberFormat="1" applyFont="1" applyFill="1" applyBorder="1" applyAlignment="1">
      <alignment horizontal="center" vertical="center"/>
    </xf>
    <xf numFmtId="0" fontId="19" fillId="0" borderId="12" xfId="4" applyFont="1" applyBorder="1"/>
    <xf numFmtId="0" fontId="19" fillId="0" borderId="16" xfId="4" applyFont="1" applyBorder="1"/>
    <xf numFmtId="0" fontId="19" fillId="0" borderId="17" xfId="4" applyFont="1" applyBorder="1" applyAlignment="1">
      <alignment horizontal="right" indent="1"/>
    </xf>
    <xf numFmtId="167" fontId="24" fillId="4" borderId="17" xfId="4" applyNumberFormat="1" applyFont="1" applyFill="1" applyBorder="1" applyAlignment="1">
      <alignment horizontal="center" wrapText="1"/>
    </xf>
    <xf numFmtId="168" fontId="19" fillId="0" borderId="17" xfId="4" applyNumberFormat="1" applyFont="1" applyBorder="1" applyAlignment="1">
      <alignment horizontal="right" indent="1"/>
    </xf>
    <xf numFmtId="167" fontId="19" fillId="0" borderId="18" xfId="4" applyNumberFormat="1" applyFont="1" applyBorder="1" applyAlignment="1">
      <alignment horizontal="right" indent="1"/>
    </xf>
    <xf numFmtId="166" fontId="19" fillId="0" borderId="17" xfId="4" applyNumberFormat="1" applyFont="1" applyBorder="1" applyAlignment="1">
      <alignment horizontal="right" indent="1"/>
    </xf>
    <xf numFmtId="0" fontId="19" fillId="0" borderId="19" xfId="4" applyFont="1" applyBorder="1"/>
    <xf numFmtId="0" fontId="19" fillId="0" borderId="20" xfId="4" applyFont="1" applyBorder="1" applyAlignment="1">
      <alignment horizontal="right" indent="1"/>
    </xf>
    <xf numFmtId="167" fontId="24" fillId="4" borderId="20" xfId="4" applyNumberFormat="1" applyFont="1" applyFill="1" applyBorder="1" applyAlignment="1">
      <alignment horizontal="center" wrapText="1"/>
    </xf>
    <xf numFmtId="168" fontId="19" fillId="0" borderId="20" xfId="4" applyNumberFormat="1" applyFont="1" applyBorder="1" applyAlignment="1">
      <alignment horizontal="right" indent="1"/>
    </xf>
    <xf numFmtId="167" fontId="19" fillId="6" borderId="20" xfId="4" applyNumberFormat="1" applyFont="1" applyFill="1" applyBorder="1" applyAlignment="1">
      <alignment horizontal="center"/>
    </xf>
    <xf numFmtId="0" fontId="25" fillId="0" borderId="0" xfId="0" applyFont="1"/>
    <xf numFmtId="0" fontId="11" fillId="0" borderId="0" xfId="3" applyBorder="1" applyAlignment="1" applyProtection="1">
      <alignment horizontal="center" wrapText="1"/>
    </xf>
    <xf numFmtId="0" fontId="26" fillId="0" borderId="0" xfId="0" applyFont="1"/>
    <xf numFmtId="0" fontId="28" fillId="0" borderId="0" xfId="0" applyFont="1"/>
    <xf numFmtId="0" fontId="27" fillId="0" borderId="9" xfId="0" applyFont="1" applyBorder="1" applyAlignment="1">
      <alignment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5" xfId="0" applyFont="1" applyBorder="1" applyAlignment="1">
      <alignment horizontal="justify" vertical="center" wrapText="1"/>
    </xf>
    <xf numFmtId="0" fontId="25" fillId="0" borderId="25" xfId="0" applyFont="1" applyBorder="1" applyAlignment="1">
      <alignment horizontal="center" vertical="center" wrapText="1"/>
    </xf>
    <xf numFmtId="0" fontId="29" fillId="0" borderId="0" xfId="0" applyFont="1" applyAlignment="1">
      <alignment horizontal="center" vertical="center" wrapText="1"/>
    </xf>
    <xf numFmtId="0" fontId="31" fillId="0" borderId="28" xfId="0" applyFont="1" applyBorder="1" applyAlignment="1">
      <alignment horizontal="center" vertical="center" wrapText="1"/>
    </xf>
    <xf numFmtId="0" fontId="19" fillId="0" borderId="0" xfId="4" applyFont="1" applyAlignment="1" applyProtection="1">
      <alignment wrapText="1"/>
      <protection locked="0"/>
    </xf>
    <xf numFmtId="0" fontId="19" fillId="0" borderId="0" xfId="4" applyFont="1" applyProtection="1">
      <protection locked="0"/>
    </xf>
    <xf numFmtId="0" fontId="13" fillId="0" borderId="0" xfId="3" applyFont="1" applyAlignment="1" applyProtection="1">
      <protection locked="0"/>
    </xf>
    <xf numFmtId="0" fontId="19" fillId="0" borderId="0" xfId="0" applyFont="1" applyProtection="1">
      <protection locked="0"/>
    </xf>
    <xf numFmtId="0" fontId="20" fillId="0" borderId="0" xfId="4" applyFont="1" applyProtection="1">
      <protection locked="0"/>
    </xf>
    <xf numFmtId="0" fontId="23" fillId="0" borderId="0" xfId="4" applyFont="1" applyProtection="1">
      <protection locked="0"/>
    </xf>
    <xf numFmtId="0" fontId="19" fillId="0" borderId="9" xfId="4" applyFont="1" applyBorder="1" applyProtection="1">
      <protection locked="0"/>
    </xf>
    <xf numFmtId="0" fontId="36" fillId="0" borderId="9" xfId="0" applyFont="1" applyBorder="1" applyAlignment="1" applyProtection="1">
      <alignment vertical="center" wrapText="1"/>
      <protection locked="0"/>
    </xf>
    <xf numFmtId="0" fontId="19" fillId="0" borderId="9" xfId="4" applyFont="1" applyBorder="1" applyAlignment="1" applyProtection="1">
      <alignment wrapText="1"/>
      <protection locked="0"/>
    </xf>
    <xf numFmtId="0" fontId="37" fillId="0" borderId="0" xfId="4" applyFont="1" applyProtection="1">
      <protection locked="0"/>
    </xf>
    <xf numFmtId="0" fontId="24" fillId="0" borderId="0" xfId="4" applyFont="1" applyProtection="1">
      <protection locked="0"/>
    </xf>
    <xf numFmtId="167" fontId="19" fillId="0" borderId="0" xfId="4" applyNumberFormat="1" applyFont="1" applyProtection="1">
      <protection locked="0"/>
    </xf>
    <xf numFmtId="0" fontId="19" fillId="0" borderId="12" xfId="4" applyFont="1" applyBorder="1" applyProtection="1">
      <protection locked="0"/>
    </xf>
    <xf numFmtId="0" fontId="21" fillId="0" borderId="9" xfId="4" applyFont="1" applyBorder="1" applyAlignment="1" applyProtection="1">
      <alignment vertical="top"/>
      <protection locked="0"/>
    </xf>
    <xf numFmtId="0" fontId="24" fillId="0" borderId="9" xfId="4" applyFont="1" applyBorder="1" applyAlignment="1">
      <alignment wrapText="1"/>
    </xf>
    <xf numFmtId="0" fontId="24" fillId="0" borderId="0" xfId="4" applyFont="1" applyAlignment="1">
      <alignment wrapText="1"/>
    </xf>
    <xf numFmtId="0" fontId="39" fillId="0" borderId="0" xfId="4" applyFont="1"/>
    <xf numFmtId="0" fontId="19" fillId="0" borderId="17" xfId="4" applyFont="1" applyBorder="1" applyAlignment="1">
      <alignment horizontal="center" vertical="center" wrapText="1"/>
    </xf>
    <xf numFmtId="0" fontId="38" fillId="0" borderId="17" xfId="4" applyFont="1" applyBorder="1" applyAlignment="1">
      <alignment horizontal="center" vertical="center" wrapText="1"/>
    </xf>
    <xf numFmtId="0" fontId="19" fillId="4" borderId="18" xfId="4" applyFont="1" applyFill="1" applyBorder="1" applyAlignment="1">
      <alignment horizontal="center"/>
    </xf>
    <xf numFmtId="0" fontId="19" fillId="0" borderId="0" xfId="4" applyFont="1" applyAlignment="1">
      <alignment vertical="center"/>
    </xf>
    <xf numFmtId="0" fontId="21" fillId="0" borderId="9" xfId="0" applyFont="1" applyBorder="1" applyAlignment="1">
      <alignment vertical="top"/>
    </xf>
    <xf numFmtId="0" fontId="21" fillId="0" borderId="9" xfId="4" applyFont="1" applyBorder="1" applyAlignment="1">
      <alignment vertical="top"/>
    </xf>
    <xf numFmtId="0" fontId="13" fillId="0" borderId="0" xfId="3" applyFont="1" applyBorder="1" applyAlignment="1" applyProtection="1">
      <alignment horizontal="center" wrapText="1"/>
    </xf>
    <xf numFmtId="168" fontId="24" fillId="5" borderId="11" xfId="7" applyNumberFormat="1" applyFont="1" applyFill="1" applyBorder="1" applyAlignment="1">
      <alignment horizontal="right" vertical="center"/>
    </xf>
    <xf numFmtId="169" fontId="19" fillId="4" borderId="11" xfId="4" applyNumberFormat="1" applyFont="1" applyFill="1" applyBorder="1" applyAlignment="1">
      <alignment horizontal="right" vertical="center" wrapText="1"/>
    </xf>
    <xf numFmtId="0" fontId="19" fillId="0" borderId="18" xfId="4" applyFont="1" applyBorder="1" applyAlignment="1">
      <alignment horizontal="center" vertical="center" wrapText="1"/>
    </xf>
    <xf numFmtId="0" fontId="19" fillId="0" borderId="16" xfId="4" applyFont="1" applyBorder="1" applyAlignment="1">
      <alignment horizontal="center" vertical="center"/>
    </xf>
    <xf numFmtId="0" fontId="19" fillId="0" borderId="17" xfId="4" applyFont="1" applyBorder="1" applyAlignment="1">
      <alignment horizontal="center" vertical="center"/>
    </xf>
    <xf numFmtId="166" fontId="24" fillId="4" borderId="17" xfId="4" applyNumberFormat="1" applyFont="1" applyFill="1" applyBorder="1" applyAlignment="1" applyProtection="1">
      <alignment horizontal="center" vertical="center" wrapText="1"/>
      <protection locked="0"/>
    </xf>
    <xf numFmtId="165" fontId="19" fillId="6" borderId="17" xfId="7" applyNumberFormat="1" applyFont="1" applyFill="1" applyBorder="1" applyAlignment="1" applyProtection="1">
      <alignment horizontal="center" vertical="center" wrapText="1"/>
      <protection locked="0"/>
    </xf>
    <xf numFmtId="0" fontId="29" fillId="0" borderId="28" xfId="0" applyFont="1" applyBorder="1" applyAlignment="1">
      <alignment horizontal="center" vertical="center" wrapText="1"/>
    </xf>
    <xf numFmtId="0" fontId="19" fillId="0" borderId="17" xfId="4" applyFont="1" applyBorder="1" applyAlignment="1" applyProtection="1">
      <alignment horizontal="center" vertical="center" wrapText="1"/>
      <protection locked="0"/>
    </xf>
    <xf numFmtId="0" fontId="24" fillId="0" borderId="17" xfId="4" applyFont="1" applyBorder="1" applyAlignment="1" applyProtection="1">
      <alignment horizontal="center" vertical="center" wrapText="1"/>
      <protection locked="0"/>
    </xf>
    <xf numFmtId="0" fontId="19" fillId="0" borderId="16" xfId="4" applyFont="1" applyBorder="1" applyAlignment="1" applyProtection="1">
      <alignment horizontal="center" vertical="center"/>
      <protection locked="0"/>
    </xf>
    <xf numFmtId="0" fontId="19" fillId="0" borderId="17" xfId="4" applyFont="1" applyBorder="1" applyAlignment="1" applyProtection="1">
      <alignment horizontal="center" vertical="center"/>
      <protection locked="0"/>
    </xf>
    <xf numFmtId="0" fontId="24" fillId="0" borderId="18" xfId="4" applyFont="1" applyBorder="1" applyAlignment="1">
      <alignment horizontal="center" vertical="center" wrapText="1"/>
    </xf>
    <xf numFmtId="0" fontId="19" fillId="0" borderId="0" xfId="4" applyFont="1" applyAlignment="1">
      <alignment horizontal="left" vertical="center"/>
    </xf>
    <xf numFmtId="0" fontId="24" fillId="0" borderId="17" xfId="4" applyFont="1" applyBorder="1" applyAlignment="1">
      <alignment horizontal="center" vertical="center" wrapText="1"/>
    </xf>
    <xf numFmtId="0" fontId="19" fillId="0" borderId="35" xfId="4" applyFont="1" applyBorder="1" applyProtection="1">
      <protection locked="0"/>
    </xf>
    <xf numFmtId="0" fontId="19" fillId="0" borderId="36" xfId="4" applyFont="1" applyBorder="1" applyProtection="1">
      <protection locked="0"/>
    </xf>
    <xf numFmtId="0" fontId="19" fillId="0" borderId="29" xfId="4" applyFont="1" applyBorder="1" applyAlignment="1" applyProtection="1">
      <alignment horizontal="center" vertical="center"/>
      <protection locked="0"/>
    </xf>
    <xf numFmtId="0" fontId="19" fillId="0" borderId="29" xfId="4" applyFont="1" applyBorder="1" applyAlignment="1" applyProtection="1">
      <alignment horizontal="center" vertical="center" wrapText="1"/>
      <protection locked="0"/>
    </xf>
    <xf numFmtId="166" fontId="24" fillId="4" borderId="29" xfId="4" applyNumberFormat="1" applyFont="1" applyFill="1" applyBorder="1" applyAlignment="1" applyProtection="1">
      <alignment horizontal="center" vertical="center" wrapText="1"/>
      <protection locked="0"/>
    </xf>
    <xf numFmtId="165" fontId="24" fillId="6" borderId="29" xfId="7" applyNumberFormat="1" applyFont="1" applyFill="1" applyBorder="1" applyAlignment="1" applyProtection="1">
      <alignment horizontal="center" vertical="center" wrapText="1"/>
      <protection locked="0"/>
    </xf>
    <xf numFmtId="0" fontId="35" fillId="0" borderId="29" xfId="4" applyFont="1" applyBorder="1" applyAlignment="1" applyProtection="1">
      <alignment horizontal="center" vertical="center" wrapText="1"/>
      <protection locked="0"/>
    </xf>
    <xf numFmtId="0" fontId="24" fillId="0" borderId="29" xfId="4" applyFont="1" applyBorder="1" applyAlignment="1" applyProtection="1">
      <alignment horizontal="center" vertical="center" wrapText="1"/>
      <protection locked="0"/>
    </xf>
    <xf numFmtId="167" fontId="24" fillId="6" borderId="17" xfId="7" applyNumberFormat="1" applyFont="1" applyFill="1" applyBorder="1" applyAlignment="1">
      <alignment horizontal="center" vertical="center"/>
    </xf>
    <xf numFmtId="0" fontId="19" fillId="4" borderId="17" xfId="4" applyFont="1" applyFill="1" applyBorder="1" applyAlignment="1">
      <alignment horizontal="center"/>
    </xf>
    <xf numFmtId="0" fontId="19" fillId="0" borderId="29" xfId="4" applyFont="1" applyBorder="1" applyAlignment="1">
      <alignment horizontal="center" vertical="center" wrapText="1"/>
    </xf>
    <xf numFmtId="0" fontId="29" fillId="0" borderId="0" xfId="0" applyFont="1" applyAlignment="1">
      <alignment vertical="center"/>
    </xf>
    <xf numFmtId="168" fontId="24" fillId="4" borderId="11" xfId="4" applyNumberFormat="1" applyFont="1" applyFill="1" applyBorder="1" applyAlignment="1">
      <alignment horizontal="right" vertical="center" wrapText="1"/>
    </xf>
    <xf numFmtId="168" fontId="19" fillId="6" borderId="11" xfId="7" applyNumberFormat="1" applyFont="1" applyFill="1" applyBorder="1" applyAlignment="1">
      <alignment horizontal="right" vertical="center"/>
    </xf>
    <xf numFmtId="0" fontId="19" fillId="0" borderId="0" xfId="4" applyFont="1" applyAlignment="1">
      <alignment vertical="top"/>
    </xf>
    <xf numFmtId="168" fontId="19" fillId="6" borderId="10" xfId="7" applyNumberFormat="1" applyFont="1" applyFill="1" applyBorder="1" applyAlignment="1">
      <alignment horizontal="right" vertical="center"/>
    </xf>
    <xf numFmtId="0" fontId="19" fillId="0" borderId="0" xfId="4" applyFont="1" applyAlignment="1" applyProtection="1">
      <alignment horizontal="right"/>
      <protection locked="0"/>
    </xf>
    <xf numFmtId="168" fontId="24" fillId="5" borderId="10" xfId="7" applyNumberFormat="1" applyFont="1" applyFill="1" applyBorder="1" applyAlignment="1">
      <alignment vertical="center"/>
    </xf>
    <xf numFmtId="168" fontId="19" fillId="6" borderId="43" xfId="7" applyNumberFormat="1" applyFont="1" applyFill="1" applyBorder="1" applyAlignment="1">
      <alignment vertical="center"/>
    </xf>
    <xf numFmtId="168" fontId="19" fillId="7" borderId="17" xfId="4" applyNumberFormat="1" applyFont="1" applyFill="1" applyBorder="1" applyAlignment="1">
      <alignment horizontal="right" indent="1"/>
    </xf>
    <xf numFmtId="167" fontId="19" fillId="7" borderId="18" xfId="4" applyNumberFormat="1" applyFont="1" applyFill="1" applyBorder="1" applyAlignment="1">
      <alignment horizontal="right" indent="1"/>
    </xf>
    <xf numFmtId="168" fontId="19" fillId="0" borderId="38" xfId="4" applyNumberFormat="1" applyFont="1" applyBorder="1" applyAlignment="1">
      <alignment horizontal="right" indent="1"/>
    </xf>
    <xf numFmtId="170" fontId="19" fillId="0" borderId="17" xfId="4" applyNumberFormat="1" applyFont="1" applyBorder="1" applyAlignment="1">
      <alignment horizontal="right" indent="1"/>
    </xf>
    <xf numFmtId="170" fontId="19" fillId="0" borderId="20" xfId="4" applyNumberFormat="1" applyFont="1" applyBorder="1" applyAlignment="1">
      <alignment horizontal="right" indent="1"/>
    </xf>
    <xf numFmtId="168" fontId="19" fillId="6" borderId="42" xfId="7" applyNumberFormat="1" applyFont="1" applyFill="1" applyBorder="1" applyAlignment="1">
      <alignment vertical="center"/>
    </xf>
    <xf numFmtId="168" fontId="19" fillId="6" borderId="10" xfId="7" applyNumberFormat="1" applyFont="1" applyFill="1" applyBorder="1" applyAlignment="1">
      <alignment vertical="center"/>
    </xf>
    <xf numFmtId="0" fontId="27" fillId="0" borderId="0" xfId="0" applyFont="1" applyAlignment="1">
      <alignment vertical="center" wrapText="1"/>
    </xf>
    <xf numFmtId="0" fontId="41" fillId="0" borderId="0" xfId="0" applyFont="1" applyAlignment="1">
      <alignment vertical="top"/>
    </xf>
    <xf numFmtId="0" fontId="13" fillId="0" borderId="0" xfId="1" applyFont="1" applyAlignment="1" applyProtection="1"/>
    <xf numFmtId="0" fontId="21" fillId="0" borderId="0" xfId="4" applyFont="1" applyAlignment="1" applyProtection="1">
      <alignment vertical="top"/>
      <protection locked="0"/>
    </xf>
    <xf numFmtId="0" fontId="36" fillId="0" borderId="0" xfId="0" applyFont="1" applyAlignment="1" applyProtection="1">
      <alignment vertical="center" wrapText="1"/>
      <protection locked="0"/>
    </xf>
    <xf numFmtId="0" fontId="41" fillId="0" borderId="0" xfId="4" applyFont="1" applyAlignment="1" applyProtection="1">
      <alignment vertical="top"/>
      <protection locked="0"/>
    </xf>
    <xf numFmtId="0" fontId="42" fillId="0" borderId="0" xfId="4" applyFont="1" applyProtection="1">
      <protection locked="0"/>
    </xf>
    <xf numFmtId="0" fontId="41" fillId="0" borderId="0" xfId="4" applyFont="1" applyAlignment="1">
      <alignment vertical="top"/>
    </xf>
    <xf numFmtId="0" fontId="48" fillId="0" borderId="0" xfId="3" applyFont="1" applyBorder="1" applyAlignment="1" applyProtection="1"/>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166" fontId="24" fillId="4" borderId="10" xfId="4" applyNumberFormat="1" applyFont="1" applyFill="1" applyBorder="1" applyAlignment="1">
      <alignment horizontal="center" vertical="center" wrapText="1"/>
    </xf>
    <xf numFmtId="0" fontId="43" fillId="0" borderId="0" xfId="4" applyFont="1" applyAlignment="1">
      <alignment horizontal="left"/>
    </xf>
    <xf numFmtId="0" fontId="43" fillId="0" borderId="0" xfId="4" applyFont="1"/>
    <xf numFmtId="168" fontId="24" fillId="0" borderId="0" xfId="4" applyNumberFormat="1" applyFont="1" applyProtection="1">
      <protection locked="0"/>
    </xf>
    <xf numFmtId="168" fontId="19" fillId="0" borderId="0" xfId="4" applyNumberFormat="1" applyFont="1" applyProtection="1">
      <protection locked="0"/>
    </xf>
    <xf numFmtId="0" fontId="43" fillId="0" borderId="0" xfId="4" applyFont="1" applyAlignment="1" applyProtection="1">
      <alignment horizontal="left" vertical="top" wrapText="1"/>
      <protection locked="0"/>
    </xf>
    <xf numFmtId="0" fontId="19" fillId="0" borderId="46" xfId="4" applyFont="1" applyBorder="1"/>
    <xf numFmtId="0" fontId="19" fillId="0" borderId="47" xfId="4" applyFont="1" applyBorder="1" applyAlignment="1">
      <alignment horizontal="right" indent="1"/>
    </xf>
    <xf numFmtId="168" fontId="19" fillId="0" borderId="47" xfId="4" applyNumberFormat="1" applyFont="1" applyBorder="1" applyAlignment="1">
      <alignment horizontal="right" indent="1"/>
    </xf>
    <xf numFmtId="0" fontId="19" fillId="0" borderId="45" xfId="4" applyFont="1" applyBorder="1"/>
    <xf numFmtId="0" fontId="19" fillId="0" borderId="49" xfId="4" applyFont="1" applyBorder="1" applyAlignment="1">
      <alignment horizontal="right" indent="1"/>
    </xf>
    <xf numFmtId="168" fontId="19" fillId="0" borderId="49" xfId="4" applyNumberFormat="1" applyFont="1" applyBorder="1" applyAlignment="1">
      <alignment horizontal="right" indent="1"/>
    </xf>
    <xf numFmtId="0" fontId="19" fillId="0" borderId="51" xfId="4" applyFont="1" applyBorder="1"/>
    <xf numFmtId="2" fontId="19" fillId="0" borderId="20" xfId="4" applyNumberFormat="1" applyFont="1" applyBorder="1" applyAlignment="1">
      <alignment horizontal="right" indent="1"/>
    </xf>
    <xf numFmtId="2" fontId="19" fillId="0" borderId="17" xfId="4" applyNumberFormat="1" applyFont="1" applyBorder="1" applyAlignment="1">
      <alignment horizontal="right" indent="1"/>
    </xf>
    <xf numFmtId="172" fontId="19" fillId="0" borderId="17" xfId="4" applyNumberFormat="1" applyFont="1" applyBorder="1" applyAlignment="1">
      <alignment horizontal="right" indent="1"/>
    </xf>
    <xf numFmtId="172" fontId="19" fillId="0" borderId="49" xfId="4" applyNumberFormat="1" applyFont="1" applyBorder="1" applyAlignment="1">
      <alignment horizontal="right" indent="1"/>
    </xf>
    <xf numFmtId="172" fontId="19" fillId="0" borderId="47" xfId="4" applyNumberFormat="1" applyFont="1" applyBorder="1" applyAlignment="1">
      <alignment horizontal="right" indent="1"/>
    </xf>
    <xf numFmtId="172" fontId="24" fillId="0" borderId="20" xfId="4" applyNumberFormat="1" applyFont="1" applyBorder="1" applyAlignment="1">
      <alignment horizontal="right" indent="1"/>
    </xf>
    <xf numFmtId="171" fontId="50" fillId="0" borderId="0" xfId="9" applyNumberFormat="1" applyFont="1"/>
    <xf numFmtId="0" fontId="50" fillId="0" borderId="0" xfId="0" applyFont="1"/>
    <xf numFmtId="0" fontId="43" fillId="0" borderId="0" xfId="4" applyFont="1" applyAlignment="1">
      <alignment horizontal="left" wrapText="1"/>
    </xf>
    <xf numFmtId="0" fontId="38" fillId="0" borderId="29" xfId="4" applyFont="1" applyBorder="1" applyAlignment="1">
      <alignment horizontal="center" vertical="center" wrapText="1"/>
    </xf>
    <xf numFmtId="0" fontId="51" fillId="0" borderId="0" xfId="0" applyFont="1"/>
    <xf numFmtId="0" fontId="19" fillId="0" borderId="0" xfId="4" applyFont="1" applyAlignment="1">
      <alignment horizontal="right" vertical="center" wrapText="1"/>
    </xf>
    <xf numFmtId="168" fontId="19" fillId="6" borderId="54" xfId="7" applyNumberFormat="1" applyFont="1" applyFill="1" applyBorder="1" applyAlignment="1">
      <alignment horizontal="right" vertical="center"/>
    </xf>
    <xf numFmtId="168" fontId="24" fillId="5" borderId="53" xfId="7" applyNumberFormat="1" applyFont="1" applyFill="1" applyBorder="1" applyAlignment="1">
      <alignment horizontal="right" vertical="center"/>
    </xf>
    <xf numFmtId="168" fontId="24" fillId="4" borderId="53" xfId="4" applyNumberFormat="1" applyFont="1" applyFill="1" applyBorder="1" applyAlignment="1">
      <alignment horizontal="right" vertical="center" wrapText="1"/>
    </xf>
    <xf numFmtId="167" fontId="19" fillId="0" borderId="17" xfId="4" applyNumberFormat="1" applyFont="1" applyBorder="1" applyAlignment="1">
      <alignment horizontal="center"/>
    </xf>
    <xf numFmtId="167" fontId="19" fillId="0" borderId="20" xfId="4" applyNumberFormat="1" applyFont="1" applyBorder="1" applyAlignment="1">
      <alignment horizontal="center"/>
    </xf>
    <xf numFmtId="169" fontId="19" fillId="6" borderId="10" xfId="7" applyNumberFormat="1" applyFont="1" applyFill="1" applyBorder="1" applyAlignment="1">
      <alignment vertical="center"/>
    </xf>
    <xf numFmtId="168" fontId="24" fillId="0" borderId="17" xfId="4" applyNumberFormat="1" applyFont="1" applyBorder="1" applyAlignment="1">
      <alignment horizontal="right" indent="1"/>
    </xf>
    <xf numFmtId="168" fontId="24" fillId="0" borderId="20" xfId="4" applyNumberFormat="1" applyFont="1" applyBorder="1" applyAlignment="1">
      <alignment horizontal="right" indent="1"/>
    </xf>
    <xf numFmtId="0" fontId="19" fillId="0" borderId="29" xfId="4" applyFont="1" applyBorder="1" applyAlignment="1" applyProtection="1">
      <alignment vertical="center"/>
      <protection locked="0"/>
    </xf>
    <xf numFmtId="168" fontId="24" fillId="0" borderId="38" xfId="4" applyNumberFormat="1" applyFont="1" applyBorder="1" applyAlignment="1">
      <alignment horizontal="right" indent="1"/>
    </xf>
    <xf numFmtId="168" fontId="24" fillId="0" borderId="39" xfId="4" applyNumberFormat="1" applyFont="1" applyBorder="1" applyAlignment="1">
      <alignment horizontal="right" indent="1"/>
    </xf>
    <xf numFmtId="168" fontId="24" fillId="0" borderId="49" xfId="4" applyNumberFormat="1" applyFont="1" applyBorder="1" applyAlignment="1">
      <alignment horizontal="right" indent="1"/>
    </xf>
    <xf numFmtId="168" fontId="24" fillId="0" borderId="50" xfId="4" applyNumberFormat="1" applyFont="1" applyBorder="1" applyAlignment="1">
      <alignment horizontal="right" indent="1"/>
    </xf>
    <xf numFmtId="168" fontId="24" fillId="0" borderId="47" xfId="4" applyNumberFormat="1" applyFont="1" applyBorder="1" applyAlignment="1">
      <alignment horizontal="right" indent="1"/>
    </xf>
    <xf numFmtId="168" fontId="24" fillId="0" borderId="48" xfId="4" applyNumberFormat="1" applyFont="1" applyBorder="1" applyAlignment="1">
      <alignment horizontal="right" indent="1"/>
    </xf>
    <xf numFmtId="168" fontId="24" fillId="0" borderId="40" xfId="4" applyNumberFormat="1" applyFont="1" applyBorder="1" applyAlignment="1">
      <alignment horizontal="right" indent="1"/>
    </xf>
    <xf numFmtId="0" fontId="52" fillId="0" borderId="0" xfId="0" applyFont="1"/>
    <xf numFmtId="173" fontId="19" fillId="0" borderId="17" xfId="4" applyNumberFormat="1" applyFont="1" applyBorder="1" applyAlignment="1">
      <alignment horizontal="right" indent="1"/>
    </xf>
    <xf numFmtId="173" fontId="19" fillId="0" borderId="49" xfId="4" applyNumberFormat="1" applyFont="1" applyBorder="1" applyAlignment="1">
      <alignment horizontal="right" indent="1"/>
    </xf>
    <xf numFmtId="173" fontId="19" fillId="0" borderId="47" xfId="4" applyNumberFormat="1" applyFont="1" applyBorder="1" applyAlignment="1">
      <alignment horizontal="right" indent="1"/>
    </xf>
    <xf numFmtId="0" fontId="53" fillId="0" borderId="0" xfId="0" applyFont="1"/>
    <xf numFmtId="3" fontId="53" fillId="0" borderId="0" xfId="0" applyNumberFormat="1" applyFont="1"/>
    <xf numFmtId="3" fontId="19" fillId="0" borderId="0" xfId="4" applyNumberFormat="1" applyFont="1"/>
    <xf numFmtId="174" fontId="0" fillId="0" borderId="0" xfId="9" applyNumberFormat="1" applyFont="1"/>
    <xf numFmtId="0" fontId="19" fillId="0" borderId="18" xfId="4" applyFont="1" applyBorder="1" applyAlignment="1">
      <alignment horizontal="center"/>
    </xf>
    <xf numFmtId="0" fontId="4" fillId="0" borderId="0" xfId="1" applyFill="1"/>
    <xf numFmtId="166" fontId="19" fillId="4" borderId="17" xfId="4" applyNumberFormat="1" applyFont="1" applyFill="1" applyBorder="1" applyAlignment="1">
      <alignment horizontal="center"/>
    </xf>
    <xf numFmtId="166" fontId="19" fillId="4" borderId="20" xfId="4" applyNumberFormat="1" applyFont="1" applyFill="1" applyBorder="1" applyAlignment="1">
      <alignment horizontal="center"/>
    </xf>
    <xf numFmtId="0" fontId="0" fillId="0" borderId="0" xfId="0" applyBorder="1"/>
    <xf numFmtId="0" fontId="13" fillId="0" borderId="0" xfId="1" applyFont="1" applyBorder="1" applyAlignment="1" applyProtection="1">
      <alignment horizontal="left" indent="4"/>
    </xf>
    <xf numFmtId="0" fontId="12" fillId="3" borderId="4" xfId="2" applyFont="1" applyFill="1" applyBorder="1" applyAlignment="1">
      <alignment horizontal="left" vertical="center" indent="2"/>
    </xf>
    <xf numFmtId="0" fontId="12" fillId="3" borderId="0" xfId="2" applyFont="1" applyFill="1" applyBorder="1" applyAlignment="1">
      <alignment horizontal="left" vertical="center" indent="2"/>
    </xf>
    <xf numFmtId="0" fontId="12" fillId="3" borderId="5" xfId="2" applyFont="1" applyFill="1" applyBorder="1" applyAlignment="1">
      <alignment horizontal="left" vertical="center" indent="2"/>
    </xf>
    <xf numFmtId="0" fontId="6" fillId="2" borderId="0" xfId="0" applyFont="1" applyFill="1" applyAlignment="1">
      <alignment horizontal="center"/>
    </xf>
    <xf numFmtId="0" fontId="12" fillId="3" borderId="4" xfId="0" applyFont="1" applyFill="1" applyBorder="1" applyAlignment="1">
      <alignment horizontal="left" indent="2"/>
    </xf>
    <xf numFmtId="0" fontId="12" fillId="3" borderId="0" xfId="0" applyFont="1" applyFill="1" applyAlignment="1">
      <alignment horizontal="left" indent="2"/>
    </xf>
    <xf numFmtId="0" fontId="12" fillId="3" borderId="4" xfId="2" applyFont="1" applyFill="1" applyBorder="1" applyAlignment="1">
      <alignment horizontal="center" wrapText="1"/>
    </xf>
    <xf numFmtId="0" fontId="12" fillId="3" borderId="0" xfId="2" applyFont="1" applyFill="1" applyBorder="1" applyAlignment="1">
      <alignment horizontal="center" wrapText="1"/>
    </xf>
    <xf numFmtId="0" fontId="12" fillId="3" borderId="5" xfId="2" applyFont="1" applyFill="1" applyBorder="1" applyAlignment="1">
      <alignment horizontal="center" wrapText="1"/>
    </xf>
    <xf numFmtId="0" fontId="17" fillId="0" borderId="4" xfId="2" applyFont="1" applyBorder="1" applyAlignment="1">
      <alignment horizontal="center"/>
    </xf>
    <xf numFmtId="0" fontId="17" fillId="0" borderId="0" xfId="2" applyFont="1" applyBorder="1" applyAlignment="1">
      <alignment horizontal="center"/>
    </xf>
    <xf numFmtId="0" fontId="17" fillId="0" borderId="5" xfId="2" applyFont="1" applyBorder="1" applyAlignment="1">
      <alignment horizontal="center"/>
    </xf>
    <xf numFmtId="0" fontId="19" fillId="0" borderId="0" xfId="4" applyFont="1" applyAlignment="1">
      <alignment horizontal="center" wrapText="1"/>
    </xf>
    <xf numFmtId="0" fontId="19" fillId="0" borderId="5" xfId="4" applyFont="1" applyBorder="1" applyAlignment="1">
      <alignment horizontal="center" wrapText="1"/>
    </xf>
    <xf numFmtId="0" fontId="19" fillId="0" borderId="14"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15"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13" xfId="4" applyFont="1" applyBorder="1" applyAlignment="1">
      <alignment horizontal="center" vertical="center"/>
    </xf>
    <xf numFmtId="0" fontId="19" fillId="0" borderId="16" xfId="4" applyFont="1" applyBorder="1" applyAlignment="1">
      <alignment horizontal="center" vertical="center"/>
    </xf>
    <xf numFmtId="0" fontId="19" fillId="0" borderId="14" xfId="4" applyFont="1" applyBorder="1" applyAlignment="1">
      <alignment horizontal="center" vertical="center"/>
    </xf>
    <xf numFmtId="0" fontId="19" fillId="0" borderId="17" xfId="4" applyFont="1" applyBorder="1" applyAlignment="1">
      <alignment horizontal="center" vertical="center"/>
    </xf>
    <xf numFmtId="166" fontId="24" fillId="4" borderId="14" xfId="4" applyNumberFormat="1" applyFont="1" applyFill="1" applyBorder="1" applyAlignment="1" applyProtection="1">
      <alignment horizontal="center" vertical="center" wrapText="1"/>
      <protection locked="0"/>
    </xf>
    <xf numFmtId="166" fontId="24" fillId="4" borderId="17" xfId="4" applyNumberFormat="1" applyFont="1" applyFill="1" applyBorder="1" applyAlignment="1" applyProtection="1">
      <alignment horizontal="center" vertical="center" wrapText="1"/>
      <protection locked="0"/>
    </xf>
    <xf numFmtId="165" fontId="19" fillId="6" borderId="14" xfId="7" applyNumberFormat="1" applyFont="1" applyFill="1" applyBorder="1" applyAlignment="1" applyProtection="1">
      <alignment horizontal="center" vertical="center" wrapText="1"/>
      <protection locked="0"/>
    </xf>
    <xf numFmtId="165" fontId="19" fillId="6" borderId="17" xfId="7" applyNumberFormat="1" applyFont="1" applyFill="1" applyBorder="1" applyAlignment="1" applyProtection="1">
      <alignment horizontal="center" vertical="center" wrapText="1"/>
      <protection locked="0"/>
    </xf>
    <xf numFmtId="0" fontId="31" fillId="0" borderId="21" xfId="0" applyFont="1" applyBorder="1" applyAlignment="1">
      <alignment horizontal="justify" vertical="center" wrapText="1"/>
    </xf>
    <xf numFmtId="0" fontId="29" fillId="0" borderId="21" xfId="0" applyFont="1" applyBorder="1" applyAlignment="1">
      <alignment horizontal="justify" vertical="center" wrapText="1"/>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28" xfId="0" applyFont="1" applyBorder="1" applyAlignment="1">
      <alignment horizontal="center" vertical="center" wrapText="1"/>
    </xf>
    <xf numFmtId="0" fontId="29" fillId="0" borderId="27" xfId="0" applyFont="1" applyBorder="1" applyAlignment="1">
      <alignment horizontal="justify" vertical="center" wrapText="1"/>
    </xf>
    <xf numFmtId="0" fontId="29" fillId="0" borderId="0" xfId="0" applyFont="1" applyAlignment="1">
      <alignment horizontal="justify" vertical="center" wrapText="1"/>
    </xf>
    <xf numFmtId="0" fontId="29" fillId="0" borderId="28" xfId="0" applyFont="1" applyBorder="1" applyAlignment="1">
      <alignment horizontal="justify" vertical="center" wrapText="1"/>
    </xf>
    <xf numFmtId="0" fontId="31"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0" xfId="0" applyFont="1" applyBorder="1" applyAlignment="1">
      <alignment horizontal="center" vertical="center" wrapText="1"/>
    </xf>
    <xf numFmtId="0" fontId="29" fillId="0" borderId="0" xfId="0" applyFont="1" applyAlignment="1">
      <alignment vertical="center" wrapText="1"/>
    </xf>
    <xf numFmtId="0" fontId="31" fillId="0" borderId="0" xfId="0" applyFont="1" applyAlignment="1">
      <alignment vertical="center" wrapText="1"/>
    </xf>
    <xf numFmtId="0" fontId="43" fillId="0" borderId="44" xfId="4" applyFont="1" applyBorder="1" applyAlignment="1">
      <alignment horizontal="left" wrapText="1"/>
    </xf>
    <xf numFmtId="0" fontId="43" fillId="0" borderId="0" xfId="4" applyFont="1" applyAlignment="1">
      <alignment horizontal="left" wrapText="1"/>
    </xf>
    <xf numFmtId="0" fontId="43" fillId="0" borderId="44" xfId="4" applyFont="1" applyBorder="1" applyAlignment="1">
      <alignment horizontal="left"/>
    </xf>
    <xf numFmtId="0" fontId="43" fillId="0" borderId="0" xfId="4" applyFont="1" applyAlignment="1">
      <alignment horizontal="left"/>
    </xf>
    <xf numFmtId="168" fontId="19" fillId="6" borderId="55" xfId="7" applyNumberFormat="1" applyFont="1" applyFill="1" applyBorder="1" applyAlignment="1">
      <alignment horizontal="center" vertical="center"/>
    </xf>
    <xf numFmtId="168" fontId="19" fillId="6" borderId="56" xfId="7" applyNumberFormat="1" applyFont="1" applyFill="1" applyBorder="1" applyAlignment="1">
      <alignment horizontal="center" vertical="center"/>
    </xf>
    <xf numFmtId="0" fontId="24" fillId="0" borderId="14" xfId="4" applyFont="1" applyBorder="1" applyAlignment="1" applyProtection="1">
      <alignment horizontal="center" vertical="center" wrapText="1"/>
      <protection locked="0"/>
    </xf>
    <xf numFmtId="0" fontId="24" fillId="0" borderId="17" xfId="4" applyFont="1" applyBorder="1" applyAlignment="1" applyProtection="1">
      <alignment horizontal="center" vertical="center" wrapText="1"/>
      <protection locked="0"/>
    </xf>
    <xf numFmtId="0" fontId="19" fillId="0" borderId="14" xfId="4" applyFont="1" applyBorder="1" applyAlignment="1" applyProtection="1">
      <alignment horizontal="center" vertical="center" wrapText="1"/>
      <protection locked="0"/>
    </xf>
    <xf numFmtId="0" fontId="19" fillId="0" borderId="17" xfId="4" applyFont="1" applyBorder="1" applyAlignment="1" applyProtection="1">
      <alignment horizontal="center" vertical="center" wrapText="1"/>
      <protection locked="0"/>
    </xf>
    <xf numFmtId="0" fontId="19" fillId="0" borderId="52" xfId="4" applyFont="1" applyBorder="1" applyAlignment="1" applyProtection="1">
      <alignment horizontal="center" vertical="center" wrapText="1"/>
      <protection locked="0"/>
    </xf>
    <xf numFmtId="0" fontId="19" fillId="0" borderId="47" xfId="4" applyFont="1" applyBorder="1" applyAlignment="1" applyProtection="1">
      <alignment horizontal="center" vertical="center" wrapText="1"/>
      <protection locked="0"/>
    </xf>
    <xf numFmtId="170" fontId="20" fillId="0" borderId="37" xfId="4" applyNumberFormat="1" applyFont="1" applyBorder="1" applyAlignment="1" applyProtection="1">
      <alignment horizontal="center" vertical="top" wrapText="1"/>
      <protection locked="0"/>
    </xf>
    <xf numFmtId="170" fontId="20" fillId="0" borderId="32" xfId="4" applyNumberFormat="1" applyFont="1" applyBorder="1" applyAlignment="1" applyProtection="1">
      <alignment horizontal="center" vertical="top" wrapText="1"/>
      <protection locked="0"/>
    </xf>
    <xf numFmtId="0" fontId="19" fillId="4" borderId="29" xfId="4" applyFont="1" applyFill="1" applyBorder="1" applyAlignment="1">
      <alignment horizontal="center" vertical="center" wrapText="1"/>
    </xf>
    <xf numFmtId="0" fontId="19" fillId="4" borderId="34" xfId="4" applyFont="1" applyFill="1" applyBorder="1" applyAlignment="1">
      <alignment horizontal="center" vertical="center" wrapText="1"/>
    </xf>
    <xf numFmtId="0" fontId="19" fillId="0" borderId="0" xfId="4" applyFont="1" applyAlignment="1" applyProtection="1">
      <alignment horizontal="left" vertical="top" wrapText="1"/>
      <protection locked="0"/>
    </xf>
    <xf numFmtId="0" fontId="19" fillId="0" borderId="13" xfId="4" applyFont="1" applyBorder="1" applyAlignment="1" applyProtection="1">
      <alignment horizontal="center" vertical="center" wrapText="1"/>
      <protection locked="0"/>
    </xf>
    <xf numFmtId="0" fontId="19" fillId="0" borderId="16" xfId="4" applyFont="1" applyBorder="1" applyAlignment="1" applyProtection="1">
      <alignment horizontal="center" vertical="center"/>
      <protection locked="0"/>
    </xf>
    <xf numFmtId="0" fontId="19" fillId="0" borderId="17" xfId="4" applyFont="1" applyBorder="1" applyAlignment="1" applyProtection="1">
      <alignment horizontal="center" vertical="center"/>
      <protection locked="0"/>
    </xf>
    <xf numFmtId="0" fontId="43" fillId="0" borderId="0" xfId="4" applyFont="1" applyAlignment="1" applyProtection="1">
      <alignment horizontal="left" vertical="top" wrapText="1"/>
      <protection locked="0"/>
    </xf>
    <xf numFmtId="166" fontId="24" fillId="0" borderId="14" xfId="4" applyNumberFormat="1" applyFont="1" applyBorder="1" applyAlignment="1" applyProtection="1">
      <alignment horizontal="center" vertical="center" wrapText="1"/>
      <protection locked="0"/>
    </xf>
    <xf numFmtId="0" fontId="19" fillId="0" borderId="0" xfId="4" applyFont="1" applyAlignment="1">
      <alignment horizontal="right" vertical="center"/>
    </xf>
    <xf numFmtId="0" fontId="19" fillId="0" borderId="41" xfId="4" applyFont="1" applyBorder="1" applyAlignment="1">
      <alignment horizontal="right" vertical="center"/>
    </xf>
    <xf numFmtId="0" fontId="19" fillId="0" borderId="0" xfId="4" applyFont="1" applyAlignment="1">
      <alignment horizontal="right"/>
    </xf>
    <xf numFmtId="0" fontId="19" fillId="0" borderId="0" xfId="4" applyFont="1" applyAlignment="1">
      <alignment horizontal="right" wrapText="1"/>
    </xf>
    <xf numFmtId="0" fontId="19" fillId="0" borderId="0" xfId="4" applyFont="1" applyAlignment="1">
      <alignment horizontal="right" vertical="center" wrapText="1"/>
    </xf>
    <xf numFmtId="0" fontId="19" fillId="0" borderId="0" xfId="4" applyFont="1" applyAlignment="1">
      <alignment horizontal="center" vertical="center"/>
    </xf>
    <xf numFmtId="0" fontId="19" fillId="0" borderId="41" xfId="4" applyFont="1" applyBorder="1" applyAlignment="1">
      <alignment horizontal="center" vertical="center"/>
    </xf>
    <xf numFmtId="0" fontId="24" fillId="0" borderId="0" xfId="4" applyFont="1" applyAlignment="1">
      <alignment horizontal="left" vertical="center" wrapText="1"/>
    </xf>
    <xf numFmtId="0" fontId="44" fillId="0" borderId="57" xfId="4" applyFont="1" applyBorder="1" applyAlignment="1">
      <alignment horizontal="left" vertical="center" wrapText="1"/>
    </xf>
    <xf numFmtId="0" fontId="24" fillId="0" borderId="15" xfId="4" applyFont="1" applyBorder="1" applyAlignment="1">
      <alignment horizontal="center" vertical="center" wrapText="1"/>
    </xf>
    <xf numFmtId="0" fontId="24" fillId="0" borderId="18" xfId="4" applyFont="1" applyBorder="1" applyAlignment="1">
      <alignment horizontal="center" vertical="center" wrapText="1"/>
    </xf>
    <xf numFmtId="0" fontId="20" fillId="0" borderId="30" xfId="4" applyFont="1" applyBorder="1" applyAlignment="1">
      <alignment horizontal="center" wrapText="1"/>
    </xf>
    <xf numFmtId="0" fontId="19" fillId="0" borderId="32" xfId="4" applyFont="1" applyBorder="1" applyAlignment="1">
      <alignment wrapText="1"/>
    </xf>
    <xf numFmtId="0" fontId="19" fillId="4" borderId="31" xfId="4" applyFont="1" applyFill="1" applyBorder="1" applyAlignment="1">
      <alignment horizontal="center" vertical="center" wrapText="1"/>
    </xf>
    <xf numFmtId="0" fontId="19" fillId="0" borderId="33" xfId="4" applyFont="1" applyBorder="1" applyAlignment="1">
      <alignment vertical="center" wrapText="1"/>
    </xf>
    <xf numFmtId="0" fontId="19" fillId="0" borderId="41" xfId="4" applyFont="1" applyBorder="1" applyAlignment="1">
      <alignment horizontal="right" vertical="center" wrapText="1"/>
    </xf>
    <xf numFmtId="0" fontId="19" fillId="0" borderId="13"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7" xfId="4"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5">
    <dxf>
      <fill>
        <patternFill>
          <bgColor rgb="FFB5DDF0"/>
        </patternFill>
      </fill>
    </dxf>
    <dxf>
      <fill>
        <patternFill>
          <bgColor rgb="FFD1D1D1"/>
        </patternFill>
      </fill>
    </dxf>
    <dxf>
      <fill>
        <patternFill>
          <bgColor rgb="FFB5DDF0"/>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00244D"/>
      <color rgb="FFD1D1D1"/>
      <color rgb="FFB5DDF0"/>
      <color rgb="FF47ABD9"/>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107577</xdr:colOff>
      <xdr:row>0</xdr:row>
      <xdr:rowOff>152400</xdr:rowOff>
    </xdr:from>
    <xdr:to>
      <xdr:col>2</xdr:col>
      <xdr:colOff>3330837</xdr:colOff>
      <xdr:row>0</xdr:row>
      <xdr:rowOff>1221231</xdr:rowOff>
    </xdr:to>
    <xdr:pic>
      <xdr:nvPicPr>
        <xdr:cNvPr id="4" name="Paveikslėlis 3" descr="https://intranetas.vkontrole.lt/sablonai/images/ZENKLAI/Zenklai-horizontalus_LT.png">
          <a:hlinkClick xmlns:r="http://schemas.openxmlformats.org/officeDocument/2006/relationships" r:id="rId1"/>
          <a:extLst>
            <a:ext uri="{FF2B5EF4-FFF2-40B4-BE49-F238E27FC236}">
              <a16:creationId xmlns:a16="http://schemas.microsoft.com/office/drawing/2014/main" id="{5969411D-C796-474B-99C8-B300AFB121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9906" y="152400"/>
          <a:ext cx="3223260" cy="1068831"/>
        </a:xfrm>
        <a:prstGeom prst="rect">
          <a:avLst/>
        </a:prstGeom>
        <a:solidFill>
          <a:srgbClr val="00244D"/>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kontrolelt.sharepoint.com/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kontrolelt.sharepoint.com/Users/ribelhauptaite/Desktop/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RinAmeSisJ"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8"/>
  <sheetViews>
    <sheetView showGridLines="0" showRowColHeaders="0" tabSelected="1" zoomScaleNormal="100" workbookViewId="0"/>
  </sheetViews>
  <sheetFormatPr defaultColWidth="10" defaultRowHeight="14.4" x14ac:dyDescent="0.3"/>
  <cols>
    <col min="1" max="1" width="9" style="14" customWidth="1"/>
    <col min="2" max="2" width="4.5546875" style="15" customWidth="1"/>
    <col min="3" max="3" width="103.109375" style="15" customWidth="1"/>
    <col min="4" max="4" width="44.5546875" style="14" customWidth="1"/>
    <col min="5" max="5" width="10" style="14"/>
    <col min="6" max="6" width="10.5546875" style="14" customWidth="1"/>
    <col min="7" max="16384" width="10" style="14"/>
  </cols>
  <sheetData>
    <row r="1" spans="2:6" ht="109.95" customHeight="1" thickBot="1" x14ac:dyDescent="0.35">
      <c r="B1" s="204"/>
      <c r="C1" s="204"/>
      <c r="D1" s="204"/>
    </row>
    <row r="2" spans="2:6" ht="9.6" customHeight="1" x14ac:dyDescent="0.3">
      <c r="B2" s="1"/>
      <c r="C2" s="2"/>
      <c r="D2" s="3"/>
    </row>
    <row r="3" spans="2:6" ht="30.6" customHeight="1" x14ac:dyDescent="0.3">
      <c r="B3" s="207" t="s">
        <v>0</v>
      </c>
      <c r="C3" s="208"/>
      <c r="D3" s="209"/>
    </row>
    <row r="4" spans="2:6" ht="9.6" customHeight="1" x14ac:dyDescent="0.3">
      <c r="B4" s="6"/>
      <c r="C4" s="7"/>
      <c r="D4" s="4"/>
    </row>
    <row r="5" spans="2:6" x14ac:dyDescent="0.3">
      <c r="B5" s="210" t="s">
        <v>194</v>
      </c>
      <c r="C5" s="211"/>
      <c r="D5" s="212"/>
      <c r="F5" s="17"/>
    </row>
    <row r="6" spans="2:6" ht="9.6" customHeight="1" x14ac:dyDescent="0.3">
      <c r="B6" s="6"/>
      <c r="C6" s="7"/>
      <c r="D6" s="4"/>
    </row>
    <row r="7" spans="2:6" ht="18" x14ac:dyDescent="0.35">
      <c r="B7" s="205" t="s">
        <v>1</v>
      </c>
      <c r="C7" s="206"/>
      <c r="D7" s="5"/>
    </row>
    <row r="8" spans="2:6" ht="9.6" customHeight="1" x14ac:dyDescent="0.3">
      <c r="B8" s="6"/>
      <c r="C8" s="7"/>
      <c r="D8" s="4"/>
    </row>
    <row r="9" spans="2:6" ht="156" customHeight="1" x14ac:dyDescent="0.3">
      <c r="B9" s="6"/>
      <c r="C9" s="18" t="s">
        <v>2</v>
      </c>
      <c r="D9" s="19"/>
    </row>
    <row r="10" spans="2:6" ht="9.6" customHeight="1" x14ac:dyDescent="0.3">
      <c r="B10" s="6"/>
      <c r="C10" s="7"/>
      <c r="D10" s="4"/>
    </row>
    <row r="11" spans="2:6" ht="18" customHeight="1" x14ac:dyDescent="0.3">
      <c r="B11" s="201" t="s">
        <v>185</v>
      </c>
      <c r="C11" s="202"/>
      <c r="D11" s="203"/>
    </row>
    <row r="12" spans="2:6" ht="9.6" customHeight="1" x14ac:dyDescent="0.35">
      <c r="B12" s="8"/>
      <c r="C12" s="9"/>
      <c r="D12" s="10"/>
    </row>
    <row r="13" spans="2:6" ht="13.5" customHeight="1" x14ac:dyDescent="0.3">
      <c r="B13" s="6"/>
      <c r="C13" s="200" t="s">
        <v>4</v>
      </c>
      <c r="D13" s="4"/>
    </row>
    <row r="14" spans="2:6" ht="13.5" customHeight="1" x14ac:dyDescent="0.3">
      <c r="B14" s="6"/>
      <c r="C14" s="200"/>
      <c r="D14" s="4"/>
    </row>
    <row r="15" spans="2:6" ht="18" customHeight="1" x14ac:dyDescent="0.3">
      <c r="B15" s="201" t="s">
        <v>3</v>
      </c>
      <c r="C15" s="202"/>
      <c r="D15" s="203"/>
    </row>
    <row r="16" spans="2:6" ht="9.6" customHeight="1" x14ac:dyDescent="0.3">
      <c r="B16" s="6"/>
      <c r="C16" s="200"/>
      <c r="D16" s="4"/>
    </row>
    <row r="17" spans="2:4" x14ac:dyDescent="0.3">
      <c r="B17" s="6"/>
      <c r="C17" s="200" t="s">
        <v>5</v>
      </c>
      <c r="D17" s="4"/>
    </row>
    <row r="18" spans="2:4" x14ac:dyDescent="0.3">
      <c r="B18" s="6"/>
      <c r="C18" s="200" t="s">
        <v>6</v>
      </c>
      <c r="D18" s="4"/>
    </row>
    <row r="19" spans="2:4" ht="13.5" customHeight="1" x14ac:dyDescent="0.3">
      <c r="B19" s="6"/>
      <c r="C19" s="20"/>
      <c r="D19" s="4"/>
    </row>
    <row r="20" spans="2:4" ht="18" customHeight="1" x14ac:dyDescent="0.3">
      <c r="B20" s="201" t="s">
        <v>184</v>
      </c>
      <c r="C20" s="202"/>
      <c r="D20" s="203"/>
    </row>
    <row r="21" spans="2:4" ht="9.6" customHeight="1" x14ac:dyDescent="0.3">
      <c r="B21" s="6"/>
      <c r="C21" s="7"/>
      <c r="D21" s="4"/>
    </row>
    <row r="22" spans="2:4" x14ac:dyDescent="0.3">
      <c r="B22" s="6" t="s">
        <v>7</v>
      </c>
      <c r="C22" s="21" t="s">
        <v>8</v>
      </c>
      <c r="D22" s="4"/>
    </row>
    <row r="23" spans="2:4" x14ac:dyDescent="0.3">
      <c r="B23" s="6" t="s">
        <v>9</v>
      </c>
      <c r="C23" s="143" t="s">
        <v>10</v>
      </c>
      <c r="D23" s="4"/>
    </row>
    <row r="24" spans="2:4" x14ac:dyDescent="0.3">
      <c r="B24" s="6" t="s">
        <v>188</v>
      </c>
      <c r="C24" s="21" t="s">
        <v>189</v>
      </c>
      <c r="D24" s="4"/>
    </row>
    <row r="25" spans="2:4" x14ac:dyDescent="0.3">
      <c r="B25" s="6" t="s">
        <v>190</v>
      </c>
      <c r="C25" s="143" t="s">
        <v>191</v>
      </c>
      <c r="D25" s="4"/>
    </row>
    <row r="26" spans="2:4" ht="9.6" customHeight="1" thickBot="1" x14ac:dyDescent="0.35">
      <c r="B26" s="11"/>
      <c r="C26" s="12"/>
      <c r="D26" s="13"/>
    </row>
    <row r="27" spans="2:4" x14ac:dyDescent="0.3">
      <c r="B27" s="7"/>
      <c r="C27" s="7"/>
    </row>
    <row r="28" spans="2:4" ht="27.6" x14ac:dyDescent="0.3">
      <c r="C28" s="16"/>
    </row>
  </sheetData>
  <mergeCells count="7">
    <mergeCell ref="B20:D20"/>
    <mergeCell ref="B11:D11"/>
    <mergeCell ref="B1:D1"/>
    <mergeCell ref="B7:C7"/>
    <mergeCell ref="B3:D3"/>
    <mergeCell ref="B5:D5"/>
    <mergeCell ref="B15:D15"/>
  </mergeCells>
  <hyperlinks>
    <hyperlink ref="C22" r:id="rId1" display="http://www3.lrs.lt/pls/inter3/dokpaieska.showdoc_l?p_id=487268&amp;p_tr2=2" xr:uid="{F75ADD19-BFBD-4F52-BE4C-BF43D6CED170}"/>
    <hyperlink ref="C24" r:id="rId2" display="Lietuvos Respublikos fiskalinės drausmės įstatymas" xr:uid="{40D818DF-4B5F-4AD2-800F-5D1183014FE2}"/>
    <hyperlink ref="C13" location="'Suvestinė | Summary'!A1" display="1. Savivaldybių biudžetų fiskalinės drausmės taisyklės, 2022 m. / Fiscal discipline rules attributable to local government" xr:uid="{AC9C67CC-7D23-4533-9623-F35C9F3CB226}"/>
    <hyperlink ref="C17" location="'KĮ 4 str. 2 d. | CL 4.2.'!A1" display="2. Savivaldybių 2022 m. biudžetai, kuriems taikoma Konstitucinio įstatymo 4 str. 2 d. / Budgets attributable to local government in 2022, CL 4.2." xr:uid="{DF4654E7-1E79-4E35-BE61-98F6A28AB661}"/>
    <hyperlink ref="C18" location="'KĮ str. 4 d. | CL 4.4.'!A1" display="3. Savivaldybių 2022 m. biudžetai, kuriems taikoma Konstitucinio įstatymo 4 str. 4 d. / Budgets attributable to local governments in 2022, CL 4.4." xr:uid="{159AEEF8-DAEC-4F1B-899F-EC6BCF15C535}"/>
    <hyperlink ref="C23" r:id="rId3" display="http://www3.lrs.lt/pls/inter3/dokpaieska.showdoc_l?p_id=487268&amp;p_tr2=2" xr:uid="{1DFC456D-6C11-44C8-937D-B2EE6D2F8F13}"/>
    <hyperlink ref="C25" r:id="rId4" xr:uid="{AA934220-84E7-4B6B-BDDE-533CBA7640AB}"/>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N81"/>
  <sheetViews>
    <sheetView zoomScale="90" zoomScaleNormal="90" workbookViewId="0">
      <pane xSplit="2" ySplit="7" topLeftCell="C8" activePane="bottomRight" state="frozen"/>
      <selection pane="topRight" activeCell="D8" sqref="D8:H67"/>
      <selection pane="bottomLeft" activeCell="D8" sqref="D8:H67"/>
      <selection pane="bottomRight" activeCell="D19" sqref="D19"/>
    </sheetView>
  </sheetViews>
  <sheetFormatPr defaultColWidth="9.109375" defaultRowHeight="13.8" x14ac:dyDescent="0.25"/>
  <cols>
    <col min="1" max="1" width="9.109375" style="22"/>
    <col min="2" max="2" width="40.33203125" style="22" customWidth="1"/>
    <col min="3" max="3" width="12.33203125" style="22" customWidth="1"/>
    <col min="4" max="4" width="14.5546875" style="22" customWidth="1"/>
    <col min="5" max="5" width="9.109375" style="22"/>
    <col min="6" max="6" width="10.6640625" style="22" bestFit="1" customWidth="1"/>
    <col min="7" max="7" width="13.5546875" style="22" customWidth="1"/>
    <col min="8" max="8" width="13.88671875" style="22" customWidth="1"/>
    <col min="9" max="9" width="13.44140625" style="22" customWidth="1"/>
    <col min="10" max="10" width="27.6640625" style="22" customWidth="1"/>
    <col min="11" max="11" width="15.88671875" style="22" customWidth="1"/>
    <col min="12" max="12" width="16" style="22" customWidth="1"/>
    <col min="13" max="16384" width="9.109375" style="22"/>
  </cols>
  <sheetData>
    <row r="1" spans="1:14" x14ac:dyDescent="0.25">
      <c r="B1" s="23" t="s">
        <v>11</v>
      </c>
      <c r="C1" s="24"/>
    </row>
    <row r="2" spans="1:14" x14ac:dyDescent="0.25">
      <c r="A2" s="25"/>
      <c r="B2" s="26"/>
      <c r="J2" s="27"/>
    </row>
    <row r="3" spans="1:14" s="28" customFormat="1" ht="15" customHeight="1" thickBot="1" x14ac:dyDescent="0.3">
      <c r="B3" s="29"/>
      <c r="C3" s="29"/>
    </row>
    <row r="4" spans="1:14" s="28" customFormat="1" x14ac:dyDescent="0.25">
      <c r="A4" s="30"/>
      <c r="B4" s="92" t="s">
        <v>12</v>
      </c>
      <c r="C4" s="31"/>
      <c r="D4" s="31"/>
      <c r="E4" s="31"/>
      <c r="F4" s="31"/>
      <c r="G4" s="31"/>
      <c r="H4" s="32"/>
      <c r="I4" s="31"/>
      <c r="J4" s="33"/>
      <c r="K4" s="31"/>
      <c r="L4" s="31"/>
    </row>
    <row r="5" spans="1:14" x14ac:dyDescent="0.25">
      <c r="A5" s="34"/>
      <c r="B5" s="35"/>
    </row>
    <row r="6" spans="1:14" ht="15.75" customHeight="1" x14ac:dyDescent="0.25">
      <c r="B6" s="219" t="s">
        <v>13</v>
      </c>
      <c r="C6" s="221" t="s">
        <v>14</v>
      </c>
      <c r="D6" s="215" t="s">
        <v>15</v>
      </c>
      <c r="E6" s="223" t="s">
        <v>16</v>
      </c>
      <c r="F6" s="225" t="s">
        <v>16</v>
      </c>
      <c r="G6" s="215" t="s">
        <v>17</v>
      </c>
      <c r="H6" s="215" t="s">
        <v>18</v>
      </c>
      <c r="I6" s="215" t="s">
        <v>19</v>
      </c>
      <c r="J6" s="215" t="s">
        <v>20</v>
      </c>
      <c r="K6" s="215" t="s">
        <v>21</v>
      </c>
      <c r="L6" s="217" t="s">
        <v>22</v>
      </c>
    </row>
    <row r="7" spans="1:14" ht="70.5" customHeight="1" x14ac:dyDescent="0.25">
      <c r="B7" s="220"/>
      <c r="C7" s="222"/>
      <c r="D7" s="216"/>
      <c r="E7" s="224"/>
      <c r="F7" s="226"/>
      <c r="G7" s="216"/>
      <c r="H7" s="216"/>
      <c r="I7" s="216"/>
      <c r="J7" s="216"/>
      <c r="K7" s="216"/>
      <c r="L7" s="218"/>
    </row>
    <row r="8" spans="1:14" ht="14.4" x14ac:dyDescent="0.3">
      <c r="B8" s="46" t="s">
        <v>23</v>
      </c>
      <c r="C8" s="47">
        <v>1</v>
      </c>
      <c r="D8" s="51">
        <f>H8/$C$71/10</f>
        <v>2.0434315174840192</v>
      </c>
      <c r="E8" s="54">
        <f>IF(D8&gt;0.3,H8/$C$73/1000*$C$75,0)</f>
        <v>2.1595504052369079E-2</v>
      </c>
      <c r="F8" s="56">
        <f>IF(D8&gt;0.3,H8/$D$73/1000*$D$75,0)</f>
        <v>2.1292516305578622E-2</v>
      </c>
      <c r="G8" s="49">
        <v>717215.5</v>
      </c>
      <c r="H8" s="49">
        <f>+'KĮ 4 str. 2 d. | CL 4.2.'!H15</f>
        <v>989691.1</v>
      </c>
      <c r="I8" s="49">
        <f>ROUND(G8-H8,1)</f>
        <v>-272475.59999999998</v>
      </c>
      <c r="J8" s="49">
        <v>45048.6</v>
      </c>
      <c r="K8" s="49">
        <f>+'KĮ 4 str. 2 d. | CL 4.2.'!L15</f>
        <v>0</v>
      </c>
      <c r="L8" s="50">
        <f t="shared" ref="L8:L39" si="0">H8/1000/$C$73*100</f>
        <v>5.412407030668942</v>
      </c>
      <c r="M8"/>
      <c r="N8"/>
    </row>
    <row r="9" spans="1:14" ht="14.4" x14ac:dyDescent="0.3">
      <c r="B9" s="46" t="s">
        <v>24</v>
      </c>
      <c r="C9" s="47">
        <v>2</v>
      </c>
      <c r="D9" s="51">
        <f t="shared" ref="D9:D67" si="1">H9/$C$71/10</f>
        <v>0.13560810029566739</v>
      </c>
      <c r="E9" s="54">
        <f t="shared" ref="E9:E66" si="2">IF(D9&gt;0.3,H9/$C$73/1000*$C$75,0)</f>
        <v>0</v>
      </c>
      <c r="F9" s="56">
        <f t="shared" ref="F9:F66" si="3">IF(D9&gt;0.3,H9/$D$73/1000*$D$75,0)</f>
        <v>0</v>
      </c>
      <c r="G9" s="49">
        <v>61389.7</v>
      </c>
      <c r="H9" s="49">
        <v>65678.8</v>
      </c>
      <c r="I9" s="49">
        <f t="shared" ref="I9:I67" si="4">ROUND(G9-H9,1)</f>
        <v>-4289.1000000000004</v>
      </c>
      <c r="J9" s="49">
        <v>3936.2</v>
      </c>
      <c r="K9" s="49"/>
      <c r="L9" s="50">
        <f t="shared" si="0"/>
        <v>0.35918318239489005</v>
      </c>
      <c r="M9"/>
      <c r="N9"/>
    </row>
    <row r="10" spans="1:14" ht="14.4" x14ac:dyDescent="0.3">
      <c r="B10" s="46" t="s">
        <v>25</v>
      </c>
      <c r="C10" s="47">
        <v>3</v>
      </c>
      <c r="D10" s="51">
        <f t="shared" si="1"/>
        <v>1.9765737268958226E-2</v>
      </c>
      <c r="E10" s="54">
        <f t="shared" si="2"/>
        <v>0</v>
      </c>
      <c r="F10" s="56">
        <f t="shared" si="3"/>
        <v>0</v>
      </c>
      <c r="G10" s="49">
        <v>8813.7999999999993</v>
      </c>
      <c r="H10" s="49">
        <v>9573.1</v>
      </c>
      <c r="I10" s="49">
        <f t="shared" si="4"/>
        <v>-759.3</v>
      </c>
      <c r="J10" s="49">
        <v>122.4</v>
      </c>
      <c r="K10" s="49"/>
      <c r="L10" s="50">
        <f t="shared" si="0"/>
        <v>5.2353217832611459E-2</v>
      </c>
      <c r="M10"/>
      <c r="N10"/>
    </row>
    <row r="11" spans="1:14" ht="14.4" x14ac:dyDescent="0.3">
      <c r="B11" s="46" t="s">
        <v>26</v>
      </c>
      <c r="C11" s="47">
        <v>4</v>
      </c>
      <c r="D11" s="51">
        <f t="shared" si="1"/>
        <v>4.9133644967873008E-2</v>
      </c>
      <c r="E11" s="54">
        <f t="shared" si="2"/>
        <v>0</v>
      </c>
      <c r="F11" s="56">
        <f t="shared" si="3"/>
        <v>0</v>
      </c>
      <c r="G11" s="49">
        <v>22492</v>
      </c>
      <c r="H11" s="49">
        <v>23796.799999999999</v>
      </c>
      <c r="I11" s="49">
        <f t="shared" si="4"/>
        <v>-1304.8</v>
      </c>
      <c r="J11" s="49">
        <v>1304.8</v>
      </c>
      <c r="K11" s="49"/>
      <c r="L11" s="50">
        <f t="shared" si="0"/>
        <v>0.13013956337227106</v>
      </c>
      <c r="M11"/>
      <c r="N11"/>
    </row>
    <row r="12" spans="1:14" ht="14.4" x14ac:dyDescent="0.3">
      <c r="B12" s="46" t="s">
        <v>27</v>
      </c>
      <c r="C12" s="47">
        <v>5</v>
      </c>
      <c r="D12" s="51">
        <f t="shared" si="1"/>
        <v>0.72098164879998672</v>
      </c>
      <c r="E12" s="54">
        <f t="shared" si="2"/>
        <v>7.6195174563591034E-3</v>
      </c>
      <c r="F12" s="56">
        <f t="shared" si="3"/>
        <v>7.5126146297274854E-3</v>
      </c>
      <c r="G12" s="49">
        <v>327349.2</v>
      </c>
      <c r="H12" s="49">
        <v>349191.6</v>
      </c>
      <c r="I12" s="49">
        <f t="shared" si="4"/>
        <v>-21842.400000000001</v>
      </c>
      <c r="J12" s="49">
        <v>22022.400000000001</v>
      </c>
      <c r="K12" s="49">
        <f>+'KĮ 4 str. 2 d. | CL 4.2.'!L16</f>
        <v>8549.1</v>
      </c>
      <c r="L12" s="50">
        <f t="shared" si="0"/>
        <v>1.9096534978343616</v>
      </c>
      <c r="M12"/>
      <c r="N12"/>
    </row>
    <row r="13" spans="1:14" ht="14.4" x14ac:dyDescent="0.3">
      <c r="B13" s="46" t="s">
        <v>28</v>
      </c>
      <c r="C13" s="47">
        <v>6</v>
      </c>
      <c r="D13" s="51">
        <f t="shared" si="1"/>
        <v>0.46009687649691944</v>
      </c>
      <c r="E13" s="54">
        <f t="shared" si="2"/>
        <v>4.8624208229426438E-3</v>
      </c>
      <c r="F13" s="56">
        <f t="shared" si="3"/>
        <v>4.7942004227372248E-3</v>
      </c>
      <c r="G13" s="49">
        <v>200819.20000000001</v>
      </c>
      <c r="H13" s="49">
        <v>222837.80000000002</v>
      </c>
      <c r="I13" s="49">
        <f t="shared" si="4"/>
        <v>-22018.6</v>
      </c>
      <c r="J13" s="49">
        <v>31514.3</v>
      </c>
      <c r="K13" s="49">
        <f>+'KĮ 4 str. 2 d. | CL 4.2.'!L17</f>
        <v>2964.9</v>
      </c>
      <c r="L13" s="50">
        <f t="shared" si="0"/>
        <v>1.218651835323971</v>
      </c>
      <c r="M13"/>
      <c r="N13"/>
    </row>
    <row r="14" spans="1:14" ht="14.4" x14ac:dyDescent="0.3">
      <c r="B14" s="46" t="s">
        <v>29</v>
      </c>
      <c r="C14" s="47">
        <v>7</v>
      </c>
      <c r="D14" s="51">
        <f t="shared" si="1"/>
        <v>0.11562247072232042</v>
      </c>
      <c r="E14" s="54">
        <f t="shared" si="2"/>
        <v>0</v>
      </c>
      <c r="F14" s="56">
        <f t="shared" si="3"/>
        <v>0</v>
      </c>
      <c r="G14" s="49">
        <v>56257.7</v>
      </c>
      <c r="H14" s="49">
        <v>55999.200000000004</v>
      </c>
      <c r="I14" s="49">
        <f t="shared" si="4"/>
        <v>258.5</v>
      </c>
      <c r="J14" s="49">
        <v>915.1</v>
      </c>
      <c r="K14" s="49"/>
      <c r="L14" s="50">
        <f t="shared" si="0"/>
        <v>0.3062475390471191</v>
      </c>
      <c r="M14"/>
      <c r="N14"/>
    </row>
    <row r="15" spans="1:14" ht="14.4" x14ac:dyDescent="0.3">
      <c r="B15" s="46" t="s">
        <v>30</v>
      </c>
      <c r="C15" s="47">
        <v>8</v>
      </c>
      <c r="D15" s="51">
        <f t="shared" si="1"/>
        <v>2.6949298822285722E-2</v>
      </c>
      <c r="E15" s="54">
        <f t="shared" si="2"/>
        <v>0</v>
      </c>
      <c r="F15" s="56">
        <f t="shared" si="3"/>
        <v>0</v>
      </c>
      <c r="G15" s="49">
        <v>10866.9</v>
      </c>
      <c r="H15" s="49">
        <v>13052.3</v>
      </c>
      <c r="I15" s="49">
        <f t="shared" si="4"/>
        <v>-2185.4</v>
      </c>
      <c r="J15" s="49">
        <v>2359.6</v>
      </c>
      <c r="K15" s="49"/>
      <c r="L15" s="50">
        <f t="shared" si="0"/>
        <v>7.1380211751323447E-2</v>
      </c>
      <c r="M15"/>
      <c r="N15"/>
    </row>
    <row r="16" spans="1:14" ht="14.4" x14ac:dyDescent="0.3">
      <c r="B16" s="46" t="s">
        <v>31</v>
      </c>
      <c r="C16" s="47">
        <v>9</v>
      </c>
      <c r="D16" s="51">
        <f t="shared" si="1"/>
        <v>6.5835962405642462E-2</v>
      </c>
      <c r="E16" s="54">
        <f t="shared" si="2"/>
        <v>0</v>
      </c>
      <c r="F16" s="56">
        <f t="shared" si="3"/>
        <v>0</v>
      </c>
      <c r="G16" s="49">
        <v>32387.8</v>
      </c>
      <c r="H16" s="49">
        <v>31886.2</v>
      </c>
      <c r="I16" s="49">
        <f t="shared" si="4"/>
        <v>501.6</v>
      </c>
      <c r="J16" s="49">
        <v>510.1</v>
      </c>
      <c r="K16" s="49"/>
      <c r="L16" s="50">
        <f t="shared" si="0"/>
        <v>0.17437874611716328</v>
      </c>
      <c r="M16"/>
      <c r="N16"/>
    </row>
    <row r="17" spans="2:14" ht="15.75" customHeight="1" x14ac:dyDescent="0.3">
      <c r="B17" s="46" t="s">
        <v>32</v>
      </c>
      <c r="C17" s="47">
        <v>10</v>
      </c>
      <c r="D17" s="51">
        <f t="shared" si="1"/>
        <v>0.23607885565154191</v>
      </c>
      <c r="E17" s="54">
        <f t="shared" si="2"/>
        <v>0</v>
      </c>
      <c r="F17" s="56">
        <f t="shared" si="3"/>
        <v>0</v>
      </c>
      <c r="G17" s="49">
        <v>112271.2</v>
      </c>
      <c r="H17" s="49">
        <v>114339.59999999999</v>
      </c>
      <c r="I17" s="49">
        <f t="shared" si="4"/>
        <v>-2068.4</v>
      </c>
      <c r="J17" s="49">
        <v>8496.6</v>
      </c>
      <c r="K17" s="49"/>
      <c r="L17" s="50">
        <f t="shared" si="0"/>
        <v>0.62529859561622259</v>
      </c>
      <c r="M17"/>
      <c r="N17"/>
    </row>
    <row r="18" spans="2:14" ht="14.4" x14ac:dyDescent="0.3">
      <c r="B18" s="46" t="s">
        <v>33</v>
      </c>
      <c r="C18" s="47">
        <v>11</v>
      </c>
      <c r="D18" s="51">
        <f t="shared" si="1"/>
        <v>0.3108922052823706</v>
      </c>
      <c r="E18" s="54">
        <f t="shared" si="2"/>
        <v>3.2855879052369075E-3</v>
      </c>
      <c r="F18" s="56">
        <f t="shared" si="3"/>
        <v>3.239490677134446E-3</v>
      </c>
      <c r="G18" s="49">
        <v>134751.9</v>
      </c>
      <c r="H18" s="49">
        <v>150573.79999999999</v>
      </c>
      <c r="I18" s="49">
        <f t="shared" si="4"/>
        <v>-15821.9</v>
      </c>
      <c r="J18" s="49">
        <v>13117.3</v>
      </c>
      <c r="K18" s="49">
        <f>+'KĮ 4 str. 2 d. | CL 4.2.'!L18</f>
        <v>1723.3000000000002</v>
      </c>
      <c r="L18" s="50">
        <f t="shared" si="0"/>
        <v>0.82345561534759582</v>
      </c>
      <c r="M18"/>
      <c r="N18"/>
    </row>
    <row r="19" spans="2:14" ht="14.4" x14ac:dyDescent="0.3">
      <c r="B19" s="46" t="s">
        <v>34</v>
      </c>
      <c r="C19" s="47">
        <v>12</v>
      </c>
      <c r="D19" s="51">
        <f t="shared" si="1"/>
        <v>6.9769040815315236E-2</v>
      </c>
      <c r="E19" s="54">
        <f t="shared" si="2"/>
        <v>0</v>
      </c>
      <c r="F19" s="56">
        <f t="shared" si="3"/>
        <v>0</v>
      </c>
      <c r="G19" s="49">
        <v>27909.7</v>
      </c>
      <c r="H19" s="49">
        <v>33791.1</v>
      </c>
      <c r="I19" s="49">
        <f t="shared" si="4"/>
        <v>-5881.4</v>
      </c>
      <c r="J19" s="49">
        <v>6116.3</v>
      </c>
      <c r="K19" s="49"/>
      <c r="L19" s="50">
        <f t="shared" si="0"/>
        <v>0.1847962331014569</v>
      </c>
      <c r="M19"/>
      <c r="N19"/>
    </row>
    <row r="20" spans="2:14" ht="14.4" x14ac:dyDescent="0.3">
      <c r="B20" s="46" t="s">
        <v>35</v>
      </c>
      <c r="C20" s="47">
        <v>13</v>
      </c>
      <c r="D20" s="51">
        <f t="shared" si="1"/>
        <v>6.610437554714986E-2</v>
      </c>
      <c r="E20" s="54">
        <f t="shared" si="2"/>
        <v>0</v>
      </c>
      <c r="F20" s="56">
        <f t="shared" si="3"/>
        <v>0</v>
      </c>
      <c r="G20" s="49">
        <v>28559.1</v>
      </c>
      <c r="H20" s="49">
        <v>32016.2</v>
      </c>
      <c r="I20" s="49">
        <f t="shared" si="4"/>
        <v>-3457.1</v>
      </c>
      <c r="J20" s="49">
        <v>3457.1</v>
      </c>
      <c r="K20" s="49"/>
      <c r="L20" s="50">
        <f t="shared" si="0"/>
        <v>0.17508968806055036</v>
      </c>
      <c r="M20"/>
      <c r="N20"/>
    </row>
    <row r="21" spans="2:14" ht="14.4" x14ac:dyDescent="0.3">
      <c r="B21" s="46" t="s">
        <v>36</v>
      </c>
      <c r="C21" s="47">
        <v>14</v>
      </c>
      <c r="D21" s="51">
        <f t="shared" si="1"/>
        <v>5.6927330239011573E-2</v>
      </c>
      <c r="E21" s="54">
        <f t="shared" si="2"/>
        <v>0</v>
      </c>
      <c r="F21" s="56">
        <f t="shared" si="3"/>
        <v>0</v>
      </c>
      <c r="G21" s="49">
        <v>23676.400000000001</v>
      </c>
      <c r="H21" s="49">
        <v>27571.5</v>
      </c>
      <c r="I21" s="49">
        <f t="shared" si="4"/>
        <v>-3895.1</v>
      </c>
      <c r="J21" s="49">
        <v>4133.1000000000004</v>
      </c>
      <c r="K21" s="49"/>
      <c r="L21" s="50">
        <f t="shared" si="0"/>
        <v>0.15078258301614386</v>
      </c>
      <c r="M21"/>
      <c r="N21"/>
    </row>
    <row r="22" spans="2:14" ht="14.4" x14ac:dyDescent="0.3">
      <c r="B22" s="46" t="s">
        <v>37</v>
      </c>
      <c r="C22" s="47">
        <v>15</v>
      </c>
      <c r="D22" s="51">
        <f t="shared" si="1"/>
        <v>6.0195569944335239E-2</v>
      </c>
      <c r="E22" s="54">
        <f t="shared" si="2"/>
        <v>0</v>
      </c>
      <c r="F22" s="56">
        <f t="shared" si="3"/>
        <v>0</v>
      </c>
      <c r="G22" s="49">
        <v>28129.4</v>
      </c>
      <c r="H22" s="49">
        <v>29154.399999999998</v>
      </c>
      <c r="I22" s="49">
        <f t="shared" si="4"/>
        <v>-1025</v>
      </c>
      <c r="J22" s="49">
        <v>1453.7</v>
      </c>
      <c r="K22" s="49"/>
      <c r="L22" s="50">
        <f t="shared" si="0"/>
        <v>0.15943912149450934</v>
      </c>
      <c r="M22"/>
      <c r="N22"/>
    </row>
    <row r="23" spans="2:14" ht="14.4" x14ac:dyDescent="0.3">
      <c r="B23" s="46" t="s">
        <v>38</v>
      </c>
      <c r="C23" s="47">
        <v>16</v>
      </c>
      <c r="D23" s="51">
        <f t="shared" si="1"/>
        <v>6.8176731471234361E-2</v>
      </c>
      <c r="E23" s="54">
        <f t="shared" si="2"/>
        <v>0</v>
      </c>
      <c r="F23" s="56">
        <f t="shared" si="3"/>
        <v>0</v>
      </c>
      <c r="G23" s="49">
        <v>31366.400000000001</v>
      </c>
      <c r="H23" s="49">
        <v>33019.9</v>
      </c>
      <c r="I23" s="49">
        <f t="shared" si="4"/>
        <v>-1653.5</v>
      </c>
      <c r="J23" s="49">
        <v>1757.9</v>
      </c>
      <c r="K23" s="49"/>
      <c r="L23" s="50">
        <f t="shared" si="0"/>
        <v>0.18057870674191714</v>
      </c>
      <c r="M23"/>
      <c r="N23"/>
    </row>
    <row r="24" spans="2:14" ht="14.4" x14ac:dyDescent="0.3">
      <c r="B24" s="46" t="s">
        <v>39</v>
      </c>
      <c r="C24" s="47">
        <v>17</v>
      </c>
      <c r="D24" s="51">
        <f t="shared" si="1"/>
        <v>3.964420805734957E-2</v>
      </c>
      <c r="E24" s="54">
        <f t="shared" si="2"/>
        <v>0</v>
      </c>
      <c r="F24" s="56">
        <f t="shared" si="3"/>
        <v>0</v>
      </c>
      <c r="G24" s="49">
        <v>17768.2</v>
      </c>
      <c r="H24" s="49">
        <v>19200.800000000003</v>
      </c>
      <c r="I24" s="49">
        <f t="shared" si="4"/>
        <v>-1432.6</v>
      </c>
      <c r="J24" s="49">
        <v>1742.2</v>
      </c>
      <c r="K24" s="49"/>
      <c r="L24" s="50">
        <f t="shared" si="0"/>
        <v>0.10500503128144555</v>
      </c>
      <c r="M24"/>
      <c r="N24"/>
    </row>
    <row r="25" spans="2:14" ht="14.4" x14ac:dyDescent="0.3">
      <c r="B25" s="46" t="s">
        <v>40</v>
      </c>
      <c r="C25" s="47">
        <v>18</v>
      </c>
      <c r="D25" s="51">
        <f t="shared" si="1"/>
        <v>0.10517934127285641</v>
      </c>
      <c r="E25" s="54">
        <f t="shared" si="2"/>
        <v>0</v>
      </c>
      <c r="F25" s="56">
        <f t="shared" si="3"/>
        <v>0</v>
      </c>
      <c r="G25" s="49">
        <v>47544.7</v>
      </c>
      <c r="H25" s="49">
        <v>50941.3</v>
      </c>
      <c r="I25" s="49">
        <f t="shared" si="4"/>
        <v>-3396.6</v>
      </c>
      <c r="J25" s="49">
        <v>4419.7</v>
      </c>
      <c r="K25" s="49"/>
      <c r="L25" s="50">
        <f t="shared" si="0"/>
        <v>0.27858697554359718</v>
      </c>
      <c r="M25"/>
      <c r="N25"/>
    </row>
    <row r="26" spans="2:14" ht="14.4" x14ac:dyDescent="0.3">
      <c r="B26" s="46" t="s">
        <v>41</v>
      </c>
      <c r="C26" s="47">
        <v>19</v>
      </c>
      <c r="D26" s="51">
        <f t="shared" si="1"/>
        <v>5.547315042698335E-2</v>
      </c>
      <c r="E26" s="54">
        <f t="shared" si="2"/>
        <v>0</v>
      </c>
      <c r="F26" s="56">
        <f t="shared" si="3"/>
        <v>0</v>
      </c>
      <c r="G26" s="49">
        <v>26671.200000000001</v>
      </c>
      <c r="H26" s="49">
        <v>26867.199999999997</v>
      </c>
      <c r="I26" s="49">
        <f t="shared" si="4"/>
        <v>-196</v>
      </c>
      <c r="J26" s="49">
        <v>716.1</v>
      </c>
      <c r="K26" s="49"/>
      <c r="L26" s="50">
        <f t="shared" si="0"/>
        <v>0.14693091831823948</v>
      </c>
      <c r="M26"/>
      <c r="N26"/>
    </row>
    <row r="27" spans="2:14" ht="14.4" x14ac:dyDescent="0.3">
      <c r="B27" s="46" t="s">
        <v>42</v>
      </c>
      <c r="C27" s="47">
        <v>20</v>
      </c>
      <c r="D27" s="51">
        <f t="shared" si="1"/>
        <v>6.4536429857451977E-2</v>
      </c>
      <c r="E27" s="54">
        <f t="shared" si="2"/>
        <v>0</v>
      </c>
      <c r="F27" s="56">
        <f t="shared" si="3"/>
        <v>0</v>
      </c>
      <c r="G27" s="49">
        <v>29606.6</v>
      </c>
      <c r="H27" s="49">
        <v>31256.799999999999</v>
      </c>
      <c r="I27" s="49">
        <f t="shared" si="4"/>
        <v>-1650.2</v>
      </c>
      <c r="J27" s="49">
        <v>1872.2</v>
      </c>
      <c r="K27" s="49"/>
      <c r="L27" s="50">
        <f t="shared" si="0"/>
        <v>0.17093669335433348</v>
      </c>
      <c r="M27"/>
      <c r="N27"/>
    </row>
    <row r="28" spans="2:14" ht="14.4" x14ac:dyDescent="0.3">
      <c r="B28" s="46" t="s">
        <v>43</v>
      </c>
      <c r="C28" s="47">
        <v>21</v>
      </c>
      <c r="D28" s="51">
        <f t="shared" si="1"/>
        <v>7.2064592590145513E-2</v>
      </c>
      <c r="E28" s="54">
        <f t="shared" si="2"/>
        <v>0</v>
      </c>
      <c r="F28" s="56">
        <f t="shared" si="3"/>
        <v>0</v>
      </c>
      <c r="G28" s="49">
        <v>32884.5</v>
      </c>
      <c r="H28" s="49">
        <v>34902.9</v>
      </c>
      <c r="I28" s="49">
        <f t="shared" si="4"/>
        <v>-2018.4</v>
      </c>
      <c r="J28" s="49">
        <v>190.6</v>
      </c>
      <c r="K28" s="49"/>
      <c r="L28" s="50">
        <f t="shared" si="0"/>
        <v>0.19087642735267099</v>
      </c>
      <c r="M28"/>
      <c r="N28"/>
    </row>
    <row r="29" spans="2:14" ht="14.4" x14ac:dyDescent="0.3">
      <c r="B29" s="46" t="s">
        <v>44</v>
      </c>
      <c r="C29" s="47">
        <v>22</v>
      </c>
      <c r="D29" s="51">
        <f t="shared" si="1"/>
        <v>0.20386143274805502</v>
      </c>
      <c r="E29" s="54">
        <f t="shared" si="2"/>
        <v>0</v>
      </c>
      <c r="F29" s="56">
        <f t="shared" si="3"/>
        <v>0</v>
      </c>
      <c r="G29" s="49">
        <v>96673.4</v>
      </c>
      <c r="H29" s="49">
        <v>98735.8</v>
      </c>
      <c r="I29" s="49">
        <f t="shared" si="4"/>
        <v>-2062.4</v>
      </c>
      <c r="J29" s="49">
        <v>2948.3</v>
      </c>
      <c r="K29" s="49"/>
      <c r="L29" s="50">
        <f t="shared" si="0"/>
        <v>0.53996478102988144</v>
      </c>
      <c r="M29"/>
      <c r="N29"/>
    </row>
    <row r="30" spans="2:14" ht="14.4" x14ac:dyDescent="0.3">
      <c r="B30" s="46" t="s">
        <v>45</v>
      </c>
      <c r="C30" s="47">
        <v>23</v>
      </c>
      <c r="D30" s="51">
        <f t="shared" si="1"/>
        <v>0.13353966733288186</v>
      </c>
      <c r="E30" s="54">
        <f t="shared" si="2"/>
        <v>0</v>
      </c>
      <c r="F30" s="56">
        <f t="shared" si="3"/>
        <v>0</v>
      </c>
      <c r="G30" s="49">
        <v>57453.599999999999</v>
      </c>
      <c r="H30" s="49">
        <v>64677</v>
      </c>
      <c r="I30" s="49">
        <f t="shared" si="4"/>
        <v>-7223.4</v>
      </c>
      <c r="J30" s="128">
        <v>4853.8</v>
      </c>
      <c r="K30" s="128"/>
      <c r="L30" s="129">
        <f t="shared" si="0"/>
        <v>0.3537045544034651</v>
      </c>
      <c r="M30"/>
      <c r="N30"/>
    </row>
    <row r="31" spans="2:14" ht="14.4" x14ac:dyDescent="0.3">
      <c r="B31" s="46" t="s">
        <v>46</v>
      </c>
      <c r="C31" s="47">
        <v>24</v>
      </c>
      <c r="D31" s="51">
        <f t="shared" si="1"/>
        <v>7.652169604069968E-2</v>
      </c>
      <c r="E31" s="54">
        <f t="shared" si="2"/>
        <v>0</v>
      </c>
      <c r="F31" s="56">
        <f t="shared" si="3"/>
        <v>0</v>
      </c>
      <c r="G31" s="49">
        <v>35641.800000000003</v>
      </c>
      <c r="H31" s="49">
        <v>37061.599999999999</v>
      </c>
      <c r="I31" s="49">
        <f t="shared" si="4"/>
        <v>-1419.8</v>
      </c>
      <c r="J31" s="49">
        <v>1599.7</v>
      </c>
      <c r="K31" s="49"/>
      <c r="L31" s="50">
        <f t="shared" si="0"/>
        <v>0.20268189176182355</v>
      </c>
      <c r="M31"/>
      <c r="N31"/>
    </row>
    <row r="32" spans="2:14" ht="14.4" x14ac:dyDescent="0.3">
      <c r="B32" s="46" t="s">
        <v>47</v>
      </c>
      <c r="C32" s="47">
        <v>25</v>
      </c>
      <c r="D32" s="51">
        <f t="shared" si="1"/>
        <v>0.14738008126724039</v>
      </c>
      <c r="E32" s="54">
        <f t="shared" si="2"/>
        <v>0</v>
      </c>
      <c r="F32" s="56">
        <f t="shared" si="3"/>
        <v>0</v>
      </c>
      <c r="G32" s="49">
        <v>70221.7</v>
      </c>
      <c r="H32" s="49">
        <v>71380.3</v>
      </c>
      <c r="I32" s="49">
        <f t="shared" si="4"/>
        <v>-1158.5999999999999</v>
      </c>
      <c r="J32" s="49">
        <v>1730.6</v>
      </c>
      <c r="K32" s="49"/>
      <c r="L32" s="50">
        <f t="shared" si="0"/>
        <v>0.39036345539659628</v>
      </c>
      <c r="M32"/>
      <c r="N32"/>
    </row>
    <row r="33" spans="2:14" ht="14.4" x14ac:dyDescent="0.3">
      <c r="B33" s="46" t="s">
        <v>48</v>
      </c>
      <c r="C33" s="47">
        <v>26</v>
      </c>
      <c r="D33" s="51">
        <f t="shared" si="1"/>
        <v>9.3347689995209857E-2</v>
      </c>
      <c r="E33" s="54">
        <f t="shared" si="2"/>
        <v>0</v>
      </c>
      <c r="F33" s="56">
        <f t="shared" si="3"/>
        <v>0</v>
      </c>
      <c r="G33" s="49">
        <v>43218.9</v>
      </c>
      <c r="H33" s="49">
        <v>45210.9</v>
      </c>
      <c r="I33" s="49">
        <f t="shared" si="4"/>
        <v>-1992</v>
      </c>
      <c r="J33" s="49">
        <v>1992.1</v>
      </c>
      <c r="K33" s="49"/>
      <c r="L33" s="50">
        <f t="shared" si="0"/>
        <v>0.24724865467909179</v>
      </c>
      <c r="M33"/>
      <c r="N33"/>
    </row>
    <row r="34" spans="2:14" ht="14.4" x14ac:dyDescent="0.3">
      <c r="B34" s="46" t="s">
        <v>49</v>
      </c>
      <c r="C34" s="47">
        <v>27</v>
      </c>
      <c r="D34" s="51">
        <f t="shared" si="1"/>
        <v>4.090884689714408E-2</v>
      </c>
      <c r="E34" s="54">
        <f t="shared" si="2"/>
        <v>0</v>
      </c>
      <c r="F34" s="56">
        <f t="shared" si="3"/>
        <v>0</v>
      </c>
      <c r="G34" s="49">
        <v>19360.5</v>
      </c>
      <c r="H34" s="49">
        <v>19813.3</v>
      </c>
      <c r="I34" s="49">
        <f t="shared" si="4"/>
        <v>-452.8</v>
      </c>
      <c r="J34" s="49">
        <v>1039</v>
      </c>
      <c r="K34" s="49"/>
      <c r="L34" s="50">
        <f t="shared" si="0"/>
        <v>0.10835466159163495</v>
      </c>
      <c r="M34"/>
      <c r="N34"/>
    </row>
    <row r="35" spans="2:14" ht="14.4" x14ac:dyDescent="0.3">
      <c r="B35" s="46" t="s">
        <v>50</v>
      </c>
      <c r="C35" s="47">
        <v>28</v>
      </c>
      <c r="D35" s="51">
        <f t="shared" si="1"/>
        <v>5.325110255859665E-2</v>
      </c>
      <c r="E35" s="54">
        <f t="shared" si="2"/>
        <v>0</v>
      </c>
      <c r="F35" s="56">
        <f t="shared" si="3"/>
        <v>0</v>
      </c>
      <c r="G35" s="49">
        <v>24201.7</v>
      </c>
      <c r="H35" s="49">
        <v>25791</v>
      </c>
      <c r="I35" s="49">
        <f t="shared" si="4"/>
        <v>-1589.3</v>
      </c>
      <c r="J35" s="49">
        <v>1394.5</v>
      </c>
      <c r="K35" s="49"/>
      <c r="L35" s="50">
        <f t="shared" si="0"/>
        <v>0.14104541278382993</v>
      </c>
      <c r="M35"/>
      <c r="N35"/>
    </row>
    <row r="36" spans="2:14" ht="14.4" x14ac:dyDescent="0.3">
      <c r="B36" s="46" t="s">
        <v>51</v>
      </c>
      <c r="C36" s="47">
        <v>30</v>
      </c>
      <c r="D36" s="51">
        <f t="shared" si="1"/>
        <v>0.13329954080705636</v>
      </c>
      <c r="E36" s="54">
        <f t="shared" si="2"/>
        <v>0</v>
      </c>
      <c r="F36" s="56">
        <f t="shared" si="3"/>
        <v>0</v>
      </c>
      <c r="G36" s="49">
        <v>63018.8</v>
      </c>
      <c r="H36" s="49">
        <v>64560.700000000004</v>
      </c>
      <c r="I36" s="49">
        <f t="shared" si="4"/>
        <v>-1541.9</v>
      </c>
      <c r="J36" s="49">
        <v>1704.2</v>
      </c>
      <c r="K36" s="49"/>
      <c r="L36" s="50">
        <f t="shared" si="0"/>
        <v>0.3530685348033426</v>
      </c>
      <c r="M36"/>
      <c r="N36"/>
    </row>
    <row r="37" spans="2:14" ht="14.4" x14ac:dyDescent="0.3">
      <c r="B37" s="46" t="s">
        <v>52</v>
      </c>
      <c r="C37" s="47">
        <v>31</v>
      </c>
      <c r="D37" s="51">
        <f t="shared" si="1"/>
        <v>4.8118217406385756E-2</v>
      </c>
      <c r="E37" s="54">
        <f t="shared" si="2"/>
        <v>0</v>
      </c>
      <c r="F37" s="56">
        <f t="shared" si="3"/>
        <v>0</v>
      </c>
      <c r="G37" s="49">
        <v>22501.5</v>
      </c>
      <c r="H37" s="49">
        <v>23305</v>
      </c>
      <c r="I37" s="49">
        <f t="shared" si="4"/>
        <v>-803.5</v>
      </c>
      <c r="J37" s="49">
        <v>818.5</v>
      </c>
      <c r="K37" s="49"/>
      <c r="L37" s="50">
        <f t="shared" si="0"/>
        <v>0.1274500153125957</v>
      </c>
      <c r="M37"/>
      <c r="N37"/>
    </row>
    <row r="38" spans="2:14" ht="14.4" x14ac:dyDescent="0.3">
      <c r="B38" s="46" t="s">
        <v>53</v>
      </c>
      <c r="C38" s="47">
        <v>32</v>
      </c>
      <c r="D38" s="51">
        <f t="shared" si="1"/>
        <v>5.0465387093044378E-2</v>
      </c>
      <c r="E38" s="54">
        <f t="shared" si="2"/>
        <v>0</v>
      </c>
      <c r="F38" s="56">
        <f t="shared" si="3"/>
        <v>0</v>
      </c>
      <c r="G38" s="49">
        <v>23890.5</v>
      </c>
      <c r="H38" s="49">
        <v>24441.8</v>
      </c>
      <c r="I38" s="49">
        <f t="shared" si="4"/>
        <v>-551.29999999999995</v>
      </c>
      <c r="J38" s="49">
        <v>436</v>
      </c>
      <c r="K38" s="49"/>
      <c r="L38" s="50">
        <f t="shared" si="0"/>
        <v>0.1336669291683073</v>
      </c>
      <c r="M38"/>
      <c r="N38"/>
    </row>
    <row r="39" spans="2:14" ht="14.4" x14ac:dyDescent="0.3">
      <c r="B39" s="46" t="s">
        <v>54</v>
      </c>
      <c r="C39" s="47">
        <v>33</v>
      </c>
      <c r="D39" s="51">
        <f t="shared" si="1"/>
        <v>8.8376678614492638E-2</v>
      </c>
      <c r="E39" s="54">
        <f t="shared" si="2"/>
        <v>0</v>
      </c>
      <c r="F39" s="56">
        <f t="shared" si="3"/>
        <v>0</v>
      </c>
      <c r="G39" s="49">
        <v>40743.800000000003</v>
      </c>
      <c r="H39" s="49">
        <v>42803.299999999996</v>
      </c>
      <c r="I39" s="49">
        <f t="shared" si="4"/>
        <v>-2059.5</v>
      </c>
      <c r="J39" s="49">
        <v>2966.3</v>
      </c>
      <c r="K39" s="49"/>
      <c r="L39" s="50">
        <f t="shared" si="0"/>
        <v>0.23408200988756178</v>
      </c>
      <c r="M39"/>
      <c r="N39"/>
    </row>
    <row r="40" spans="2:14" ht="14.4" x14ac:dyDescent="0.3">
      <c r="B40" s="46" t="s">
        <v>55</v>
      </c>
      <c r="C40" s="47">
        <v>34</v>
      </c>
      <c r="D40" s="51">
        <f t="shared" si="1"/>
        <v>6.3296361143687752E-2</v>
      </c>
      <c r="E40" s="54">
        <f t="shared" si="2"/>
        <v>0</v>
      </c>
      <c r="F40" s="56">
        <f t="shared" si="3"/>
        <v>0</v>
      </c>
      <c r="G40" s="49">
        <v>30010.1</v>
      </c>
      <c r="H40" s="49">
        <v>30656.2</v>
      </c>
      <c r="I40" s="49">
        <f t="shared" si="4"/>
        <v>-646.1</v>
      </c>
      <c r="J40" s="49">
        <v>626.20000000000005</v>
      </c>
      <c r="K40" s="49"/>
      <c r="L40" s="50">
        <f t="shared" ref="L40:L67" si="5">H40/1000/$C$73*100</f>
        <v>0.16765214157588487</v>
      </c>
      <c r="M40"/>
      <c r="N40"/>
    </row>
    <row r="41" spans="2:14" ht="14.4" x14ac:dyDescent="0.3">
      <c r="B41" s="46" t="s">
        <v>56</v>
      </c>
      <c r="C41" s="47">
        <v>35</v>
      </c>
      <c r="D41" s="51">
        <f t="shared" si="1"/>
        <v>9.2951677375662761E-2</v>
      </c>
      <c r="E41" s="54">
        <f t="shared" si="2"/>
        <v>0</v>
      </c>
      <c r="F41" s="56">
        <f t="shared" si="3"/>
        <v>0</v>
      </c>
      <c r="G41" s="49">
        <v>42964.800000000003</v>
      </c>
      <c r="H41" s="49">
        <v>45019.1</v>
      </c>
      <c r="I41" s="49">
        <f t="shared" si="4"/>
        <v>-2054.3000000000002</v>
      </c>
      <c r="J41" s="49">
        <v>1182</v>
      </c>
      <c r="K41" s="49"/>
      <c r="L41" s="50">
        <f t="shared" si="5"/>
        <v>0.24619974187338675</v>
      </c>
      <c r="M41"/>
      <c r="N41"/>
    </row>
    <row r="42" spans="2:14" ht="14.4" x14ac:dyDescent="0.3">
      <c r="B42" s="46" t="s">
        <v>57</v>
      </c>
      <c r="C42" s="47">
        <v>36</v>
      </c>
      <c r="D42" s="51">
        <f t="shared" si="1"/>
        <v>5.8673873903635557E-2</v>
      </c>
      <c r="E42" s="54">
        <f t="shared" si="2"/>
        <v>0</v>
      </c>
      <c r="F42" s="56">
        <f t="shared" si="3"/>
        <v>0</v>
      </c>
      <c r="G42" s="49">
        <v>28164.5</v>
      </c>
      <c r="H42" s="49">
        <v>28417.4</v>
      </c>
      <c r="I42" s="49">
        <f t="shared" si="4"/>
        <v>-252.9</v>
      </c>
      <c r="J42" s="49">
        <v>896.5</v>
      </c>
      <c r="K42" s="49"/>
      <c r="L42" s="50">
        <f t="shared" si="5"/>
        <v>0.15540862755392221</v>
      </c>
      <c r="M42"/>
      <c r="N42"/>
    </row>
    <row r="43" spans="2:14" ht="14.4" x14ac:dyDescent="0.3">
      <c r="B43" s="46" t="s">
        <v>58</v>
      </c>
      <c r="C43" s="47">
        <v>37</v>
      </c>
      <c r="D43" s="51">
        <f t="shared" si="1"/>
        <v>9.5221420194578882E-2</v>
      </c>
      <c r="E43" s="54">
        <f t="shared" si="2"/>
        <v>0</v>
      </c>
      <c r="F43" s="56">
        <f t="shared" si="3"/>
        <v>0</v>
      </c>
      <c r="G43" s="49">
        <v>41761.9</v>
      </c>
      <c r="H43" s="49">
        <v>46118.400000000001</v>
      </c>
      <c r="I43" s="49">
        <f t="shared" si="4"/>
        <v>-4356.5</v>
      </c>
      <c r="J43" s="49">
        <v>730.5</v>
      </c>
      <c r="K43" s="49"/>
      <c r="L43" s="50">
        <f t="shared" si="5"/>
        <v>0.25221157632235203</v>
      </c>
      <c r="M43"/>
      <c r="N43"/>
    </row>
    <row r="44" spans="2:14" ht="14.4" x14ac:dyDescent="0.3">
      <c r="B44" s="46" t="s">
        <v>59</v>
      </c>
      <c r="C44" s="47">
        <v>38</v>
      </c>
      <c r="D44" s="51">
        <f t="shared" si="1"/>
        <v>7.7535678300655747E-2</v>
      </c>
      <c r="E44" s="54">
        <f t="shared" si="2"/>
        <v>0</v>
      </c>
      <c r="F44" s="56">
        <f t="shared" si="3"/>
        <v>0</v>
      </c>
      <c r="G44" s="49">
        <v>37031.199999999997</v>
      </c>
      <c r="H44" s="49">
        <v>37552.699999999997</v>
      </c>
      <c r="I44" s="49">
        <f t="shared" si="4"/>
        <v>-521.5</v>
      </c>
      <c r="J44" s="49">
        <v>1510.4</v>
      </c>
      <c r="K44" s="49"/>
      <c r="L44" s="50">
        <f t="shared" si="5"/>
        <v>0.20536761167257292</v>
      </c>
      <c r="M44"/>
      <c r="N44"/>
    </row>
    <row r="45" spans="2:14" ht="14.4" x14ac:dyDescent="0.3">
      <c r="B45" s="46" t="s">
        <v>60</v>
      </c>
      <c r="C45" s="47">
        <v>39</v>
      </c>
      <c r="D45" s="51">
        <f t="shared" si="1"/>
        <v>6.8400753208569393E-2</v>
      </c>
      <c r="E45" s="54">
        <f t="shared" si="2"/>
        <v>0</v>
      </c>
      <c r="F45" s="56">
        <f t="shared" si="3"/>
        <v>0</v>
      </c>
      <c r="G45" s="49">
        <v>33128.400000000001</v>
      </c>
      <c r="H45" s="49">
        <v>33128.400000000001</v>
      </c>
      <c r="I45" s="49">
        <f t="shared" si="4"/>
        <v>0</v>
      </c>
      <c r="J45" s="49">
        <v>1111.3</v>
      </c>
      <c r="K45" s="49"/>
      <c r="L45" s="50">
        <f t="shared" si="5"/>
        <v>0.18117206982543643</v>
      </c>
      <c r="M45"/>
      <c r="N45"/>
    </row>
    <row r="46" spans="2:14" ht="14.4" x14ac:dyDescent="0.3">
      <c r="B46" s="46" t="s">
        <v>61</v>
      </c>
      <c r="C46" s="47">
        <v>40</v>
      </c>
      <c r="D46" s="51">
        <f t="shared" si="1"/>
        <v>4.3019606547628875E-2</v>
      </c>
      <c r="E46" s="54">
        <f t="shared" si="2"/>
        <v>0</v>
      </c>
      <c r="F46" s="56">
        <f t="shared" si="3"/>
        <v>0</v>
      </c>
      <c r="G46" s="49">
        <v>19977.599999999999</v>
      </c>
      <c r="H46" s="49">
        <v>20835.599999999999</v>
      </c>
      <c r="I46" s="49">
        <f t="shared" si="4"/>
        <v>-858</v>
      </c>
      <c r="J46" s="49">
        <v>858</v>
      </c>
      <c r="K46" s="49"/>
      <c r="L46" s="50">
        <f t="shared" si="5"/>
        <v>0.11394539965874786</v>
      </c>
      <c r="M46"/>
      <c r="N46"/>
    </row>
    <row r="47" spans="2:14" ht="14.4" x14ac:dyDescent="0.3">
      <c r="B47" s="46" t="s">
        <v>62</v>
      </c>
      <c r="C47" s="47">
        <v>41</v>
      </c>
      <c r="D47" s="51">
        <f t="shared" si="1"/>
        <v>6.8967311408797347E-2</v>
      </c>
      <c r="E47" s="54">
        <f t="shared" si="2"/>
        <v>0</v>
      </c>
      <c r="F47" s="56">
        <f t="shared" si="3"/>
        <v>0</v>
      </c>
      <c r="G47" s="49">
        <v>32429.1</v>
      </c>
      <c r="H47" s="49">
        <v>33402.800000000003</v>
      </c>
      <c r="I47" s="49">
        <f t="shared" si="4"/>
        <v>-973.7</v>
      </c>
      <c r="J47" s="49">
        <v>1087.9000000000001</v>
      </c>
      <c r="K47" s="49"/>
      <c r="L47" s="50">
        <f t="shared" si="5"/>
        <v>0.18267270420440132</v>
      </c>
      <c r="M47"/>
      <c r="N47"/>
    </row>
    <row r="48" spans="2:14" ht="14.4" x14ac:dyDescent="0.3">
      <c r="B48" s="46" t="s">
        <v>63</v>
      </c>
      <c r="C48" s="47">
        <v>42</v>
      </c>
      <c r="D48" s="51">
        <f t="shared" si="1"/>
        <v>6.9936695792933712E-2</v>
      </c>
      <c r="E48" s="54">
        <f t="shared" si="2"/>
        <v>0</v>
      </c>
      <c r="F48" s="56">
        <f t="shared" si="3"/>
        <v>0</v>
      </c>
      <c r="G48" s="49">
        <v>33869.800000000003</v>
      </c>
      <c r="H48" s="49">
        <v>33872.300000000003</v>
      </c>
      <c r="I48" s="49">
        <f t="shared" si="4"/>
        <v>-2.5</v>
      </c>
      <c r="J48" s="49">
        <v>1116</v>
      </c>
      <c r="K48" s="49"/>
      <c r="L48" s="50">
        <f t="shared" si="5"/>
        <v>0.18524029837686487</v>
      </c>
      <c r="M48"/>
      <c r="N48"/>
    </row>
    <row r="49" spans="2:14" ht="14.4" x14ac:dyDescent="0.3">
      <c r="B49" s="46" t="s">
        <v>64</v>
      </c>
      <c r="C49" s="47">
        <v>43</v>
      </c>
      <c r="D49" s="51">
        <f t="shared" si="1"/>
        <v>9.4250177565616683E-2</v>
      </c>
      <c r="E49" s="54">
        <f t="shared" si="2"/>
        <v>0</v>
      </c>
      <c r="F49" s="56">
        <f t="shared" si="3"/>
        <v>0</v>
      </c>
      <c r="G49" s="49">
        <v>44972.800000000003</v>
      </c>
      <c r="H49" s="49">
        <v>45648</v>
      </c>
      <c r="I49" s="49">
        <f t="shared" si="4"/>
        <v>-675.2</v>
      </c>
      <c r="J49" s="49">
        <v>2105</v>
      </c>
      <c r="K49" s="49"/>
      <c r="L49" s="50">
        <f t="shared" si="5"/>
        <v>0.24963906024412655</v>
      </c>
      <c r="M49"/>
      <c r="N49"/>
    </row>
    <row r="50" spans="2:14" ht="14.4" x14ac:dyDescent="0.3">
      <c r="B50" s="46" t="s">
        <v>65</v>
      </c>
      <c r="C50" s="47">
        <v>44</v>
      </c>
      <c r="D50" s="51">
        <f t="shared" si="1"/>
        <v>5.4198807419765113E-2</v>
      </c>
      <c r="E50" s="54">
        <f t="shared" si="2"/>
        <v>0</v>
      </c>
      <c r="F50" s="56">
        <f t="shared" si="3"/>
        <v>0</v>
      </c>
      <c r="G50" s="49">
        <v>25101.200000000001</v>
      </c>
      <c r="H50" s="49">
        <v>26250</v>
      </c>
      <c r="I50" s="49">
        <f t="shared" si="4"/>
        <v>-1148.8</v>
      </c>
      <c r="J50" s="49">
        <v>1771.8</v>
      </c>
      <c r="K50" s="49"/>
      <c r="L50" s="50">
        <f t="shared" si="5"/>
        <v>0.14355558472240454</v>
      </c>
      <c r="M50"/>
      <c r="N50"/>
    </row>
    <row r="51" spans="2:14" ht="14.4" x14ac:dyDescent="0.3">
      <c r="B51" s="46" t="s">
        <v>66</v>
      </c>
      <c r="C51" s="47">
        <v>45</v>
      </c>
      <c r="D51" s="51">
        <f t="shared" si="1"/>
        <v>0.10328021506086785</v>
      </c>
      <c r="E51" s="54">
        <f t="shared" si="2"/>
        <v>0</v>
      </c>
      <c r="F51" s="56">
        <f t="shared" si="3"/>
        <v>0</v>
      </c>
      <c r="G51" s="49">
        <v>47995.1</v>
      </c>
      <c r="H51" s="49">
        <v>50021.5</v>
      </c>
      <c r="I51" s="49">
        <f t="shared" si="4"/>
        <v>-2026.4</v>
      </c>
      <c r="J51" s="49">
        <v>2301.6999999999998</v>
      </c>
      <c r="K51" s="49"/>
      <c r="L51" s="50">
        <f t="shared" si="5"/>
        <v>0.2735567878549241</v>
      </c>
      <c r="M51"/>
      <c r="N51"/>
    </row>
    <row r="52" spans="2:14" ht="14.4" x14ac:dyDescent="0.3">
      <c r="B52" s="46" t="s">
        <v>67</v>
      </c>
      <c r="C52" s="47">
        <v>46</v>
      </c>
      <c r="D52" s="51">
        <f t="shared" si="1"/>
        <v>3.567706182587007E-2</v>
      </c>
      <c r="E52" s="54">
        <f t="shared" si="2"/>
        <v>0</v>
      </c>
      <c r="F52" s="56">
        <f t="shared" si="3"/>
        <v>0</v>
      </c>
      <c r="G52" s="49">
        <v>16398</v>
      </c>
      <c r="H52" s="49">
        <v>17279.400000000001</v>
      </c>
      <c r="I52" s="49">
        <f t="shared" si="4"/>
        <v>-881.4</v>
      </c>
      <c r="J52" s="49">
        <v>1082.7</v>
      </c>
      <c r="K52" s="49"/>
      <c r="L52" s="50">
        <f t="shared" si="5"/>
        <v>9.4497309358183512E-2</v>
      </c>
      <c r="M52"/>
      <c r="N52"/>
    </row>
    <row r="53" spans="2:14" ht="14.4" x14ac:dyDescent="0.3">
      <c r="B53" s="46" t="s">
        <v>68</v>
      </c>
      <c r="C53" s="47">
        <v>47</v>
      </c>
      <c r="D53" s="51">
        <f t="shared" si="1"/>
        <v>6.3220379577476421E-2</v>
      </c>
      <c r="E53" s="54">
        <f t="shared" si="2"/>
        <v>0</v>
      </c>
      <c r="F53" s="56">
        <f t="shared" si="3"/>
        <v>0</v>
      </c>
      <c r="G53" s="49">
        <v>30078.6</v>
      </c>
      <c r="H53" s="49">
        <v>30619.399999999998</v>
      </c>
      <c r="I53" s="49">
        <f t="shared" si="4"/>
        <v>-540.79999999999995</v>
      </c>
      <c r="J53" s="49">
        <v>713.8</v>
      </c>
      <c r="K53" s="49"/>
      <c r="L53" s="50">
        <f t="shared" si="5"/>
        <v>0.16745089031806451</v>
      </c>
      <c r="M53"/>
      <c r="N53"/>
    </row>
    <row r="54" spans="2:14" ht="14.4" x14ac:dyDescent="0.3">
      <c r="B54" s="46" t="s">
        <v>69</v>
      </c>
      <c r="C54" s="47">
        <v>48</v>
      </c>
      <c r="D54" s="51">
        <f t="shared" si="1"/>
        <v>9.2337011281610801E-2</v>
      </c>
      <c r="E54" s="54">
        <f t="shared" si="2"/>
        <v>0</v>
      </c>
      <c r="F54" s="56">
        <f t="shared" si="3"/>
        <v>0</v>
      </c>
      <c r="G54" s="49">
        <v>43458.1</v>
      </c>
      <c r="H54" s="49">
        <v>44721.4</v>
      </c>
      <c r="I54" s="49">
        <f t="shared" si="4"/>
        <v>-1263.3</v>
      </c>
      <c r="J54" s="49">
        <v>2179.4</v>
      </c>
      <c r="K54" s="49"/>
      <c r="L54" s="50">
        <f t="shared" si="5"/>
        <v>0.24457168482303016</v>
      </c>
      <c r="M54"/>
      <c r="N54"/>
    </row>
    <row r="55" spans="2:14" ht="14.4" x14ac:dyDescent="0.3">
      <c r="B55" s="46" t="s">
        <v>70</v>
      </c>
      <c r="C55" s="47">
        <v>49</v>
      </c>
      <c r="D55" s="51">
        <f t="shared" si="1"/>
        <v>9.8673006722716824E-2</v>
      </c>
      <c r="E55" s="54">
        <f t="shared" si="2"/>
        <v>0</v>
      </c>
      <c r="F55" s="56">
        <f t="shared" si="3"/>
        <v>0</v>
      </c>
      <c r="G55" s="49">
        <v>46094.9</v>
      </c>
      <c r="H55" s="49">
        <v>47790.1</v>
      </c>
      <c r="I55" s="49">
        <f t="shared" si="4"/>
        <v>-1695.2</v>
      </c>
      <c r="J55" s="49">
        <v>655.1</v>
      </c>
      <c r="K55" s="49"/>
      <c r="L55" s="50">
        <f t="shared" si="5"/>
        <v>0.26135374283589274</v>
      </c>
      <c r="M55"/>
      <c r="N55"/>
    </row>
    <row r="56" spans="2:14" ht="14.4" x14ac:dyDescent="0.3">
      <c r="B56" s="46" t="s">
        <v>71</v>
      </c>
      <c r="C56" s="47">
        <v>50</v>
      </c>
      <c r="D56" s="51">
        <f t="shared" si="1"/>
        <v>9.9813969045770626E-2</v>
      </c>
      <c r="E56" s="54">
        <f t="shared" si="2"/>
        <v>0</v>
      </c>
      <c r="F56" s="56">
        <f t="shared" si="3"/>
        <v>0</v>
      </c>
      <c r="G56" s="49">
        <v>46018.5</v>
      </c>
      <c r="H56" s="49">
        <v>48342.7</v>
      </c>
      <c r="I56" s="49">
        <f t="shared" si="4"/>
        <v>-2324.1999999999998</v>
      </c>
      <c r="J56" s="49">
        <v>2869.7</v>
      </c>
      <c r="K56" s="49"/>
      <c r="L56" s="50">
        <f t="shared" si="5"/>
        <v>0.26437579297370606</v>
      </c>
      <c r="M56"/>
      <c r="N56"/>
    </row>
    <row r="57" spans="2:14" ht="14.4" x14ac:dyDescent="0.3">
      <c r="B57" s="46" t="s">
        <v>72</v>
      </c>
      <c r="C57" s="47">
        <v>51</v>
      </c>
      <c r="D57" s="51">
        <f t="shared" si="1"/>
        <v>9.6838712607984656E-2</v>
      </c>
      <c r="E57" s="54">
        <f t="shared" si="2"/>
        <v>0</v>
      </c>
      <c r="F57" s="56">
        <f t="shared" si="3"/>
        <v>0</v>
      </c>
      <c r="G57" s="49">
        <v>44550.3</v>
      </c>
      <c r="H57" s="49">
        <v>46901.7</v>
      </c>
      <c r="I57" s="49">
        <f t="shared" si="4"/>
        <v>-2351.4</v>
      </c>
      <c r="J57" s="49">
        <v>2443.1999999999998</v>
      </c>
      <c r="K57" s="49"/>
      <c r="L57" s="50">
        <f t="shared" si="5"/>
        <v>0.25649527497046853</v>
      </c>
      <c r="M57"/>
      <c r="N57"/>
    </row>
    <row r="58" spans="2:14" ht="14.4" x14ac:dyDescent="0.3">
      <c r="B58" s="46" t="s">
        <v>73</v>
      </c>
      <c r="C58" s="47">
        <v>52</v>
      </c>
      <c r="D58" s="51">
        <f t="shared" si="1"/>
        <v>8.6043342528204017E-2</v>
      </c>
      <c r="E58" s="54">
        <f t="shared" si="2"/>
        <v>0</v>
      </c>
      <c r="F58" s="56">
        <f t="shared" si="3"/>
        <v>0</v>
      </c>
      <c r="G58" s="49">
        <v>40952.400000000001</v>
      </c>
      <c r="H58" s="49">
        <v>41673.199999999997</v>
      </c>
      <c r="I58" s="49">
        <f t="shared" si="4"/>
        <v>-720.8</v>
      </c>
      <c r="J58" s="49">
        <v>1018.6</v>
      </c>
      <c r="K58" s="49"/>
      <c r="L58" s="50">
        <f t="shared" si="5"/>
        <v>0.22790173688585552</v>
      </c>
      <c r="M58"/>
      <c r="N58"/>
    </row>
    <row r="59" spans="2:14" ht="14.4" x14ac:dyDescent="0.3">
      <c r="B59" s="46" t="s">
        <v>74</v>
      </c>
      <c r="C59" s="47">
        <v>53</v>
      </c>
      <c r="D59" s="51">
        <f t="shared" si="1"/>
        <v>5.3374985546984687E-2</v>
      </c>
      <c r="E59" s="54">
        <f t="shared" si="2"/>
        <v>0</v>
      </c>
      <c r="F59" s="56">
        <f t="shared" si="3"/>
        <v>0</v>
      </c>
      <c r="G59" s="49">
        <v>23976.9</v>
      </c>
      <c r="H59" s="49">
        <v>25851</v>
      </c>
      <c r="I59" s="49">
        <f t="shared" si="4"/>
        <v>-1874.1</v>
      </c>
      <c r="J59" s="49">
        <v>1567.9</v>
      </c>
      <c r="K59" s="49"/>
      <c r="L59" s="50">
        <f t="shared" si="5"/>
        <v>0.14137353983462397</v>
      </c>
      <c r="M59"/>
      <c r="N59"/>
    </row>
    <row r="60" spans="2:14" ht="14.4" x14ac:dyDescent="0.3">
      <c r="B60" s="46" t="s">
        <v>75</v>
      </c>
      <c r="C60" s="47">
        <v>54</v>
      </c>
      <c r="D60" s="51">
        <f t="shared" si="1"/>
        <v>8.5610371483787834E-2</v>
      </c>
      <c r="E60" s="54">
        <f t="shared" si="2"/>
        <v>0</v>
      </c>
      <c r="F60" s="56">
        <f t="shared" si="3"/>
        <v>0</v>
      </c>
      <c r="G60" s="49">
        <v>39910.300000000003</v>
      </c>
      <c r="H60" s="49">
        <v>41463.5</v>
      </c>
      <c r="I60" s="49">
        <f t="shared" si="4"/>
        <v>-1553.2</v>
      </c>
      <c r="J60" s="49">
        <v>1413.7</v>
      </c>
      <c r="K60" s="49"/>
      <c r="L60" s="50">
        <f t="shared" si="5"/>
        <v>0.22675493284333029</v>
      </c>
      <c r="M60"/>
      <c r="N60"/>
    </row>
    <row r="61" spans="2:14" ht="14.4" x14ac:dyDescent="0.3">
      <c r="B61" s="46" t="s">
        <v>76</v>
      </c>
      <c r="C61" s="47">
        <v>55</v>
      </c>
      <c r="D61" s="51">
        <f t="shared" si="1"/>
        <v>0.22461905981070679</v>
      </c>
      <c r="E61" s="54">
        <f t="shared" si="2"/>
        <v>0</v>
      </c>
      <c r="F61" s="56">
        <f t="shared" si="3"/>
        <v>0</v>
      </c>
      <c r="G61" s="49">
        <v>100680.2</v>
      </c>
      <c r="H61" s="49">
        <v>108789.3</v>
      </c>
      <c r="I61" s="49">
        <f t="shared" si="4"/>
        <v>-8109.1</v>
      </c>
      <c r="J61" s="49">
        <v>6189.1</v>
      </c>
      <c r="K61" s="49"/>
      <c r="L61" s="50">
        <f t="shared" si="5"/>
        <v>0.5949452027825175</v>
      </c>
      <c r="M61"/>
      <c r="N61"/>
    </row>
    <row r="62" spans="2:14" ht="14.4" x14ac:dyDescent="0.3">
      <c r="B62" s="46" t="s">
        <v>77</v>
      </c>
      <c r="C62" s="47">
        <v>56</v>
      </c>
      <c r="D62" s="51">
        <f t="shared" si="1"/>
        <v>4.3956987826431676E-2</v>
      </c>
      <c r="E62" s="54">
        <f t="shared" si="2"/>
        <v>0</v>
      </c>
      <c r="F62" s="56">
        <f t="shared" si="3"/>
        <v>0</v>
      </c>
      <c r="G62" s="49">
        <v>19823.2</v>
      </c>
      <c r="H62" s="49">
        <v>21289.600000000002</v>
      </c>
      <c r="I62" s="49">
        <f t="shared" si="4"/>
        <v>-1466.4</v>
      </c>
      <c r="J62" s="49">
        <f>+'KĮ str. 4 d. | CL 4.4.'!H62</f>
        <v>2682.8</v>
      </c>
      <c r="K62" s="49"/>
      <c r="L62" s="50">
        <f t="shared" si="5"/>
        <v>0.116428227676423</v>
      </c>
      <c r="M62"/>
      <c r="N62"/>
    </row>
    <row r="63" spans="2:14" ht="14.4" x14ac:dyDescent="0.3">
      <c r="B63" s="46" t="s">
        <v>78</v>
      </c>
      <c r="C63" s="47">
        <v>57</v>
      </c>
      <c r="D63" s="51">
        <f t="shared" si="1"/>
        <v>6.664677656464213E-2</v>
      </c>
      <c r="E63" s="54">
        <f t="shared" si="2"/>
        <v>0</v>
      </c>
      <c r="F63" s="56">
        <f t="shared" si="3"/>
        <v>0</v>
      </c>
      <c r="G63" s="49">
        <v>31592.799999999999</v>
      </c>
      <c r="H63" s="49">
        <v>32278.899999999998</v>
      </c>
      <c r="I63" s="49">
        <f t="shared" si="4"/>
        <v>-686.1</v>
      </c>
      <c r="J63" s="49">
        <v>559.6</v>
      </c>
      <c r="K63" s="49"/>
      <c r="L63" s="50">
        <f t="shared" si="5"/>
        <v>0.17652633766461043</v>
      </c>
      <c r="M63"/>
      <c r="N63"/>
    </row>
    <row r="64" spans="2:14" ht="14.4" x14ac:dyDescent="0.3">
      <c r="B64" s="46" t="s">
        <v>79</v>
      </c>
      <c r="C64" s="47">
        <v>58</v>
      </c>
      <c r="D64" s="51">
        <f t="shared" si="1"/>
        <v>2.5524025040881387E-2</v>
      </c>
      <c r="E64" s="54">
        <f t="shared" si="2"/>
        <v>0</v>
      </c>
      <c r="F64" s="56">
        <f t="shared" si="3"/>
        <v>0</v>
      </c>
      <c r="G64" s="49">
        <v>11863.3</v>
      </c>
      <c r="H64" s="49">
        <v>12362</v>
      </c>
      <c r="I64" s="49">
        <f t="shared" si="4"/>
        <v>-498.7</v>
      </c>
      <c r="J64" s="49">
        <f>+'KĮ str. 4 d. | CL 4.4.'!H64</f>
        <v>1339.5</v>
      </c>
      <c r="K64" s="49"/>
      <c r="L64" s="50">
        <f t="shared" si="5"/>
        <v>6.7605110031937699E-2</v>
      </c>
      <c r="M64"/>
      <c r="N64"/>
    </row>
    <row r="65" spans="1:14" ht="14.4" x14ac:dyDescent="0.3">
      <c r="B65" s="46" t="s">
        <v>80</v>
      </c>
      <c r="C65" s="47">
        <v>59</v>
      </c>
      <c r="D65" s="51">
        <f t="shared" si="1"/>
        <v>2.6963338894303034E-2</v>
      </c>
      <c r="E65" s="54">
        <f t="shared" si="2"/>
        <v>0</v>
      </c>
      <c r="F65" s="56">
        <f t="shared" si="3"/>
        <v>0</v>
      </c>
      <c r="G65" s="49">
        <v>12217</v>
      </c>
      <c r="H65" s="49">
        <v>13059.1</v>
      </c>
      <c r="I65" s="49">
        <f t="shared" si="4"/>
        <v>-842.1</v>
      </c>
      <c r="J65" s="49">
        <v>587.1</v>
      </c>
      <c r="K65" s="49"/>
      <c r="L65" s="50">
        <f t="shared" si="5"/>
        <v>7.1417399483746785E-2</v>
      </c>
      <c r="M65"/>
      <c r="N65"/>
    </row>
    <row r="66" spans="1:14" ht="14.4" x14ac:dyDescent="0.3">
      <c r="B66" s="46" t="s">
        <v>81</v>
      </c>
      <c r="C66" s="47">
        <v>60</v>
      </c>
      <c r="D66" s="51">
        <f t="shared" si="1"/>
        <v>2.341243950380734E-2</v>
      </c>
      <c r="E66" s="54">
        <f t="shared" si="2"/>
        <v>0</v>
      </c>
      <c r="F66" s="56">
        <f t="shared" si="3"/>
        <v>0</v>
      </c>
      <c r="G66" s="49">
        <v>11101.5</v>
      </c>
      <c r="H66" s="49">
        <v>11339.300000000001</v>
      </c>
      <c r="I66" s="49">
        <f t="shared" si="4"/>
        <v>-237.8</v>
      </c>
      <c r="J66" s="49">
        <v>223.8</v>
      </c>
      <c r="K66" s="49"/>
      <c r="L66" s="50">
        <f t="shared" si="5"/>
        <v>6.2012184451152835E-2</v>
      </c>
      <c r="M66"/>
      <c r="N66"/>
    </row>
    <row r="67" spans="1:14" ht="14.4" x14ac:dyDescent="0.3">
      <c r="B67" s="52" t="s">
        <v>82</v>
      </c>
      <c r="C67" s="53">
        <v>61</v>
      </c>
      <c r="D67" s="51">
        <f t="shared" si="1"/>
        <v>1.8902272839893628E-2</v>
      </c>
      <c r="E67" s="54">
        <f>IF(D67&gt;0.3,H67/$C$73/1000*$C$75,0)</f>
        <v>0</v>
      </c>
      <c r="F67" s="56">
        <f>IF(D67&gt;0.3,H67/$D$73/1000*$D$75,0)</f>
        <v>0</v>
      </c>
      <c r="G67" s="49">
        <v>9517.2000000000007</v>
      </c>
      <c r="H67" s="49">
        <v>9154.9000000000015</v>
      </c>
      <c r="I67" s="49">
        <f t="shared" si="4"/>
        <v>362.3</v>
      </c>
      <c r="J67" s="49">
        <v>344.3</v>
      </c>
      <c r="K67" s="55"/>
      <c r="L67" s="50">
        <f t="shared" si="5"/>
        <v>5.0066172288576821E-2</v>
      </c>
      <c r="M67"/>
      <c r="N67"/>
    </row>
    <row r="68" spans="1:14" x14ac:dyDescent="0.25">
      <c r="J68" s="36"/>
    </row>
    <row r="69" spans="1:14" ht="14.4" thickBot="1" x14ac:dyDescent="0.3"/>
    <row r="70" spans="1:14" ht="14.4" thickBot="1" x14ac:dyDescent="0.3">
      <c r="A70" s="37"/>
      <c r="B70" s="38" t="s">
        <v>83</v>
      </c>
      <c r="C70" s="122">
        <v>50862.3</v>
      </c>
      <c r="D70" s="122">
        <v>50862.3</v>
      </c>
    </row>
    <row r="71" spans="1:14" ht="14.4" thickBot="1" x14ac:dyDescent="0.3">
      <c r="A71" s="37"/>
      <c r="B71" s="38" t="s">
        <v>84</v>
      </c>
      <c r="C71" s="94">
        <v>48432.800000000003</v>
      </c>
      <c r="D71" s="94">
        <v>48432.800000000003</v>
      </c>
    </row>
    <row r="72" spans="1:14" ht="14.4" thickBot="1" x14ac:dyDescent="0.3">
      <c r="A72" s="37"/>
      <c r="B72" s="38" t="s">
        <v>85</v>
      </c>
      <c r="C72" s="121">
        <v>2.7</v>
      </c>
      <c r="D72" s="122">
        <v>2.2000000000000002</v>
      </c>
    </row>
    <row r="73" spans="1:14" ht="14.4" thickBot="1" x14ac:dyDescent="0.3">
      <c r="A73" s="37"/>
      <c r="B73" s="38" t="s">
        <v>86</v>
      </c>
      <c r="C73" s="121">
        <v>18285.599999999999</v>
      </c>
      <c r="D73" s="122">
        <v>18545.8</v>
      </c>
    </row>
    <row r="74" spans="1:14" ht="14.4" thickBot="1" x14ac:dyDescent="0.3">
      <c r="A74" s="37"/>
      <c r="B74" s="40" t="s">
        <v>87</v>
      </c>
      <c r="C74" s="94">
        <v>16894.404999999999</v>
      </c>
      <c r="D74" s="94">
        <v>16894.404999999999</v>
      </c>
    </row>
    <row r="75" spans="1:14" ht="15.75" customHeight="1" thickBot="1" x14ac:dyDescent="0.3">
      <c r="A75" s="213" t="s">
        <v>88</v>
      </c>
      <c r="B75" s="214"/>
      <c r="C75" s="95">
        <v>0.39900000000000002</v>
      </c>
      <c r="D75" s="41">
        <v>0.39900000000000002</v>
      </c>
    </row>
    <row r="77" spans="1:14" ht="14.4" thickBot="1" x14ac:dyDescent="0.3">
      <c r="B77" s="38" t="s">
        <v>89</v>
      </c>
    </row>
    <row r="78" spans="1:14" ht="14.4" thickBot="1" x14ac:dyDescent="0.3">
      <c r="B78" s="38" t="s">
        <v>90</v>
      </c>
      <c r="C78" s="42"/>
    </row>
    <row r="79" spans="1:14" ht="14.4" thickBot="1" x14ac:dyDescent="0.3">
      <c r="B79" s="40" t="s">
        <v>91</v>
      </c>
      <c r="C79" s="43"/>
    </row>
    <row r="80" spans="1:14" ht="14.4" thickBot="1" x14ac:dyDescent="0.3">
      <c r="B80" s="38" t="s">
        <v>92</v>
      </c>
      <c r="C80" s="44"/>
    </row>
    <row r="81" spans="2:12" ht="14.4" thickBot="1" x14ac:dyDescent="0.3">
      <c r="B81" s="45"/>
      <c r="C81" s="45"/>
      <c r="D81" s="45"/>
      <c r="E81" s="45"/>
      <c r="F81" s="45"/>
      <c r="G81" s="45"/>
      <c r="H81" s="45"/>
      <c r="I81" s="45"/>
      <c r="J81" s="45"/>
      <c r="K81" s="45"/>
      <c r="L81" s="45"/>
    </row>
  </sheetData>
  <mergeCells count="12">
    <mergeCell ref="L6:L7"/>
    <mergeCell ref="G6:G7"/>
    <mergeCell ref="B6:B7"/>
    <mergeCell ref="C6:C7"/>
    <mergeCell ref="D6:D7"/>
    <mergeCell ref="E6:E7"/>
    <mergeCell ref="F6:F7"/>
    <mergeCell ref="A75:B75"/>
    <mergeCell ref="H6:H7"/>
    <mergeCell ref="I6:I7"/>
    <mergeCell ref="J6:J7"/>
    <mergeCell ref="K6:K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rgb="FF47ABD9"/>
  </sheetPr>
  <dimension ref="A1:F21"/>
  <sheetViews>
    <sheetView showGridLines="0" showRowColHeaders="0" topLeftCell="B1" zoomScaleNormal="100" workbookViewId="0">
      <selection activeCell="B1" sqref="B1"/>
    </sheetView>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6" ht="13.95" customHeight="1" x14ac:dyDescent="0.3">
      <c r="B1" s="137" t="s">
        <v>93</v>
      </c>
    </row>
    <row r="2" spans="1:6" ht="16.5" customHeight="1" x14ac:dyDescent="0.3">
      <c r="B2" s="26"/>
      <c r="C2" s="58"/>
      <c r="D2" s="57"/>
      <c r="E2" s="57"/>
    </row>
    <row r="3" spans="1:6" ht="16.5" customHeight="1" thickBot="1" x14ac:dyDescent="0.35">
      <c r="B3" s="93"/>
      <c r="C3" s="58"/>
      <c r="D3" s="57"/>
      <c r="E3" s="57"/>
    </row>
    <row r="4" spans="1:6" ht="23.25" customHeight="1" x14ac:dyDescent="0.3">
      <c r="A4" s="59"/>
      <c r="B4" s="91" t="s">
        <v>94</v>
      </c>
      <c r="C4" s="61"/>
      <c r="D4" s="61"/>
      <c r="E4" s="61"/>
    </row>
    <row r="5" spans="1:6" ht="23.25" customHeight="1" thickBot="1" x14ac:dyDescent="0.35">
      <c r="A5" s="59"/>
      <c r="B5" s="136" t="s">
        <v>95</v>
      </c>
      <c r="C5" s="135"/>
      <c r="D5" s="135"/>
      <c r="E5" s="135"/>
    </row>
    <row r="6" spans="1:6" ht="39.6" customHeight="1" thickBot="1" x14ac:dyDescent="0.35">
      <c r="A6" s="60"/>
      <c r="B6" s="62" t="s">
        <v>96</v>
      </c>
      <c r="C6" s="63" t="s">
        <v>97</v>
      </c>
      <c r="D6" s="63" t="s">
        <v>98</v>
      </c>
      <c r="E6" s="64" t="s">
        <v>99</v>
      </c>
    </row>
    <row r="7" spans="1:6" ht="194.4" customHeight="1" x14ac:dyDescent="0.3">
      <c r="B7" s="65" t="s">
        <v>100</v>
      </c>
      <c r="C7" s="66" t="s">
        <v>101</v>
      </c>
      <c r="D7" s="65" t="s">
        <v>102</v>
      </c>
      <c r="E7" s="67" t="s">
        <v>103</v>
      </c>
    </row>
    <row r="8" spans="1:6" ht="14.25" customHeight="1" x14ac:dyDescent="0.3">
      <c r="B8" s="229" t="s">
        <v>104</v>
      </c>
      <c r="C8" s="232" t="s">
        <v>105</v>
      </c>
      <c r="D8" s="235" t="s">
        <v>106</v>
      </c>
      <c r="E8" s="236" t="s">
        <v>107</v>
      </c>
    </row>
    <row r="9" spans="1:6" x14ac:dyDescent="0.3">
      <c r="B9" s="230"/>
      <c r="C9" s="233"/>
      <c r="D9" s="235"/>
      <c r="E9" s="237"/>
      <c r="F9" s="199"/>
    </row>
    <row r="10" spans="1:6" ht="102" customHeight="1" x14ac:dyDescent="0.3">
      <c r="B10" s="230"/>
      <c r="C10" s="233"/>
      <c r="D10" s="69" t="s">
        <v>108</v>
      </c>
      <c r="E10" s="145"/>
    </row>
    <row r="11" spans="1:6" ht="27.6" customHeight="1" x14ac:dyDescent="0.3">
      <c r="B11" s="230"/>
      <c r="C11" s="233"/>
      <c r="D11" s="68" t="s">
        <v>109</v>
      </c>
      <c r="E11" s="144" t="s">
        <v>110</v>
      </c>
    </row>
    <row r="12" spans="1:6" ht="92.4" customHeight="1" x14ac:dyDescent="0.3">
      <c r="B12" s="231"/>
      <c r="C12" s="234"/>
      <c r="D12" s="101" t="s">
        <v>111</v>
      </c>
      <c r="E12" s="145" t="s">
        <v>112</v>
      </c>
    </row>
    <row r="13" spans="1:6" ht="14.25" customHeight="1" x14ac:dyDescent="0.3">
      <c r="B13" s="238" t="s">
        <v>113</v>
      </c>
      <c r="C13" s="238"/>
      <c r="D13" s="238"/>
      <c r="E13" s="238"/>
    </row>
    <row r="14" spans="1:6" ht="14.25" customHeight="1" x14ac:dyDescent="0.3">
      <c r="B14" s="239" t="s">
        <v>114</v>
      </c>
      <c r="C14" s="238"/>
      <c r="D14" s="238"/>
      <c r="E14" s="238"/>
    </row>
    <row r="15" spans="1:6" ht="14.25" customHeight="1" x14ac:dyDescent="0.3">
      <c r="B15" s="233" t="s">
        <v>115</v>
      </c>
      <c r="C15" s="233"/>
      <c r="D15" s="233"/>
      <c r="E15" s="233"/>
    </row>
    <row r="16" spans="1:6" ht="15" customHeight="1" thickBot="1" x14ac:dyDescent="0.35">
      <c r="B16" s="227" t="s">
        <v>116</v>
      </c>
      <c r="C16" s="228"/>
      <c r="D16" s="228"/>
      <c r="E16" s="228"/>
    </row>
    <row r="17" spans="2:5" x14ac:dyDescent="0.3">
      <c r="B17" s="57"/>
      <c r="C17" s="57"/>
      <c r="D17" s="57"/>
      <c r="E17" s="57"/>
    </row>
    <row r="18" spans="2:5" x14ac:dyDescent="0.3">
      <c r="B18" s="57"/>
      <c r="C18" s="57"/>
      <c r="D18" s="57"/>
      <c r="E18" s="57"/>
    </row>
    <row r="19" spans="2:5" x14ac:dyDescent="0.3">
      <c r="B19" s="57"/>
      <c r="C19" s="57"/>
      <c r="D19" s="57"/>
      <c r="E19" s="57"/>
    </row>
    <row r="20" spans="2:5" x14ac:dyDescent="0.3">
      <c r="B20" s="57"/>
      <c r="C20" s="57"/>
      <c r="D20" s="57"/>
      <c r="E20" s="57"/>
    </row>
    <row r="21" spans="2:5" x14ac:dyDescent="0.3">
      <c r="B21" s="57"/>
      <c r="C21" s="57"/>
      <c r="D21" s="57"/>
      <c r="E21" s="57"/>
    </row>
  </sheetData>
  <mergeCells count="8">
    <mergeCell ref="B16:E16"/>
    <mergeCell ref="B8:B12"/>
    <mergeCell ref="C8:C12"/>
    <mergeCell ref="D8:D9"/>
    <mergeCell ref="E8:E9"/>
    <mergeCell ref="B13:E13"/>
    <mergeCell ref="B14:E14"/>
    <mergeCell ref="B15:E15"/>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rgb="FF47ABD9"/>
  </sheetPr>
  <dimension ref="A1:R37"/>
  <sheetViews>
    <sheetView showGridLines="0" showRowColHeaders="0" topLeftCell="B1" zoomScaleNormal="100" workbookViewId="0">
      <selection activeCell="B1" sqref="B1"/>
    </sheetView>
  </sheetViews>
  <sheetFormatPr defaultColWidth="9.109375" defaultRowHeight="13.8" x14ac:dyDescent="0.25"/>
  <cols>
    <col min="1" max="1" width="9.109375" style="71" customWidth="1"/>
    <col min="2" max="2" width="24" style="71" customWidth="1"/>
    <col min="3" max="3" width="7.6640625" style="71" customWidth="1"/>
    <col min="4" max="4" width="15.33203125" style="71" customWidth="1"/>
    <col min="5" max="5" width="7.109375" style="71" customWidth="1"/>
    <col min="6" max="6" width="7.5546875" style="71" customWidth="1"/>
    <col min="7" max="7" width="18.109375" style="71" customWidth="1"/>
    <col min="8" max="8" width="23.6640625" style="71" customWidth="1"/>
    <col min="9" max="9" width="13.6640625" style="71" customWidth="1"/>
    <col min="10" max="10" width="25.33203125" style="71" customWidth="1"/>
    <col min="11" max="11" width="24" style="71" customWidth="1"/>
    <col min="12" max="12" width="23.5546875" style="71" customWidth="1"/>
    <col min="13" max="13" width="15.88671875" style="71" customWidth="1"/>
    <col min="14" max="14" width="15" style="71" customWidth="1"/>
    <col min="15" max="15" width="17.6640625" style="71" customWidth="1"/>
    <col min="16" max="16" width="16.33203125" style="71" customWidth="1"/>
    <col min="17" max="18" width="14.5546875" style="71" customWidth="1"/>
    <col min="19" max="19" width="5.6640625" style="71" customWidth="1"/>
    <col min="20" max="16384" width="9.109375" style="71"/>
  </cols>
  <sheetData>
    <row r="1" spans="1:18" ht="13.95" customHeight="1" x14ac:dyDescent="0.25">
      <c r="B1" s="137" t="s">
        <v>93</v>
      </c>
      <c r="C1" s="73"/>
    </row>
    <row r="2" spans="1:18" x14ac:dyDescent="0.25">
      <c r="B2" s="72"/>
    </row>
    <row r="3" spans="1:18" s="74" customFormat="1" ht="14.4" thickBot="1" x14ac:dyDescent="0.3"/>
    <row r="4" spans="1:18" ht="14.25" customHeight="1" x14ac:dyDescent="0.25">
      <c r="A4" s="75"/>
      <c r="B4" s="83" t="s">
        <v>117</v>
      </c>
      <c r="C4" s="83"/>
      <c r="D4" s="83"/>
      <c r="E4" s="83"/>
      <c r="F4" s="83"/>
      <c r="G4" s="83"/>
      <c r="H4" s="76"/>
      <c r="I4" s="76"/>
      <c r="J4" s="76"/>
      <c r="K4" s="76"/>
      <c r="L4" s="77"/>
      <c r="M4" s="76"/>
      <c r="N4" s="78"/>
      <c r="O4" s="76"/>
      <c r="P4" s="76"/>
      <c r="Q4" s="76"/>
      <c r="R4" s="76"/>
    </row>
    <row r="5" spans="1:18" ht="14.25" customHeight="1" x14ac:dyDescent="0.25">
      <c r="A5" s="75"/>
      <c r="B5" s="140" t="s">
        <v>118</v>
      </c>
      <c r="C5" s="138"/>
      <c r="D5" s="138"/>
      <c r="E5" s="138"/>
      <c r="F5" s="138"/>
      <c r="G5" s="138"/>
      <c r="L5" s="139"/>
      <c r="N5" s="70"/>
    </row>
    <row r="6" spans="1:18" ht="14.25" customHeight="1" x14ac:dyDescent="0.25">
      <c r="B6" s="256" t="s">
        <v>119</v>
      </c>
      <c r="C6" s="256"/>
      <c r="D6" s="256"/>
      <c r="E6" s="256"/>
      <c r="F6" s="256"/>
      <c r="G6" s="256"/>
      <c r="H6" s="256"/>
      <c r="I6" s="256"/>
      <c r="J6" s="256"/>
      <c r="K6" s="256"/>
      <c r="L6" s="256"/>
      <c r="M6" s="256"/>
      <c r="N6" s="70"/>
      <c r="O6" s="70"/>
      <c r="P6" s="70"/>
    </row>
    <row r="7" spans="1:18" ht="17.25" customHeight="1" x14ac:dyDescent="0.25">
      <c r="B7" s="256" t="s">
        <v>120</v>
      </c>
      <c r="C7" s="256"/>
      <c r="D7" s="256"/>
      <c r="E7" s="256"/>
      <c r="F7" s="256"/>
      <c r="G7" s="256"/>
      <c r="H7" s="256"/>
      <c r="I7" s="256"/>
      <c r="J7" s="256"/>
      <c r="K7" s="256"/>
      <c r="L7" s="256"/>
      <c r="M7" s="256"/>
      <c r="N7" s="70"/>
      <c r="O7" s="70"/>
      <c r="P7" s="70"/>
    </row>
    <row r="8" spans="1:18" ht="17.25" customHeight="1" x14ac:dyDescent="0.25">
      <c r="B8" s="260" t="s">
        <v>121</v>
      </c>
      <c r="C8" s="260"/>
      <c r="D8" s="260"/>
      <c r="E8" s="260"/>
      <c r="F8" s="260"/>
      <c r="G8" s="260"/>
      <c r="H8" s="260"/>
      <c r="I8" s="260"/>
      <c r="J8" s="260"/>
      <c r="K8" s="260"/>
      <c r="L8" s="260"/>
      <c r="M8" s="260"/>
      <c r="N8" s="70"/>
      <c r="O8" s="70"/>
      <c r="P8" s="70"/>
    </row>
    <row r="9" spans="1:18" x14ac:dyDescent="0.25">
      <c r="A9" s="75"/>
      <c r="B9" s="260"/>
      <c r="C9" s="260"/>
      <c r="D9" s="260"/>
      <c r="E9" s="260"/>
      <c r="F9" s="260"/>
      <c r="G9" s="260"/>
      <c r="H9" s="260"/>
      <c r="I9" s="260"/>
      <c r="J9" s="260"/>
      <c r="K9" s="260"/>
      <c r="L9" s="260"/>
      <c r="M9" s="260"/>
    </row>
    <row r="10" spans="1:18" ht="14.4" x14ac:dyDescent="0.3">
      <c r="A10" s="75"/>
      <c r="B10" s="151"/>
      <c r="C10" s="151"/>
      <c r="D10" s="151"/>
      <c r="E10" s="151"/>
      <c r="F10" s="151"/>
      <c r="G10" s="151"/>
      <c r="H10" s="151"/>
      <c r="I10" s="151"/>
      <c r="J10" s="151"/>
      <c r="K10" s="151"/>
      <c r="L10"/>
      <c r="M10" s="151"/>
    </row>
    <row r="11" spans="1:18" ht="40.5" customHeight="1" x14ac:dyDescent="0.25">
      <c r="B11" s="257" t="s">
        <v>122</v>
      </c>
      <c r="C11" s="248" t="s">
        <v>123</v>
      </c>
      <c r="D11" s="248" t="s">
        <v>124</v>
      </c>
      <c r="E11" s="223" t="s">
        <v>125</v>
      </c>
      <c r="F11" s="225" t="s">
        <v>126</v>
      </c>
      <c r="G11" s="248" t="s">
        <v>127</v>
      </c>
      <c r="H11" s="248" t="s">
        <v>128</v>
      </c>
      <c r="I11" s="248" t="s">
        <v>129</v>
      </c>
      <c r="J11" s="250" t="s">
        <v>180</v>
      </c>
      <c r="K11" s="250" t="s">
        <v>181</v>
      </c>
      <c r="L11" s="250" t="s">
        <v>183</v>
      </c>
      <c r="M11" s="246" t="s">
        <v>130</v>
      </c>
      <c r="N11" s="246" t="s">
        <v>131</v>
      </c>
      <c r="O11" s="261" t="s">
        <v>132</v>
      </c>
      <c r="P11" s="223" t="s">
        <v>133</v>
      </c>
      <c r="Q11" s="223" t="s">
        <v>134</v>
      </c>
      <c r="R11" s="246" t="s">
        <v>135</v>
      </c>
    </row>
    <row r="12" spans="1:18" ht="110.25" customHeight="1" x14ac:dyDescent="0.25">
      <c r="B12" s="258"/>
      <c r="C12" s="259"/>
      <c r="D12" s="249"/>
      <c r="E12" s="224"/>
      <c r="F12" s="226"/>
      <c r="G12" s="249"/>
      <c r="H12" s="249"/>
      <c r="I12" s="249"/>
      <c r="J12" s="251"/>
      <c r="K12" s="251"/>
      <c r="L12" s="251"/>
      <c r="M12" s="247"/>
      <c r="N12" s="247"/>
      <c r="O12" s="249"/>
      <c r="P12" s="224"/>
      <c r="Q12" s="249"/>
      <c r="R12" s="247"/>
    </row>
    <row r="13" spans="1:18" ht="29.25" customHeight="1" x14ac:dyDescent="0.25">
      <c r="B13" s="104"/>
      <c r="C13" s="105"/>
      <c r="D13" s="102"/>
      <c r="E13" s="99"/>
      <c r="F13" s="100"/>
      <c r="G13" s="102">
        <v>1</v>
      </c>
      <c r="H13" s="102">
        <v>2</v>
      </c>
      <c r="I13" s="102" t="s">
        <v>136</v>
      </c>
      <c r="J13" s="87">
        <v>4</v>
      </c>
      <c r="K13" s="87">
        <v>5</v>
      </c>
      <c r="L13" s="102">
        <v>6</v>
      </c>
      <c r="M13" s="103" t="s">
        <v>137</v>
      </c>
      <c r="N13" s="103">
        <v>8</v>
      </c>
      <c r="O13" s="103">
        <v>9</v>
      </c>
      <c r="P13" s="103">
        <v>10</v>
      </c>
      <c r="Q13" s="103" t="s">
        <v>179</v>
      </c>
      <c r="R13" s="179"/>
    </row>
    <row r="14" spans="1:18" ht="87" customHeight="1" x14ac:dyDescent="0.25">
      <c r="B14" s="104"/>
      <c r="C14" s="111"/>
      <c r="D14" s="112" t="s">
        <v>138</v>
      </c>
      <c r="E14" s="113" t="s">
        <v>138</v>
      </c>
      <c r="F14" s="114" t="s">
        <v>138</v>
      </c>
      <c r="G14" s="115" t="s">
        <v>139</v>
      </c>
      <c r="H14" s="115" t="s">
        <v>140</v>
      </c>
      <c r="I14" s="116" t="s">
        <v>138</v>
      </c>
      <c r="J14" s="88" t="s">
        <v>141</v>
      </c>
      <c r="K14" s="168" t="s">
        <v>182</v>
      </c>
      <c r="L14" s="115" t="s">
        <v>192</v>
      </c>
      <c r="M14" s="116" t="s">
        <v>138</v>
      </c>
      <c r="N14" s="116" t="s">
        <v>138</v>
      </c>
      <c r="O14" s="116" t="s">
        <v>138</v>
      </c>
      <c r="P14" s="116" t="s">
        <v>138</v>
      </c>
      <c r="Q14" s="112" t="s">
        <v>138</v>
      </c>
      <c r="R14" s="112" t="s">
        <v>138</v>
      </c>
    </row>
    <row r="15" spans="1:18" ht="15" customHeight="1" x14ac:dyDescent="0.25">
      <c r="B15" s="109" t="s">
        <v>23</v>
      </c>
      <c r="C15" s="47">
        <v>1</v>
      </c>
      <c r="D15" s="160">
        <f>H15/$G$24/10</f>
        <v>1.7869904696815624</v>
      </c>
      <c r="E15" s="48">
        <f>IF(D15&gt;0.3,H15/$G$26/1000*$G$28,"")</f>
        <v>1.6597118849927286E-2</v>
      </c>
      <c r="F15" s="117">
        <f>IF(D15&gt;0.3,H15/$H$26/1000*$H$28,"")</f>
        <v>1.6554666983880771E-2</v>
      </c>
      <c r="G15" s="177">
        <v>904776.3</v>
      </c>
      <c r="H15" s="177">
        <v>989691.1</v>
      </c>
      <c r="I15" s="49">
        <f>ROUND(G15-H15,1)</f>
        <v>-84914.8</v>
      </c>
      <c r="J15" s="177">
        <v>84391.9</v>
      </c>
      <c r="K15" s="177">
        <v>33591.300000000003</v>
      </c>
      <c r="L15" s="177">
        <v>0</v>
      </c>
      <c r="M15" s="49">
        <f>I15+(J15-K15)+L15</f>
        <v>-34114.200000000012</v>
      </c>
      <c r="N15" s="131">
        <f>M15/1000/$G$23*100</f>
        <v>-5.664589961410478E-2</v>
      </c>
      <c r="O15" s="174">
        <f>H15/1000/$G$26*100</f>
        <v>4.1596789097562112</v>
      </c>
      <c r="P15" s="197">
        <f>$G$28*O15*$G$29/100</f>
        <v>-1.1617983194949097E-2</v>
      </c>
      <c r="Q15" s="197">
        <f>N15-$G$28*O15*$G$29/100</f>
        <v>-4.5027916419155684E-2</v>
      </c>
      <c r="R15" s="118" t="str">
        <f>IF(M15/$G$23/10-E15*$G$29&lt;-0.05,"Ne / No","Taip / Yes")</f>
        <v>Taip / Yes</v>
      </c>
    </row>
    <row r="16" spans="1:18" x14ac:dyDescent="0.25">
      <c r="B16" s="109" t="s">
        <v>27</v>
      </c>
      <c r="C16" s="47">
        <v>5</v>
      </c>
      <c r="D16" s="160">
        <f>H16/$G$24/10</f>
        <v>0.8526910160520409</v>
      </c>
      <c r="E16" s="48">
        <f t="shared" ref="E16:E18" si="0">IF(D16&gt;0.3,H16/$G$26/1000*$G$28,"")</f>
        <v>7.9195800849474404E-3</v>
      </c>
      <c r="F16" s="117">
        <f t="shared" ref="F16:F18" si="1">IF(D16&gt;0.3,H16/$H$26/1000*$H$28,"")</f>
        <v>7.8993234996960621E-3</v>
      </c>
      <c r="G16" s="177">
        <v>432188.3</v>
      </c>
      <c r="H16" s="177">
        <v>472246.9</v>
      </c>
      <c r="I16" s="49">
        <f>ROUND(G16-H16,1)</f>
        <v>-40058.6</v>
      </c>
      <c r="J16" s="177">
        <v>40190</v>
      </c>
      <c r="K16" s="177">
        <v>6263.5</v>
      </c>
      <c r="L16" s="177">
        <v>8549.1</v>
      </c>
      <c r="M16" s="49">
        <f>I16+(J16-K16)+L16</f>
        <v>2417.0000000000018</v>
      </c>
      <c r="N16" s="131">
        <f>M16/1000/$G$23*100</f>
        <v>4.0133768157333705E-3</v>
      </c>
      <c r="O16" s="174">
        <f>H16/1000/$G$26*100</f>
        <v>1.9848571641472281</v>
      </c>
      <c r="P16" s="197">
        <f>$G$28*O16*$G$29/100</f>
        <v>-5.5437060594632085E-3</v>
      </c>
      <c r="Q16" s="197">
        <f>N16-$G$28*O16*$G$29/100</f>
        <v>9.5570828751965799E-3</v>
      </c>
      <c r="R16" s="118" t="str">
        <f>IF(M16/$G$23/10-E16*$G$29&lt;-0.05,"Ne / No","Taip / Yes")</f>
        <v>Taip / Yes</v>
      </c>
    </row>
    <row r="17" spans="1:18" x14ac:dyDescent="0.25">
      <c r="B17" s="109" t="s">
        <v>28</v>
      </c>
      <c r="C17" s="47">
        <v>6</v>
      </c>
      <c r="D17" s="160">
        <f>H17/$G$24/10</f>
        <v>0.48708919525672273</v>
      </c>
      <c r="E17" s="48">
        <f t="shared" si="0"/>
        <v>4.5239621594802704E-3</v>
      </c>
      <c r="F17" s="117">
        <f t="shared" si="1"/>
        <v>4.5123908357264132E-3</v>
      </c>
      <c r="G17" s="177">
        <v>243420.7</v>
      </c>
      <c r="H17" s="177">
        <v>269765.2</v>
      </c>
      <c r="I17" s="49">
        <f>ROUND(G17-H17,1)</f>
        <v>-26344.5</v>
      </c>
      <c r="J17" s="177">
        <v>11069</v>
      </c>
      <c r="K17" s="177">
        <v>2615.4</v>
      </c>
      <c r="L17" s="177">
        <v>2964.9</v>
      </c>
      <c r="M17" s="49">
        <f>I17+(J17-K17)+L17</f>
        <v>-14926.000000000002</v>
      </c>
      <c r="N17" s="131">
        <f>M17/1000/$G$23*100</f>
        <v>-2.4784303827735311E-2</v>
      </c>
      <c r="O17" s="174">
        <f>H17/1000/$G$26*100</f>
        <v>1.1338251026266339</v>
      </c>
      <c r="P17" s="197">
        <f>$G$28*O17*$G$29/100</f>
        <v>-3.166773511636189E-3</v>
      </c>
      <c r="Q17" s="197">
        <f>N17-$G$28*O17*$G$29/100</f>
        <v>-2.1617530316099122E-2</v>
      </c>
      <c r="R17" s="118" t="str">
        <f>IF(M17/$G$23/10-E17*$G$29&lt;-0.05,"Ne / No","Taip / Yes")</f>
        <v>Taip / Yes</v>
      </c>
    </row>
    <row r="18" spans="1:18" x14ac:dyDescent="0.25">
      <c r="B18" s="110" t="s">
        <v>33</v>
      </c>
      <c r="C18" s="53">
        <v>11</v>
      </c>
      <c r="D18" s="159">
        <f>H18/$G$24/10</f>
        <v>0.3334407587751847</v>
      </c>
      <c r="E18" s="48">
        <f t="shared" si="0"/>
        <v>3.0969140556120862E-3</v>
      </c>
      <c r="F18" s="117">
        <f t="shared" si="1"/>
        <v>3.0889928144716711E-3</v>
      </c>
      <c r="G18" s="178">
        <v>167040.20000000001</v>
      </c>
      <c r="H18" s="177">
        <v>184669.9</v>
      </c>
      <c r="I18" s="55">
        <f>ROUND(G18-H18,1)</f>
        <v>-17629.7</v>
      </c>
      <c r="J18" s="178">
        <v>17630.099999999999</v>
      </c>
      <c r="K18" s="178">
        <v>2437.1999999999998</v>
      </c>
      <c r="L18" s="178">
        <v>1723.3000000000002</v>
      </c>
      <c r="M18" s="49">
        <f>I18+(J18-K18)+L18</f>
        <v>-713.50000000000273</v>
      </c>
      <c r="N18" s="132">
        <f>M18/1000/$G$23*100</f>
        <v>-1.1847514927702807E-3</v>
      </c>
      <c r="O18" s="175">
        <f>H18/1000/$G$26*100</f>
        <v>0.77616893624363048</v>
      </c>
      <c r="P18" s="198">
        <f>$G$28*O18*$G$29/100</f>
        <v>-2.1678398389284597E-3</v>
      </c>
      <c r="Q18" s="198">
        <f>N18-$G$28*O18*$G$29/100</f>
        <v>9.8308834615817896E-4</v>
      </c>
      <c r="R18" s="118" t="str">
        <f>IF(M18/$G$23/10-E18*$G$29&lt;-0.05,"Ne / No","Taip / Yes")</f>
        <v>Taip / Yes</v>
      </c>
    </row>
    <row r="19" spans="1:18" ht="60.6" customHeight="1" x14ac:dyDescent="0.25">
      <c r="B19" s="79"/>
      <c r="F19" s="80"/>
      <c r="G19" s="149"/>
      <c r="H19" s="149"/>
      <c r="I19" s="80"/>
      <c r="J19" s="80"/>
      <c r="K19" s="80"/>
      <c r="Q19" s="252" t="s">
        <v>142</v>
      </c>
      <c r="R19" s="254">
        <f>COUNTIF(R15:R18,"Ne / No")</f>
        <v>0</v>
      </c>
    </row>
    <row r="20" spans="1:18" ht="15.6" customHeight="1" x14ac:dyDescent="0.25">
      <c r="F20" s="80"/>
      <c r="I20" s="120"/>
      <c r="J20" s="120" t="s">
        <v>113</v>
      </c>
      <c r="K20" s="120"/>
      <c r="M20" s="73"/>
      <c r="N20" s="73"/>
      <c r="Q20" s="253"/>
      <c r="R20" s="255"/>
    </row>
    <row r="21" spans="1:18" x14ac:dyDescent="0.25">
      <c r="G21" s="150"/>
      <c r="H21" s="150"/>
      <c r="J21" s="141" t="s">
        <v>114</v>
      </c>
      <c r="K21" s="141"/>
      <c r="M21" s="73"/>
      <c r="N21" s="73"/>
    </row>
    <row r="22" spans="1:18" ht="14.4" thickBot="1" x14ac:dyDescent="0.3">
      <c r="J22" s="141"/>
      <c r="K22" s="141"/>
      <c r="M22" s="73"/>
      <c r="N22" s="73"/>
    </row>
    <row r="23" spans="1:18" ht="15" thickBot="1" x14ac:dyDescent="0.35">
      <c r="A23" s="125"/>
      <c r="B23" s="264" t="s">
        <v>143</v>
      </c>
      <c r="C23" s="264"/>
      <c r="D23" s="264"/>
      <c r="E23" s="264"/>
      <c r="F23" s="264"/>
      <c r="G23" s="171">
        <v>60223.6</v>
      </c>
      <c r="H23" s="133">
        <v>60223.6</v>
      </c>
      <c r="I23" s="242" t="s">
        <v>144</v>
      </c>
      <c r="J23" s="243"/>
      <c r="K23" s="147"/>
      <c r="L23" s="73"/>
    </row>
    <row r="24" spans="1:18" ht="15" thickBot="1" x14ac:dyDescent="0.35">
      <c r="A24" s="125"/>
      <c r="B24" s="264" t="s">
        <v>145</v>
      </c>
      <c r="C24" s="264"/>
      <c r="D24" s="264"/>
      <c r="E24" s="264"/>
      <c r="F24" s="264"/>
      <c r="G24" s="172">
        <f>+'KĮ str. 4 d. | CL 4.4.'!E74</f>
        <v>55383.12133115968</v>
      </c>
      <c r="H24" s="126">
        <f>+G24</f>
        <v>55383.12133115968</v>
      </c>
      <c r="I24" s="242" t="s">
        <v>146</v>
      </c>
      <c r="J24" s="243"/>
      <c r="K24" s="147"/>
      <c r="L24" s="73"/>
      <c r="P24" s="81"/>
    </row>
    <row r="25" spans="1:18" ht="15.75" customHeight="1" thickBot="1" x14ac:dyDescent="0.35">
      <c r="A25" s="264" t="s">
        <v>147</v>
      </c>
      <c r="B25" s="264"/>
      <c r="C25" s="264"/>
      <c r="D25" s="264"/>
      <c r="E25" s="264"/>
      <c r="F25" s="264"/>
      <c r="G25" s="173">
        <v>0.6</v>
      </c>
      <c r="H25" s="127">
        <v>-0.7</v>
      </c>
      <c r="I25" s="242" t="s">
        <v>148</v>
      </c>
      <c r="J25" s="243"/>
      <c r="K25" s="147"/>
      <c r="L25" s="196"/>
      <c r="P25" s="81"/>
    </row>
    <row r="26" spans="1:18" ht="15.75" customHeight="1" thickBot="1" x14ac:dyDescent="0.35">
      <c r="A26" s="264" t="s">
        <v>149</v>
      </c>
      <c r="B26" s="264"/>
      <c r="C26" s="264"/>
      <c r="D26" s="264"/>
      <c r="E26" s="264"/>
      <c r="F26" s="264"/>
      <c r="G26" s="173">
        <v>23792.487869165925</v>
      </c>
      <c r="H26" s="134">
        <v>23853.5</v>
      </c>
      <c r="I26" s="241" t="s">
        <v>150</v>
      </c>
      <c r="J26" s="241"/>
      <c r="K26" s="167"/>
      <c r="L26" s="73"/>
      <c r="P26" s="81"/>
    </row>
    <row r="27" spans="1:18" ht="15" thickBot="1" x14ac:dyDescent="0.35">
      <c r="A27" s="125"/>
      <c r="B27" s="265" t="s">
        <v>151</v>
      </c>
      <c r="C27" s="265"/>
      <c r="D27" s="265"/>
      <c r="E27" s="265"/>
      <c r="F27" s="265"/>
      <c r="G27" s="172">
        <v>21436.400000000001</v>
      </c>
      <c r="H27" s="126">
        <v>21436.400000000001</v>
      </c>
      <c r="I27" s="241" t="s">
        <v>152</v>
      </c>
      <c r="J27" s="241"/>
      <c r="K27" s="167"/>
    </row>
    <row r="28" spans="1:18" ht="15.75" customHeight="1" thickBot="1" x14ac:dyDescent="0.35">
      <c r="A28" s="264" t="s">
        <v>153</v>
      </c>
      <c r="B28" s="264"/>
      <c r="C28" s="264"/>
      <c r="D28" s="264"/>
      <c r="E28" s="264"/>
      <c r="F28" s="264"/>
      <c r="G28" s="176">
        <v>0.39900000000000002</v>
      </c>
      <c r="H28" s="176">
        <v>0.39900000000000002</v>
      </c>
      <c r="I28" s="240" t="s">
        <v>154</v>
      </c>
      <c r="J28" s="241"/>
      <c r="K28" s="167"/>
    </row>
    <row r="29" spans="1:18" ht="15.75" customHeight="1" thickBot="1" x14ac:dyDescent="0.35">
      <c r="A29" s="266" t="s">
        <v>155</v>
      </c>
      <c r="B29" s="266"/>
      <c r="C29" s="266"/>
      <c r="D29" s="266"/>
      <c r="E29" s="266"/>
      <c r="F29" s="266"/>
      <c r="G29" s="244">
        <f>MIN(G25:H25)</f>
        <v>-0.7</v>
      </c>
      <c r="H29" s="245"/>
      <c r="I29" s="148" t="s">
        <v>156</v>
      </c>
    </row>
    <row r="30" spans="1:18" ht="15.75" customHeight="1" x14ac:dyDescent="0.3">
      <c r="A30" s="170"/>
      <c r="B30" s="170"/>
      <c r="C30" s="170"/>
      <c r="D30" s="170"/>
      <c r="E30" s="170"/>
      <c r="F30" s="170"/>
      <c r="G30" s="148"/>
      <c r="I30" s="148"/>
    </row>
    <row r="31" spans="1:18" ht="15" thickBot="1" x14ac:dyDescent="0.35">
      <c r="B31" s="90"/>
      <c r="D31" s="266" t="s">
        <v>89</v>
      </c>
      <c r="E31" s="266"/>
      <c r="F31" s="266"/>
      <c r="G31" s="22"/>
      <c r="H31" s="147" t="s">
        <v>157</v>
      </c>
    </row>
    <row r="32" spans="1:18" ht="15" thickBot="1" x14ac:dyDescent="0.35">
      <c r="D32" s="262" t="s">
        <v>158</v>
      </c>
      <c r="E32" s="262"/>
      <c r="F32" s="263"/>
      <c r="G32" s="42" t="s">
        <v>159</v>
      </c>
      <c r="H32" s="147" t="s">
        <v>160</v>
      </c>
    </row>
    <row r="33" spans="1:18" ht="15.75" customHeight="1" thickBot="1" x14ac:dyDescent="0.35">
      <c r="A33" s="267" t="s">
        <v>161</v>
      </c>
      <c r="B33" s="267"/>
      <c r="C33" s="267"/>
      <c r="D33" s="267"/>
      <c r="E33" s="267"/>
      <c r="F33" s="268"/>
      <c r="G33" s="146" t="s">
        <v>162</v>
      </c>
      <c r="H33" s="240" t="s">
        <v>163</v>
      </c>
      <c r="I33" s="241"/>
      <c r="J33" s="241"/>
      <c r="K33" s="241"/>
      <c r="L33" s="241"/>
      <c r="M33" s="241"/>
    </row>
    <row r="34" spans="1:18" ht="15.75" customHeight="1" thickBot="1" x14ac:dyDescent="0.35">
      <c r="B34" s="262" t="s">
        <v>92</v>
      </c>
      <c r="C34" s="262"/>
      <c r="D34" s="262"/>
      <c r="E34" s="262"/>
      <c r="F34" s="263"/>
      <c r="G34" s="44"/>
      <c r="H34" s="148" t="s">
        <v>164</v>
      </c>
    </row>
    <row r="35" spans="1:18" ht="14.4" thickBot="1" x14ac:dyDescent="0.3">
      <c r="B35" s="45"/>
      <c r="C35" s="45"/>
      <c r="D35" s="45"/>
      <c r="E35" s="45"/>
      <c r="F35" s="45"/>
      <c r="G35" s="82"/>
      <c r="H35" s="82"/>
      <c r="I35" s="82"/>
      <c r="J35" s="82"/>
      <c r="K35" s="82"/>
      <c r="L35" s="82"/>
      <c r="M35" s="82"/>
      <c r="N35" s="82"/>
      <c r="O35" s="82"/>
      <c r="P35" s="82"/>
      <c r="Q35" s="82"/>
      <c r="R35" s="82"/>
    </row>
    <row r="37" spans="1:18" ht="19.2" x14ac:dyDescent="0.45">
      <c r="H37" s="169"/>
    </row>
  </sheetData>
  <mergeCells count="41">
    <mergeCell ref="B34:F34"/>
    <mergeCell ref="D32:F32"/>
    <mergeCell ref="B24:F24"/>
    <mergeCell ref="B23:F23"/>
    <mergeCell ref="A25:F25"/>
    <mergeCell ref="A26:F26"/>
    <mergeCell ref="B27:F27"/>
    <mergeCell ref="A28:F28"/>
    <mergeCell ref="D31:F31"/>
    <mergeCell ref="A29:F29"/>
    <mergeCell ref="A33:F33"/>
    <mergeCell ref="Q19:Q20"/>
    <mergeCell ref="R19:R20"/>
    <mergeCell ref="B6:M6"/>
    <mergeCell ref="B7:M7"/>
    <mergeCell ref="B11:B12"/>
    <mergeCell ref="C11:C12"/>
    <mergeCell ref="D11:D12"/>
    <mergeCell ref="E11:E12"/>
    <mergeCell ref="F11:F12"/>
    <mergeCell ref="G11:G12"/>
    <mergeCell ref="H11:H12"/>
    <mergeCell ref="B8:M9"/>
    <mergeCell ref="K11:K12"/>
    <mergeCell ref="O11:O12"/>
    <mergeCell ref="P11:P12"/>
    <mergeCell ref="Q11:Q12"/>
    <mergeCell ref="R11:R12"/>
    <mergeCell ref="I11:I12"/>
    <mergeCell ref="J11:J12"/>
    <mergeCell ref="L11:L12"/>
    <mergeCell ref="M11:M12"/>
    <mergeCell ref="N11:N12"/>
    <mergeCell ref="H33:M33"/>
    <mergeCell ref="I23:J23"/>
    <mergeCell ref="I24:J24"/>
    <mergeCell ref="I25:J25"/>
    <mergeCell ref="I28:J28"/>
    <mergeCell ref="I26:J26"/>
    <mergeCell ref="I27:J27"/>
    <mergeCell ref="G29:H29"/>
  </mergeCells>
  <conditionalFormatting sqref="D15:D18">
    <cfRule type="cellIs" dxfId="4" priority="7" operator="lessThan">
      <formula>0.3</formula>
    </cfRule>
  </conditionalFormatting>
  <conditionalFormatting sqref="G29 P11:Q12 P15:R18 R19">
    <cfRule type="expression" dxfId="3" priority="1">
      <formula>$G$25&gt;$H$25</formula>
    </cfRule>
    <cfRule type="expression" dxfId="2" priority="2">
      <formula>$G$25&lt;$H$25</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rgb="FF47ABD9"/>
  </sheetPr>
  <dimension ref="A1:BU98"/>
  <sheetViews>
    <sheetView showGridLines="0" showRowColHeaders="0" topLeftCell="B1" zoomScaleNormal="100" workbookViewId="0">
      <selection activeCell="B1" sqref="B1"/>
    </sheetView>
  </sheetViews>
  <sheetFormatPr defaultColWidth="9.109375" defaultRowHeight="14.4" x14ac:dyDescent="0.3"/>
  <cols>
    <col min="1" max="1" width="9.6640625" style="22" customWidth="1"/>
    <col min="2" max="2" width="45.44140625" style="22" customWidth="1"/>
    <col min="3" max="3" width="8.5546875" style="22" customWidth="1"/>
    <col min="4" max="4" width="18.6640625" style="22" customWidth="1"/>
    <col min="5" max="5" width="21.44140625" style="22" customWidth="1"/>
    <col min="6" max="6" width="25.88671875" style="22" customWidth="1"/>
    <col min="7" max="7" width="24.5546875" style="22" customWidth="1"/>
    <col min="8" max="10" width="42.6640625" style="22" customWidth="1"/>
    <col min="11" max="11" width="19.33203125" style="22" customWidth="1"/>
    <col min="12" max="13" width="13.88671875" style="165" customWidth="1"/>
    <col min="14" max="14" width="15.44140625" style="166" customWidth="1"/>
    <col min="15" max="15" width="8.88671875" style="166" customWidth="1"/>
    <col min="16" max="18" width="9.109375" style="22"/>
    <col min="19" max="19" width="11.88671875" style="22" customWidth="1"/>
    <col min="20" max="20" width="13.44140625" style="22" customWidth="1"/>
    <col min="21" max="16384" width="9.109375" style="22"/>
  </cols>
  <sheetData>
    <row r="1" spans="2:20" x14ac:dyDescent="0.3">
      <c r="B1" s="137" t="s">
        <v>93</v>
      </c>
      <c r="L1"/>
      <c r="M1"/>
      <c r="N1"/>
      <c r="O1"/>
      <c r="P1"/>
      <c r="Q1"/>
      <c r="R1"/>
      <c r="S1"/>
      <c r="T1"/>
    </row>
    <row r="2" spans="2:20" x14ac:dyDescent="0.3">
      <c r="B2" s="23"/>
      <c r="L2"/>
      <c r="M2"/>
      <c r="N2"/>
      <c r="O2"/>
      <c r="P2"/>
      <c r="Q2"/>
      <c r="R2"/>
      <c r="S2"/>
      <c r="T2"/>
    </row>
    <row r="3" spans="2:20" s="28" customFormat="1" ht="15" thickBot="1" x14ac:dyDescent="0.35">
      <c r="B3" s="29"/>
      <c r="C3" s="29"/>
      <c r="D3" s="29"/>
      <c r="E3" s="194"/>
      <c r="F3" s="194"/>
      <c r="L3"/>
      <c r="M3"/>
      <c r="N3"/>
      <c r="O3"/>
      <c r="P3"/>
      <c r="Q3"/>
      <c r="R3"/>
      <c r="S3"/>
      <c r="T3"/>
    </row>
    <row r="4" spans="2:20" ht="15.75" customHeight="1" x14ac:dyDescent="0.3">
      <c r="B4" s="92" t="s">
        <v>165</v>
      </c>
      <c r="C4" s="84"/>
      <c r="D4" s="84"/>
      <c r="E4" s="84"/>
      <c r="F4" s="84"/>
      <c r="G4" s="84"/>
      <c r="H4" s="84"/>
      <c r="I4" s="84"/>
      <c r="J4" s="84"/>
      <c r="K4" s="84"/>
      <c r="L4"/>
      <c r="M4"/>
      <c r="N4"/>
      <c r="O4"/>
      <c r="P4"/>
      <c r="Q4"/>
      <c r="R4"/>
      <c r="S4"/>
      <c r="T4"/>
    </row>
    <row r="5" spans="2:20" ht="15.75" customHeight="1" x14ac:dyDescent="0.3">
      <c r="B5" s="142" t="s">
        <v>166</v>
      </c>
      <c r="C5" s="85"/>
      <c r="D5" s="85"/>
      <c r="E5" s="85"/>
      <c r="F5" s="85"/>
      <c r="G5" s="85"/>
      <c r="H5" s="85"/>
      <c r="I5" s="85"/>
      <c r="J5" s="85"/>
      <c r="K5" s="85"/>
      <c r="L5"/>
      <c r="M5"/>
      <c r="N5"/>
      <c r="O5"/>
      <c r="P5"/>
      <c r="Q5"/>
      <c r="R5"/>
      <c r="S5"/>
      <c r="T5"/>
    </row>
    <row r="6" spans="2:20" ht="46.5" customHeight="1" x14ac:dyDescent="0.3">
      <c r="B6" s="269" t="s">
        <v>186</v>
      </c>
      <c r="C6" s="269"/>
      <c r="D6" s="269"/>
      <c r="E6" s="269"/>
      <c r="F6" s="269"/>
      <c r="G6" s="269"/>
      <c r="H6" s="269"/>
      <c r="I6" s="269"/>
      <c r="J6" s="269"/>
      <c r="K6" s="269"/>
      <c r="L6"/>
      <c r="M6"/>
      <c r="N6"/>
      <c r="O6"/>
      <c r="P6"/>
      <c r="Q6"/>
      <c r="R6"/>
      <c r="S6"/>
      <c r="T6"/>
    </row>
    <row r="7" spans="2:20" ht="46.5" customHeight="1" x14ac:dyDescent="0.3">
      <c r="B7" s="270" t="s">
        <v>187</v>
      </c>
      <c r="C7" s="270"/>
      <c r="D7" s="270"/>
      <c r="E7" s="270"/>
      <c r="F7" s="270"/>
      <c r="G7" s="270"/>
      <c r="H7" s="270"/>
      <c r="I7" s="270"/>
      <c r="J7" s="270"/>
      <c r="K7" s="270"/>
      <c r="L7"/>
      <c r="M7"/>
      <c r="N7"/>
      <c r="O7"/>
      <c r="P7"/>
      <c r="Q7"/>
      <c r="R7"/>
      <c r="S7"/>
      <c r="T7"/>
    </row>
    <row r="8" spans="2:20" ht="77.400000000000006" customHeight="1" x14ac:dyDescent="0.3">
      <c r="B8" s="278" t="s">
        <v>122</v>
      </c>
      <c r="C8" s="215" t="s">
        <v>167</v>
      </c>
      <c r="D8" s="215" t="s">
        <v>168</v>
      </c>
      <c r="E8" s="215" t="s">
        <v>127</v>
      </c>
      <c r="F8" s="215" t="s">
        <v>128</v>
      </c>
      <c r="G8" s="215" t="s">
        <v>129</v>
      </c>
      <c r="H8" s="250" t="s">
        <v>180</v>
      </c>
      <c r="I8" s="279" t="s">
        <v>169</v>
      </c>
      <c r="J8" s="279" t="s">
        <v>170</v>
      </c>
      <c r="K8" s="271" t="s">
        <v>171</v>
      </c>
      <c r="L8"/>
      <c r="M8"/>
      <c r="N8"/>
      <c r="O8"/>
      <c r="P8"/>
      <c r="Q8"/>
      <c r="R8"/>
      <c r="S8"/>
      <c r="T8"/>
    </row>
    <row r="9" spans="2:20" ht="17.25" customHeight="1" x14ac:dyDescent="0.3">
      <c r="B9" s="220"/>
      <c r="C9" s="222"/>
      <c r="D9" s="216"/>
      <c r="E9" s="216"/>
      <c r="F9" s="216"/>
      <c r="G9" s="216"/>
      <c r="H9" s="251"/>
      <c r="I9" s="280"/>
      <c r="J9" s="280"/>
      <c r="K9" s="272"/>
      <c r="L9"/>
      <c r="M9"/>
      <c r="N9"/>
      <c r="O9"/>
      <c r="P9"/>
      <c r="Q9"/>
      <c r="R9"/>
      <c r="S9"/>
      <c r="T9"/>
    </row>
    <row r="10" spans="2:20" ht="17.25" customHeight="1" x14ac:dyDescent="0.3">
      <c r="B10" s="97"/>
      <c r="C10" s="98"/>
      <c r="D10" s="87"/>
      <c r="E10" s="87">
        <v>1</v>
      </c>
      <c r="F10" s="87">
        <v>2</v>
      </c>
      <c r="G10" s="87" t="s">
        <v>136</v>
      </c>
      <c r="H10" s="87">
        <v>4</v>
      </c>
      <c r="I10" s="108" t="s">
        <v>172</v>
      </c>
      <c r="J10" s="108">
        <v>6</v>
      </c>
      <c r="K10" s="106"/>
      <c r="L10"/>
      <c r="M10"/>
      <c r="N10"/>
      <c r="O10"/>
      <c r="P10"/>
      <c r="Q10"/>
      <c r="R10"/>
      <c r="S10"/>
      <c r="T10"/>
    </row>
    <row r="11" spans="2:20" ht="71.25" customHeight="1" x14ac:dyDescent="0.3">
      <c r="B11" s="97"/>
      <c r="C11" s="98"/>
      <c r="D11" s="87" t="s">
        <v>138</v>
      </c>
      <c r="E11" s="88" t="s">
        <v>173</v>
      </c>
      <c r="F11" s="88" t="s">
        <v>174</v>
      </c>
      <c r="G11" s="119" t="s">
        <v>138</v>
      </c>
      <c r="H11" s="88" t="s">
        <v>193</v>
      </c>
      <c r="I11" s="87" t="s">
        <v>138</v>
      </c>
      <c r="J11" s="119" t="s">
        <v>138</v>
      </c>
      <c r="K11" s="96" t="s">
        <v>138</v>
      </c>
      <c r="L11"/>
      <c r="M11"/>
      <c r="N11"/>
      <c r="O11"/>
      <c r="P11"/>
      <c r="Q11"/>
      <c r="R11"/>
      <c r="S11"/>
      <c r="T11"/>
    </row>
    <row r="12" spans="2:20" x14ac:dyDescent="0.3">
      <c r="B12" s="46" t="s">
        <v>24</v>
      </c>
      <c r="C12" s="47">
        <v>2</v>
      </c>
      <c r="D12" s="161">
        <f t="shared" ref="D12:D43" si="0">F12/$E$74/10</f>
        <v>0.1470511196236593</v>
      </c>
      <c r="E12" s="177">
        <v>76281.8</v>
      </c>
      <c r="F12" s="180">
        <v>81441.5</v>
      </c>
      <c r="G12" s="49">
        <f t="shared" ref="G12:G67" si="1">ROUND(E12-F12,1)</f>
        <v>-5159.7</v>
      </c>
      <c r="H12" s="181">
        <v>6997.5</v>
      </c>
      <c r="I12" s="130">
        <f>ROUND(G12+H12,1)</f>
        <v>1837.8</v>
      </c>
      <c r="J12" s="188">
        <f t="shared" ref="J12:J43" si="2">I12/1000/$E$73*100</f>
        <v>3.0516276011397525E-3</v>
      </c>
      <c r="K12" s="89" t="str">
        <f>+IF(($E$75+0.05&gt;=0)*(I12&lt;0),"Ne / No",IF(($E$75&lt;0)*((E12+H12)*1.015-F12&lt;0),"Ne / No","Taip / Yes"))</f>
        <v>Taip / Yes</v>
      </c>
      <c r="L12"/>
      <c r="M12"/>
      <c r="N12"/>
      <c r="O12"/>
      <c r="P12"/>
      <c r="Q12"/>
      <c r="R12"/>
      <c r="S12"/>
      <c r="T12"/>
    </row>
    <row r="13" spans="2:20" x14ac:dyDescent="0.3">
      <c r="B13" s="46" t="s">
        <v>25</v>
      </c>
      <c r="C13" s="47">
        <v>3</v>
      </c>
      <c r="D13" s="161">
        <f t="shared" si="0"/>
        <v>2.1781545911557242E-2</v>
      </c>
      <c r="E13" s="177">
        <v>11036.9</v>
      </c>
      <c r="F13" s="180">
        <v>12063.3</v>
      </c>
      <c r="G13" s="49">
        <f t="shared" si="1"/>
        <v>-1026.4000000000001</v>
      </c>
      <c r="H13" s="181">
        <v>1029.9000000000001</v>
      </c>
      <c r="I13" s="130">
        <f t="shared" ref="I13:I65" si="3">ROUND(G13+H13,0)</f>
        <v>4</v>
      </c>
      <c r="J13" s="188">
        <f t="shared" si="2"/>
        <v>6.6419144654255148E-6</v>
      </c>
      <c r="K13" s="89" t="str">
        <f t="shared" ref="K13:K53" si="4">+IF(($E$75+0.05&gt;=0)*(I13&lt;0),"Ne / No",IF(($E$75&lt;0)*((E13+H13)*1.015-F13&lt;0),"Ne / No","Taip / Yes"))</f>
        <v>Taip / Yes</v>
      </c>
      <c r="L13"/>
      <c r="M13"/>
      <c r="N13"/>
      <c r="O13"/>
      <c r="P13"/>
      <c r="Q13"/>
      <c r="R13"/>
      <c r="S13"/>
      <c r="T13"/>
    </row>
    <row r="14" spans="2:20" x14ac:dyDescent="0.3">
      <c r="B14" s="46" t="s">
        <v>26</v>
      </c>
      <c r="C14" s="47">
        <v>4</v>
      </c>
      <c r="D14" s="161">
        <f t="shared" si="0"/>
        <v>5.7763627674052812E-2</v>
      </c>
      <c r="E14" s="177">
        <v>28828.7</v>
      </c>
      <c r="F14" s="180">
        <v>31991.3</v>
      </c>
      <c r="G14" s="49">
        <f t="shared" si="1"/>
        <v>-3162.6</v>
      </c>
      <c r="H14" s="181">
        <v>3164.2</v>
      </c>
      <c r="I14" s="130">
        <f t="shared" si="3"/>
        <v>2</v>
      </c>
      <c r="J14" s="188">
        <f t="shared" si="2"/>
        <v>3.3209572327127574E-6</v>
      </c>
      <c r="K14" s="89" t="str">
        <f t="shared" si="4"/>
        <v>Taip / Yes</v>
      </c>
      <c r="L14"/>
      <c r="M14"/>
      <c r="N14"/>
      <c r="O14"/>
      <c r="P14"/>
      <c r="Q14"/>
      <c r="R14"/>
      <c r="S14"/>
      <c r="T14"/>
    </row>
    <row r="15" spans="2:20" x14ac:dyDescent="0.3">
      <c r="B15" s="46" t="s">
        <v>29</v>
      </c>
      <c r="C15" s="47">
        <v>7</v>
      </c>
      <c r="D15" s="161">
        <f t="shared" si="0"/>
        <v>0.13287802895752579</v>
      </c>
      <c r="E15" s="177">
        <v>71308.100000000006</v>
      </c>
      <c r="F15" s="180">
        <v>73592</v>
      </c>
      <c r="G15" s="49">
        <f t="shared" si="1"/>
        <v>-2283.9</v>
      </c>
      <c r="H15" s="181">
        <v>3367.5</v>
      </c>
      <c r="I15" s="49">
        <f t="shared" si="3"/>
        <v>1084</v>
      </c>
      <c r="J15" s="188">
        <f t="shared" si="2"/>
        <v>1.7999588201303147E-3</v>
      </c>
      <c r="K15" s="89" t="str">
        <f t="shared" si="4"/>
        <v>Taip / Yes</v>
      </c>
      <c r="L15"/>
      <c r="M15"/>
      <c r="N15"/>
      <c r="O15"/>
      <c r="P15"/>
      <c r="Q15"/>
      <c r="R15"/>
      <c r="S15"/>
      <c r="T15"/>
    </row>
    <row r="16" spans="2:20" x14ac:dyDescent="0.3">
      <c r="B16" s="46" t="s">
        <v>30</v>
      </c>
      <c r="C16" s="47">
        <v>8</v>
      </c>
      <c r="D16" s="161">
        <f t="shared" si="0"/>
        <v>3.3670005503118029E-2</v>
      </c>
      <c r="E16" s="177">
        <v>15087.2</v>
      </c>
      <c r="F16" s="180">
        <v>18647.5</v>
      </c>
      <c r="G16" s="49">
        <f t="shared" si="1"/>
        <v>-3560.3</v>
      </c>
      <c r="H16" s="181">
        <v>3678.8</v>
      </c>
      <c r="I16" s="49">
        <f t="shared" si="3"/>
        <v>119</v>
      </c>
      <c r="J16" s="188">
        <f t="shared" si="2"/>
        <v>1.9759695534640905E-4</v>
      </c>
      <c r="K16" s="89" t="str">
        <f t="shared" si="4"/>
        <v>Taip / Yes</v>
      </c>
      <c r="L16"/>
      <c r="M16"/>
      <c r="N16"/>
      <c r="O16"/>
      <c r="P16"/>
      <c r="Q16"/>
      <c r="R16"/>
      <c r="S16"/>
      <c r="T16"/>
    </row>
    <row r="17" spans="1:73" x14ac:dyDescent="0.3">
      <c r="B17" s="46" t="s">
        <v>31</v>
      </c>
      <c r="C17" s="47">
        <v>9</v>
      </c>
      <c r="D17" s="161">
        <f t="shared" si="0"/>
        <v>7.4574345048268112E-2</v>
      </c>
      <c r="E17" s="177">
        <v>41367.800000000003</v>
      </c>
      <c r="F17" s="180">
        <v>41301.599999999999</v>
      </c>
      <c r="G17" s="49">
        <f t="shared" si="1"/>
        <v>66.2</v>
      </c>
      <c r="H17" s="181">
        <v>92.6</v>
      </c>
      <c r="I17" s="49">
        <f t="shared" si="3"/>
        <v>159</v>
      </c>
      <c r="J17" s="188">
        <f t="shared" si="2"/>
        <v>2.6401610000066422E-4</v>
      </c>
      <c r="K17" s="89" t="str">
        <f t="shared" si="4"/>
        <v>Taip / Yes</v>
      </c>
      <c r="L17"/>
      <c r="M17"/>
      <c r="N17"/>
      <c r="O17"/>
      <c r="P17"/>
      <c r="Q17"/>
      <c r="R17"/>
      <c r="S17"/>
      <c r="T17"/>
    </row>
    <row r="18" spans="1:73" ht="16.5" customHeight="1" x14ac:dyDescent="0.3">
      <c r="B18" s="46" t="s">
        <v>32</v>
      </c>
      <c r="C18" s="47">
        <v>10</v>
      </c>
      <c r="D18" s="161">
        <f t="shared" si="0"/>
        <v>0.23869149448899782</v>
      </c>
      <c r="E18" s="177">
        <v>130822.6</v>
      </c>
      <c r="F18" s="180">
        <v>132194.79999999999</v>
      </c>
      <c r="G18" s="49">
        <f t="shared" si="1"/>
        <v>-1372.2</v>
      </c>
      <c r="H18" s="181">
        <v>10475.5</v>
      </c>
      <c r="I18" s="49">
        <f t="shared" si="3"/>
        <v>9103</v>
      </c>
      <c r="J18" s="188">
        <f t="shared" si="2"/>
        <v>1.5115336844692115E-2</v>
      </c>
      <c r="K18" s="89" t="str">
        <f t="shared" si="4"/>
        <v>Taip / Yes</v>
      </c>
      <c r="L18"/>
      <c r="M18"/>
      <c r="N18"/>
      <c r="O18"/>
      <c r="P18"/>
      <c r="Q18"/>
      <c r="R18"/>
      <c r="S18"/>
      <c r="T18"/>
    </row>
    <row r="19" spans="1:73" x14ac:dyDescent="0.3">
      <c r="B19" s="46" t="s">
        <v>34</v>
      </c>
      <c r="C19" s="47">
        <v>12</v>
      </c>
      <c r="D19" s="161">
        <f t="shared" si="0"/>
        <v>7.1205448613479674E-2</v>
      </c>
      <c r="E19" s="177">
        <v>31770.7</v>
      </c>
      <c r="F19" s="180">
        <v>39435.800000000003</v>
      </c>
      <c r="G19" s="49">
        <f t="shared" si="1"/>
        <v>-7665.1</v>
      </c>
      <c r="H19" s="181">
        <v>8375.7000000000007</v>
      </c>
      <c r="I19" s="49">
        <f t="shared" si="3"/>
        <v>711</v>
      </c>
      <c r="J19" s="188">
        <f t="shared" si="2"/>
        <v>1.1806002962293852E-3</v>
      </c>
      <c r="K19" s="89" t="str">
        <f t="shared" si="4"/>
        <v>Taip / Yes</v>
      </c>
      <c r="L19"/>
      <c r="M19"/>
      <c r="N19"/>
      <c r="O19"/>
      <c r="P19"/>
      <c r="Q19"/>
      <c r="R19"/>
      <c r="S19"/>
      <c r="T19"/>
    </row>
    <row r="20" spans="1:73" x14ac:dyDescent="0.3">
      <c r="B20" s="46" t="s">
        <v>35</v>
      </c>
      <c r="C20" s="47">
        <v>13</v>
      </c>
      <c r="D20" s="161">
        <f t="shared" si="0"/>
        <v>6.9402733316827933E-2</v>
      </c>
      <c r="E20" s="177">
        <v>33780.5</v>
      </c>
      <c r="F20" s="180">
        <v>38437.4</v>
      </c>
      <c r="G20" s="49">
        <f t="shared" si="1"/>
        <v>-4656.8999999999996</v>
      </c>
      <c r="H20" s="181">
        <v>4274.8999999999996</v>
      </c>
      <c r="I20" s="49">
        <f t="shared" si="3"/>
        <v>-382</v>
      </c>
      <c r="J20" s="188">
        <f t="shared" si="2"/>
        <v>-6.3430283144813668E-4</v>
      </c>
      <c r="K20" s="89" t="str">
        <f t="shared" si="4"/>
        <v>Taip / Yes</v>
      </c>
      <c r="L20"/>
      <c r="M20"/>
      <c r="N20"/>
      <c r="O20"/>
      <c r="P20"/>
      <c r="Q20"/>
      <c r="R20"/>
      <c r="S20"/>
      <c r="T20"/>
    </row>
    <row r="21" spans="1:73" x14ac:dyDescent="0.3">
      <c r="B21" s="46" t="s">
        <v>36</v>
      </c>
      <c r="C21" s="47">
        <v>14</v>
      </c>
      <c r="D21" s="161">
        <f t="shared" si="0"/>
        <v>5.3249436454943268E-2</v>
      </c>
      <c r="E21" s="177">
        <v>29491.200000000001</v>
      </c>
      <c r="F21" s="180">
        <v>29491.200000000001</v>
      </c>
      <c r="G21" s="49">
        <f t="shared" si="1"/>
        <v>0</v>
      </c>
      <c r="H21" s="181">
        <v>3640.2</v>
      </c>
      <c r="I21" s="49">
        <f t="shared" si="3"/>
        <v>3640</v>
      </c>
      <c r="J21" s="188">
        <f t="shared" si="2"/>
        <v>6.0441421635372182E-3</v>
      </c>
      <c r="K21" s="195" t="str">
        <f t="shared" si="4"/>
        <v>Taip / Yes</v>
      </c>
      <c r="L21"/>
      <c r="M21"/>
      <c r="N21"/>
      <c r="O21"/>
      <c r="P21"/>
      <c r="Q21"/>
      <c r="R21"/>
      <c r="S21"/>
      <c r="T21"/>
    </row>
    <row r="22" spans="1:73" x14ac:dyDescent="0.3">
      <c r="B22" s="46" t="s">
        <v>37</v>
      </c>
      <c r="C22" s="47">
        <v>15</v>
      </c>
      <c r="D22" s="161">
        <f t="shared" si="0"/>
        <v>7.0429580461465191E-2</v>
      </c>
      <c r="E22" s="177">
        <v>35799.800000000003</v>
      </c>
      <c r="F22" s="180">
        <v>39006.1</v>
      </c>
      <c r="G22" s="49">
        <f t="shared" si="1"/>
        <v>-3206.3</v>
      </c>
      <c r="H22" s="181">
        <v>3585</v>
      </c>
      <c r="I22" s="49">
        <f t="shared" si="3"/>
        <v>379</v>
      </c>
      <c r="J22" s="188">
        <f t="shared" si="2"/>
        <v>6.2932139559906746E-4</v>
      </c>
      <c r="K22" s="195" t="str">
        <f t="shared" si="4"/>
        <v>Taip / Yes</v>
      </c>
      <c r="L22"/>
      <c r="M22"/>
      <c r="N22"/>
      <c r="O22"/>
      <c r="P22"/>
      <c r="Q22"/>
      <c r="R22"/>
      <c r="S22"/>
      <c r="T22"/>
    </row>
    <row r="23" spans="1:73" x14ac:dyDescent="0.3">
      <c r="B23" s="46" t="s">
        <v>38</v>
      </c>
      <c r="C23" s="47">
        <v>16</v>
      </c>
      <c r="D23" s="161">
        <f t="shared" si="0"/>
        <v>7.8157205588278142E-2</v>
      </c>
      <c r="E23" s="177">
        <v>40497.800000000003</v>
      </c>
      <c r="F23" s="180">
        <v>43285.9</v>
      </c>
      <c r="G23" s="49">
        <f t="shared" si="1"/>
        <v>-2788.1</v>
      </c>
      <c r="H23" s="181">
        <v>2169.672</v>
      </c>
      <c r="I23" s="49">
        <f t="shared" si="3"/>
        <v>-618</v>
      </c>
      <c r="J23" s="188">
        <f t="shared" si="2"/>
        <v>-1.026175784908242E-3</v>
      </c>
      <c r="K23" s="195" t="str">
        <f t="shared" si="4"/>
        <v>Taip / Yes</v>
      </c>
      <c r="L23"/>
      <c r="M23"/>
      <c r="N23"/>
      <c r="O23"/>
      <c r="P23"/>
      <c r="Q23"/>
      <c r="R23"/>
      <c r="S23"/>
      <c r="T23"/>
    </row>
    <row r="24" spans="1:73" x14ac:dyDescent="0.3">
      <c r="B24" s="46" t="s">
        <v>39</v>
      </c>
      <c r="C24" s="47">
        <v>17</v>
      </c>
      <c r="D24" s="161">
        <f t="shared" si="0"/>
        <v>4.7415167958808388E-2</v>
      </c>
      <c r="E24" s="177">
        <v>22934</v>
      </c>
      <c r="F24" s="180">
        <v>26260</v>
      </c>
      <c r="G24" s="49">
        <f t="shared" si="1"/>
        <v>-3326</v>
      </c>
      <c r="H24" s="181">
        <v>3041</v>
      </c>
      <c r="I24" s="49">
        <f t="shared" si="3"/>
        <v>-285</v>
      </c>
      <c r="J24" s="188">
        <f t="shared" si="2"/>
        <v>-4.7323640566156785E-4</v>
      </c>
      <c r="K24" s="195" t="str">
        <f t="shared" si="4"/>
        <v>Taip / Yes</v>
      </c>
      <c r="L24"/>
      <c r="M24"/>
      <c r="N24"/>
      <c r="O24"/>
      <c r="P24"/>
      <c r="Q24"/>
      <c r="R24"/>
      <c r="S24"/>
      <c r="T24"/>
    </row>
    <row r="25" spans="1:73" x14ac:dyDescent="0.3">
      <c r="B25" s="46" t="s">
        <v>40</v>
      </c>
      <c r="C25" s="47">
        <v>18</v>
      </c>
      <c r="D25" s="161">
        <f t="shared" si="0"/>
        <v>0.11954905828456601</v>
      </c>
      <c r="E25" s="177">
        <v>61440.5</v>
      </c>
      <c r="F25" s="180">
        <v>66210</v>
      </c>
      <c r="G25" s="49">
        <f t="shared" si="1"/>
        <v>-4769.5</v>
      </c>
      <c r="H25" s="181">
        <v>5655.9</v>
      </c>
      <c r="I25" s="49">
        <f t="shared" si="3"/>
        <v>886</v>
      </c>
      <c r="J25" s="188">
        <f t="shared" si="2"/>
        <v>1.4711840540917514E-3</v>
      </c>
      <c r="K25" s="195" t="str">
        <f t="shared" si="4"/>
        <v>Taip / Yes</v>
      </c>
      <c r="L25"/>
      <c r="M25"/>
      <c r="N25"/>
      <c r="O25"/>
      <c r="P25"/>
      <c r="Q25"/>
      <c r="R25"/>
      <c r="S25"/>
      <c r="T25"/>
    </row>
    <row r="26" spans="1:73" x14ac:dyDescent="0.3">
      <c r="B26" s="46" t="s">
        <v>41</v>
      </c>
      <c r="C26" s="47">
        <v>19</v>
      </c>
      <c r="D26" s="161">
        <f t="shared" si="0"/>
        <v>6.1985491562906038E-2</v>
      </c>
      <c r="E26" s="177">
        <v>32877.5</v>
      </c>
      <c r="F26" s="180">
        <v>34329.5</v>
      </c>
      <c r="G26" s="49">
        <f t="shared" si="1"/>
        <v>-1452</v>
      </c>
      <c r="H26" s="181">
        <v>962.2</v>
      </c>
      <c r="I26" s="49">
        <f t="shared" si="3"/>
        <v>-490</v>
      </c>
      <c r="J26" s="188">
        <f t="shared" si="2"/>
        <v>-8.1363452201462546E-4</v>
      </c>
      <c r="K26" s="195" t="str">
        <f t="shared" si="4"/>
        <v>Taip / Yes</v>
      </c>
      <c r="L26"/>
      <c r="M26"/>
      <c r="N26"/>
      <c r="O26"/>
      <c r="P26"/>
      <c r="Q26"/>
      <c r="R26"/>
      <c r="S26"/>
      <c r="T26"/>
    </row>
    <row r="27" spans="1:73" x14ac:dyDescent="0.3">
      <c r="B27" s="46" t="s">
        <v>42</v>
      </c>
      <c r="C27" s="47">
        <v>20</v>
      </c>
      <c r="D27" s="161">
        <f t="shared" si="0"/>
        <v>6.8303481441225403E-2</v>
      </c>
      <c r="E27" s="177">
        <v>35172.5</v>
      </c>
      <c r="F27" s="180">
        <v>37828.6</v>
      </c>
      <c r="G27" s="49">
        <f t="shared" si="1"/>
        <v>-2656.1</v>
      </c>
      <c r="H27" s="181">
        <v>2536.6</v>
      </c>
      <c r="I27" s="49">
        <f t="shared" si="3"/>
        <v>-120</v>
      </c>
      <c r="J27" s="188">
        <f t="shared" si="2"/>
        <v>-1.9925743396276543E-4</v>
      </c>
      <c r="K27" s="195" t="str">
        <f t="shared" si="4"/>
        <v>Taip / Yes</v>
      </c>
      <c r="L27"/>
      <c r="M27"/>
      <c r="N27"/>
      <c r="O27"/>
      <c r="P27"/>
      <c r="Q27"/>
      <c r="R27"/>
      <c r="S27"/>
      <c r="T27"/>
    </row>
    <row r="28" spans="1:73" x14ac:dyDescent="0.3">
      <c r="B28" s="46" t="s">
        <v>43</v>
      </c>
      <c r="C28" s="47">
        <v>21</v>
      </c>
      <c r="D28" s="161">
        <f t="shared" si="0"/>
        <v>8.3365290525840491E-2</v>
      </c>
      <c r="E28" s="177">
        <v>42229.5</v>
      </c>
      <c r="F28" s="180">
        <v>46170.3</v>
      </c>
      <c r="G28" s="49">
        <f t="shared" si="1"/>
        <v>-3940.8</v>
      </c>
      <c r="H28" s="181">
        <v>5347.7</v>
      </c>
      <c r="I28" s="49">
        <f t="shared" si="3"/>
        <v>1407</v>
      </c>
      <c r="J28" s="188">
        <f t="shared" si="2"/>
        <v>2.336293413213425E-3</v>
      </c>
      <c r="K28" s="195" t="str">
        <f t="shared" si="4"/>
        <v>Taip / Yes</v>
      </c>
      <c r="L28"/>
      <c r="M28"/>
      <c r="N28"/>
      <c r="O28"/>
      <c r="P28"/>
      <c r="Q28"/>
      <c r="R28"/>
      <c r="S28"/>
      <c r="T28"/>
    </row>
    <row r="29" spans="1:73" x14ac:dyDescent="0.3">
      <c r="B29" s="152" t="s">
        <v>44</v>
      </c>
      <c r="C29" s="47">
        <v>22</v>
      </c>
      <c r="D29" s="161">
        <f t="shared" si="0"/>
        <v>0.25874110479103152</v>
      </c>
      <c r="E29" s="177">
        <v>132467.9</v>
      </c>
      <c r="F29" s="180">
        <v>143298.9</v>
      </c>
      <c r="G29" s="49">
        <f t="shared" si="1"/>
        <v>-10831</v>
      </c>
      <c r="H29" s="181">
        <v>11909.1</v>
      </c>
      <c r="I29" s="49">
        <f t="shared" si="3"/>
        <v>1078</v>
      </c>
      <c r="J29" s="188">
        <f t="shared" si="2"/>
        <v>1.7899959484321763E-3</v>
      </c>
      <c r="K29" s="195" t="str">
        <f t="shared" si="4"/>
        <v>Taip / Yes</v>
      </c>
      <c r="L29"/>
      <c r="M29"/>
      <c r="N29"/>
      <c r="O29"/>
      <c r="P29"/>
      <c r="Q29"/>
      <c r="R29"/>
      <c r="S29"/>
      <c r="T29"/>
    </row>
    <row r="30" spans="1:73" s="155" customFormat="1" x14ac:dyDescent="0.3">
      <c r="A30" s="22"/>
      <c r="B30" s="46" t="s">
        <v>45</v>
      </c>
      <c r="C30" s="156">
        <v>23</v>
      </c>
      <c r="D30" s="162">
        <f t="shared" si="0"/>
        <v>0.12982475214799247</v>
      </c>
      <c r="E30" s="182">
        <v>66929</v>
      </c>
      <c r="F30" s="180">
        <v>71901</v>
      </c>
      <c r="G30" s="157">
        <f t="shared" si="1"/>
        <v>-4972</v>
      </c>
      <c r="H30" s="183">
        <v>6355.3</v>
      </c>
      <c r="I30" s="157">
        <f t="shared" si="3"/>
        <v>1383</v>
      </c>
      <c r="J30" s="189">
        <f t="shared" si="2"/>
        <v>2.2964419264208716E-3</v>
      </c>
      <c r="K30" s="195" t="str">
        <f t="shared" si="4"/>
        <v>Taip / Yes</v>
      </c>
      <c r="L30"/>
      <c r="M30"/>
      <c r="N30"/>
      <c r="O30"/>
      <c r="P30"/>
      <c r="Q30"/>
      <c r="R30"/>
      <c r="S30"/>
      <c r="T30"/>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row>
    <row r="31" spans="1:73" x14ac:dyDescent="0.3">
      <c r="A31" s="158"/>
      <c r="B31" s="152" t="s">
        <v>46</v>
      </c>
      <c r="C31" s="153">
        <v>24</v>
      </c>
      <c r="D31" s="163">
        <f t="shared" si="0"/>
        <v>7.7450672639981039E-2</v>
      </c>
      <c r="E31" s="184">
        <v>38894.699999999997</v>
      </c>
      <c r="F31" s="180">
        <v>42894.6</v>
      </c>
      <c r="G31" s="154">
        <f t="shared" si="1"/>
        <v>-3999.9</v>
      </c>
      <c r="H31" s="185">
        <v>3438.4</v>
      </c>
      <c r="I31" s="154">
        <f t="shared" si="3"/>
        <v>-562</v>
      </c>
      <c r="J31" s="190">
        <f t="shared" si="2"/>
        <v>-9.3318898239228487E-4</v>
      </c>
      <c r="K31" s="195" t="str">
        <f t="shared" si="4"/>
        <v>Taip / Yes</v>
      </c>
      <c r="L31"/>
      <c r="M31"/>
      <c r="N31"/>
      <c r="O31"/>
      <c r="P31"/>
      <c r="Q31"/>
      <c r="R31"/>
      <c r="S31"/>
      <c r="T31"/>
    </row>
    <row r="32" spans="1:73" ht="15.75" customHeight="1" x14ac:dyDescent="0.3">
      <c r="B32" s="46" t="s">
        <v>47</v>
      </c>
      <c r="C32" s="47">
        <v>25</v>
      </c>
      <c r="D32" s="161">
        <f t="shared" si="0"/>
        <v>0.18239618420200149</v>
      </c>
      <c r="E32" s="177">
        <v>90601.9</v>
      </c>
      <c r="F32" s="180">
        <v>101016.7</v>
      </c>
      <c r="G32" s="49">
        <f t="shared" si="1"/>
        <v>-10414.799999999999</v>
      </c>
      <c r="H32" s="181">
        <v>9512.7000000000007</v>
      </c>
      <c r="I32" s="49">
        <f t="shared" si="3"/>
        <v>-902</v>
      </c>
      <c r="J32" s="188">
        <f t="shared" si="2"/>
        <v>-1.4977517119534535E-3</v>
      </c>
      <c r="K32" s="195" t="str">
        <f t="shared" si="4"/>
        <v>Taip / Yes</v>
      </c>
      <c r="L32"/>
      <c r="M32"/>
      <c r="N32"/>
      <c r="O32"/>
      <c r="P32"/>
      <c r="Q32"/>
      <c r="R32"/>
      <c r="S32"/>
      <c r="T32"/>
    </row>
    <row r="33" spans="2:20" x14ac:dyDescent="0.3">
      <c r="B33" s="46" t="s">
        <v>48</v>
      </c>
      <c r="C33" s="47">
        <v>26</v>
      </c>
      <c r="D33" s="161">
        <f t="shared" si="0"/>
        <v>0.1038110504032802</v>
      </c>
      <c r="E33" s="177">
        <v>53232</v>
      </c>
      <c r="F33" s="180">
        <v>57493.8</v>
      </c>
      <c r="G33" s="49">
        <f t="shared" si="1"/>
        <v>-4261.8</v>
      </c>
      <c r="H33" s="181">
        <v>3469.5</v>
      </c>
      <c r="I33" s="49">
        <f t="shared" si="3"/>
        <v>-792</v>
      </c>
      <c r="J33" s="188">
        <f t="shared" si="2"/>
        <v>-1.3150990641542519E-3</v>
      </c>
      <c r="K33" s="195" t="str">
        <f t="shared" si="4"/>
        <v>Taip / Yes</v>
      </c>
      <c r="L33"/>
      <c r="M33"/>
      <c r="N33"/>
      <c r="O33"/>
      <c r="P33"/>
      <c r="Q33"/>
      <c r="R33"/>
      <c r="S33"/>
      <c r="T33"/>
    </row>
    <row r="34" spans="2:20" x14ac:dyDescent="0.3">
      <c r="B34" s="46" t="s">
        <v>49</v>
      </c>
      <c r="C34" s="47">
        <v>27</v>
      </c>
      <c r="D34" s="161">
        <f t="shared" si="0"/>
        <v>4.7858082684638384E-2</v>
      </c>
      <c r="E34" s="177">
        <v>25421.599999999999</v>
      </c>
      <c r="F34" s="180">
        <v>26505.3</v>
      </c>
      <c r="G34" s="49">
        <f t="shared" si="1"/>
        <v>-1083.7</v>
      </c>
      <c r="H34" s="181">
        <v>1526.5</v>
      </c>
      <c r="I34" s="49">
        <f t="shared" si="3"/>
        <v>443</v>
      </c>
      <c r="J34" s="188">
        <f t="shared" si="2"/>
        <v>7.3559202704587571E-4</v>
      </c>
      <c r="K34" s="195" t="str">
        <f t="shared" si="4"/>
        <v>Taip / Yes</v>
      </c>
      <c r="L34"/>
      <c r="M34"/>
      <c r="N34"/>
      <c r="O34"/>
      <c r="P34"/>
      <c r="Q34"/>
      <c r="R34"/>
      <c r="S34"/>
      <c r="T34"/>
    </row>
    <row r="35" spans="2:20" x14ac:dyDescent="0.3">
      <c r="B35" s="46" t="s">
        <v>50</v>
      </c>
      <c r="C35" s="47">
        <v>28</v>
      </c>
      <c r="D35" s="161">
        <f t="shared" si="0"/>
        <v>5.8664985322378668E-2</v>
      </c>
      <c r="E35" s="177">
        <v>30176.2</v>
      </c>
      <c r="F35" s="180">
        <v>32490.5</v>
      </c>
      <c r="G35" s="49">
        <f t="shared" si="1"/>
        <v>-2314.3000000000002</v>
      </c>
      <c r="H35" s="181">
        <v>1868.7</v>
      </c>
      <c r="I35" s="49">
        <f t="shared" si="3"/>
        <v>-446</v>
      </c>
      <c r="J35" s="188">
        <f t="shared" si="2"/>
        <v>-7.4057346289494483E-4</v>
      </c>
      <c r="K35" s="195" t="str">
        <f t="shared" si="4"/>
        <v>Taip / Yes</v>
      </c>
      <c r="L35"/>
      <c r="M35"/>
      <c r="N35"/>
      <c r="O35"/>
      <c r="P35"/>
      <c r="Q35"/>
      <c r="R35"/>
      <c r="S35"/>
      <c r="T35"/>
    </row>
    <row r="36" spans="2:20" x14ac:dyDescent="0.3">
      <c r="B36" s="46" t="s">
        <v>51</v>
      </c>
      <c r="C36" s="47">
        <v>30</v>
      </c>
      <c r="D36" s="161">
        <f t="shared" si="0"/>
        <v>0.14378351758805172</v>
      </c>
      <c r="E36" s="177">
        <v>77097.600000000006</v>
      </c>
      <c r="F36" s="180">
        <v>79631.8</v>
      </c>
      <c r="G36" s="49">
        <f t="shared" si="1"/>
        <v>-2534.1999999999998</v>
      </c>
      <c r="H36" s="181">
        <v>2639.2</v>
      </c>
      <c r="I36" s="49">
        <f t="shared" si="3"/>
        <v>105</v>
      </c>
      <c r="J36" s="188">
        <f t="shared" si="2"/>
        <v>1.7435025471741975E-4</v>
      </c>
      <c r="K36" s="195" t="str">
        <f t="shared" si="4"/>
        <v>Taip / Yes</v>
      </c>
      <c r="L36"/>
      <c r="M36"/>
      <c r="N36"/>
      <c r="O36"/>
      <c r="P36"/>
      <c r="Q36"/>
      <c r="R36"/>
      <c r="S36"/>
      <c r="T36"/>
    </row>
    <row r="37" spans="2:20" x14ac:dyDescent="0.3">
      <c r="B37" s="46" t="s">
        <v>52</v>
      </c>
      <c r="C37" s="47">
        <v>31</v>
      </c>
      <c r="D37" s="161">
        <f t="shared" si="0"/>
        <v>4.9191521433213405E-2</v>
      </c>
      <c r="E37" s="177">
        <v>25575</v>
      </c>
      <c r="F37" s="180">
        <v>27243.8</v>
      </c>
      <c r="G37" s="49">
        <f t="shared" si="1"/>
        <v>-1668.8</v>
      </c>
      <c r="H37" s="181">
        <v>1284.5</v>
      </c>
      <c r="I37" s="49">
        <f t="shared" si="3"/>
        <v>-384</v>
      </c>
      <c r="J37" s="188">
        <f t="shared" si="2"/>
        <v>-6.3762378868084939E-4</v>
      </c>
      <c r="K37" s="195" t="str">
        <f t="shared" si="4"/>
        <v>Taip / Yes</v>
      </c>
      <c r="L37"/>
      <c r="M37"/>
      <c r="N37"/>
      <c r="O37"/>
      <c r="P37"/>
      <c r="Q37"/>
      <c r="R37"/>
      <c r="S37"/>
      <c r="T37"/>
    </row>
    <row r="38" spans="2:20" x14ac:dyDescent="0.3">
      <c r="B38" s="46" t="s">
        <v>53</v>
      </c>
      <c r="C38" s="47">
        <v>32</v>
      </c>
      <c r="D38" s="161">
        <f t="shared" si="0"/>
        <v>5.6227961247968784E-2</v>
      </c>
      <c r="E38" s="177">
        <v>29784.6</v>
      </c>
      <c r="F38" s="180">
        <v>31140.799999999999</v>
      </c>
      <c r="G38" s="49">
        <f t="shared" si="1"/>
        <v>-1356.2</v>
      </c>
      <c r="H38" s="181">
        <v>972.5</v>
      </c>
      <c r="I38" s="49">
        <f t="shared" si="3"/>
        <v>-384</v>
      </c>
      <c r="J38" s="188">
        <f t="shared" si="2"/>
        <v>-6.3762378868084939E-4</v>
      </c>
      <c r="K38" s="195" t="str">
        <f t="shared" si="4"/>
        <v>Taip / Yes</v>
      </c>
      <c r="L38"/>
      <c r="M38"/>
      <c r="N38"/>
      <c r="O38"/>
      <c r="P38"/>
      <c r="Q38"/>
      <c r="R38"/>
      <c r="S38"/>
      <c r="T38"/>
    </row>
    <row r="39" spans="2:20" x14ac:dyDescent="0.3">
      <c r="B39" s="46" t="s">
        <v>54</v>
      </c>
      <c r="C39" s="47">
        <v>33</v>
      </c>
      <c r="D39" s="161">
        <f t="shared" si="0"/>
        <v>8.9301033981582539E-2</v>
      </c>
      <c r="E39" s="177">
        <v>46455.199999999997</v>
      </c>
      <c r="F39" s="180">
        <v>49457.7</v>
      </c>
      <c r="G39" s="49">
        <f t="shared" si="1"/>
        <v>-3002.5</v>
      </c>
      <c r="H39" s="181">
        <v>5618.4</v>
      </c>
      <c r="I39" s="49">
        <f t="shared" si="3"/>
        <v>2616</v>
      </c>
      <c r="J39" s="188">
        <f t="shared" si="2"/>
        <v>4.3438120603882862E-3</v>
      </c>
      <c r="K39" s="195" t="str">
        <f t="shared" si="4"/>
        <v>Taip / Yes</v>
      </c>
      <c r="L39"/>
      <c r="M39"/>
      <c r="N39"/>
      <c r="O39"/>
      <c r="P39"/>
      <c r="Q39"/>
      <c r="R39"/>
      <c r="S39"/>
      <c r="T39"/>
    </row>
    <row r="40" spans="2:20" x14ac:dyDescent="0.3">
      <c r="B40" s="46" t="s">
        <v>55</v>
      </c>
      <c r="C40" s="47">
        <v>34</v>
      </c>
      <c r="D40" s="161">
        <f t="shared" si="0"/>
        <v>6.5671452106360412E-2</v>
      </c>
      <c r="E40" s="177">
        <v>34939</v>
      </c>
      <c r="F40" s="180">
        <v>36370.9</v>
      </c>
      <c r="G40" s="49">
        <f t="shared" si="1"/>
        <v>-1431.9</v>
      </c>
      <c r="H40" s="181">
        <v>1431.9</v>
      </c>
      <c r="I40" s="49">
        <f t="shared" si="3"/>
        <v>0</v>
      </c>
      <c r="J40" s="188">
        <f t="shared" si="2"/>
        <v>0</v>
      </c>
      <c r="K40" s="195" t="str">
        <f t="shared" si="4"/>
        <v>Taip / Yes</v>
      </c>
      <c r="L40"/>
      <c r="M40"/>
      <c r="N40"/>
      <c r="O40"/>
      <c r="P40"/>
      <c r="Q40"/>
      <c r="R40"/>
      <c r="S40"/>
      <c r="T40"/>
    </row>
    <row r="41" spans="2:20" x14ac:dyDescent="0.3">
      <c r="B41" s="46" t="s">
        <v>56</v>
      </c>
      <c r="C41" s="47">
        <v>35</v>
      </c>
      <c r="D41" s="161">
        <f t="shared" si="0"/>
        <v>9.2602761937769798E-2</v>
      </c>
      <c r="E41" s="177">
        <v>48159.6</v>
      </c>
      <c r="F41" s="180">
        <v>51286.3</v>
      </c>
      <c r="G41" s="49">
        <f t="shared" si="1"/>
        <v>-3126.7</v>
      </c>
      <c r="H41" s="181">
        <v>2820.4</v>
      </c>
      <c r="I41" s="49">
        <f t="shared" si="3"/>
        <v>-306</v>
      </c>
      <c r="J41" s="188">
        <f t="shared" si="2"/>
        <v>-5.0810645660505187E-4</v>
      </c>
      <c r="K41" s="195" t="str">
        <f t="shared" si="4"/>
        <v>Taip / Yes</v>
      </c>
      <c r="L41"/>
      <c r="M41"/>
      <c r="N41"/>
      <c r="O41"/>
      <c r="P41"/>
      <c r="Q41"/>
      <c r="R41"/>
      <c r="S41"/>
      <c r="T41"/>
    </row>
    <row r="42" spans="2:20" x14ac:dyDescent="0.3">
      <c r="B42" s="46" t="s">
        <v>57</v>
      </c>
      <c r="C42" s="47">
        <v>36</v>
      </c>
      <c r="D42" s="161">
        <f t="shared" si="0"/>
        <v>6.471791249482016E-2</v>
      </c>
      <c r="E42" s="177">
        <v>35447.599999999999</v>
      </c>
      <c r="F42" s="180">
        <v>35842.800000000003</v>
      </c>
      <c r="G42" s="49">
        <f t="shared" si="1"/>
        <v>-395.2</v>
      </c>
      <c r="H42" s="181">
        <v>64.2</v>
      </c>
      <c r="I42" s="49">
        <f t="shared" si="3"/>
        <v>-331</v>
      </c>
      <c r="J42" s="188">
        <f t="shared" si="2"/>
        <v>-5.4961842201396141E-4</v>
      </c>
      <c r="K42" s="195" t="str">
        <f t="shared" si="4"/>
        <v>Taip / Yes</v>
      </c>
      <c r="L42"/>
      <c r="M42"/>
      <c r="N42"/>
      <c r="O42"/>
      <c r="P42"/>
      <c r="Q42"/>
      <c r="R42"/>
      <c r="S42"/>
      <c r="T42"/>
    </row>
    <row r="43" spans="2:20" x14ac:dyDescent="0.3">
      <c r="B43" s="46" t="s">
        <v>58</v>
      </c>
      <c r="C43" s="47">
        <v>37</v>
      </c>
      <c r="D43" s="161">
        <f t="shared" si="0"/>
        <v>0.10451541662646113</v>
      </c>
      <c r="E43" s="177">
        <v>52131.7</v>
      </c>
      <c r="F43" s="180">
        <v>57883.9</v>
      </c>
      <c r="G43" s="49">
        <f t="shared" si="1"/>
        <v>-5752.2</v>
      </c>
      <c r="H43" s="181">
        <v>5607.6</v>
      </c>
      <c r="I43" s="49">
        <f t="shared" si="3"/>
        <v>-145</v>
      </c>
      <c r="J43" s="188">
        <f t="shared" si="2"/>
        <v>-2.4076939937167486E-4</v>
      </c>
      <c r="K43" s="195" t="str">
        <f t="shared" si="4"/>
        <v>Taip / Yes</v>
      </c>
      <c r="L43"/>
      <c r="M43"/>
      <c r="N43"/>
      <c r="O43"/>
      <c r="P43"/>
      <c r="Q43"/>
      <c r="R43"/>
      <c r="S43"/>
      <c r="T43"/>
    </row>
    <row r="44" spans="2:20" x14ac:dyDescent="0.3">
      <c r="B44" s="46" t="s">
        <v>59</v>
      </c>
      <c r="C44" s="47">
        <v>38</v>
      </c>
      <c r="D44" s="161">
        <f t="shared" ref="D44:D67" si="5">F44/$E$74/10</f>
        <v>8.1428238271986336E-2</v>
      </c>
      <c r="E44" s="177">
        <v>42849.5</v>
      </c>
      <c r="F44" s="180">
        <v>45097.5</v>
      </c>
      <c r="G44" s="49">
        <f t="shared" si="1"/>
        <v>-2248</v>
      </c>
      <c r="H44" s="181">
        <v>2271.5</v>
      </c>
      <c r="I44" s="49">
        <f t="shared" si="3"/>
        <v>24</v>
      </c>
      <c r="J44" s="188">
        <f t="shared" ref="J44:J67" si="6">I44/1000/$E$73*100</f>
        <v>3.9851486792553087E-5</v>
      </c>
      <c r="K44" s="195" t="str">
        <f t="shared" si="4"/>
        <v>Taip / Yes</v>
      </c>
      <c r="L44"/>
      <c r="M44"/>
      <c r="N44"/>
      <c r="O44"/>
      <c r="P44"/>
      <c r="Q44"/>
      <c r="R44"/>
      <c r="S44"/>
      <c r="T44"/>
    </row>
    <row r="45" spans="2:20" x14ac:dyDescent="0.3">
      <c r="B45" s="46" t="s">
        <v>60</v>
      </c>
      <c r="C45" s="47">
        <v>39</v>
      </c>
      <c r="D45" s="161">
        <f t="shared" si="5"/>
        <v>7.5986147021877865E-2</v>
      </c>
      <c r="E45" s="177">
        <v>42083.5</v>
      </c>
      <c r="F45" s="180">
        <v>42083.5</v>
      </c>
      <c r="G45" s="49">
        <f t="shared" si="1"/>
        <v>0</v>
      </c>
      <c r="H45" s="181">
        <v>0</v>
      </c>
      <c r="I45" s="49">
        <f t="shared" si="3"/>
        <v>0</v>
      </c>
      <c r="J45" s="188">
        <f t="shared" si="6"/>
        <v>0</v>
      </c>
      <c r="K45" s="195" t="str">
        <f t="shared" si="4"/>
        <v>Taip / Yes</v>
      </c>
      <c r="L45"/>
      <c r="M45"/>
      <c r="N45"/>
      <c r="O45"/>
      <c r="P45"/>
      <c r="Q45"/>
      <c r="R45"/>
      <c r="S45"/>
      <c r="T45"/>
    </row>
    <row r="46" spans="2:20" x14ac:dyDescent="0.3">
      <c r="B46" s="46" t="s">
        <v>61</v>
      </c>
      <c r="C46" s="47">
        <v>40</v>
      </c>
      <c r="D46" s="161">
        <f t="shared" si="5"/>
        <v>4.3674136485318094E-2</v>
      </c>
      <c r="E46" s="177">
        <v>22653.599999999999</v>
      </c>
      <c r="F46" s="180">
        <v>24188.1</v>
      </c>
      <c r="G46" s="49">
        <f t="shared" si="1"/>
        <v>-1534.5</v>
      </c>
      <c r="H46" s="181">
        <v>1534.9</v>
      </c>
      <c r="I46" s="49">
        <f t="shared" si="3"/>
        <v>0</v>
      </c>
      <c r="J46" s="188">
        <f t="shared" si="6"/>
        <v>0</v>
      </c>
      <c r="K46" s="195" t="str">
        <f t="shared" si="4"/>
        <v>Taip / Yes</v>
      </c>
      <c r="L46"/>
      <c r="M46"/>
      <c r="N46"/>
      <c r="O46"/>
      <c r="P46"/>
      <c r="Q46"/>
      <c r="R46"/>
      <c r="S46"/>
      <c r="T46"/>
    </row>
    <row r="47" spans="2:20" x14ac:dyDescent="0.3">
      <c r="B47" s="46" t="s">
        <v>62</v>
      </c>
      <c r="C47" s="47">
        <v>41</v>
      </c>
      <c r="D47" s="161">
        <f t="shared" si="5"/>
        <v>7.5074497429250209E-2</v>
      </c>
      <c r="E47" s="177">
        <v>39290.6</v>
      </c>
      <c r="F47" s="180">
        <v>41578.6</v>
      </c>
      <c r="G47" s="49">
        <f t="shared" si="1"/>
        <v>-2288</v>
      </c>
      <c r="H47" s="181">
        <v>2342.4</v>
      </c>
      <c r="I47" s="49">
        <f t="shared" si="3"/>
        <v>54</v>
      </c>
      <c r="J47" s="188">
        <f t="shared" si="6"/>
        <v>8.9665845283244444E-5</v>
      </c>
      <c r="K47" s="195" t="str">
        <f t="shared" si="4"/>
        <v>Taip / Yes</v>
      </c>
      <c r="L47"/>
      <c r="M47"/>
      <c r="N47"/>
      <c r="O47"/>
      <c r="P47"/>
      <c r="Q47"/>
      <c r="R47"/>
      <c r="S47"/>
      <c r="T47"/>
    </row>
    <row r="48" spans="2:20" x14ac:dyDescent="0.3">
      <c r="B48" s="46" t="s">
        <v>63</v>
      </c>
      <c r="C48" s="47">
        <v>42</v>
      </c>
      <c r="D48" s="161">
        <f t="shared" si="5"/>
        <v>8.2617589800336191E-2</v>
      </c>
      <c r="E48" s="177">
        <v>43585.4</v>
      </c>
      <c r="F48" s="180">
        <v>45756.2</v>
      </c>
      <c r="G48" s="49">
        <f t="shared" si="1"/>
        <v>-2170.8000000000002</v>
      </c>
      <c r="H48" s="181">
        <v>2877.8</v>
      </c>
      <c r="I48" s="49">
        <f t="shared" si="3"/>
        <v>707</v>
      </c>
      <c r="J48" s="188">
        <f t="shared" si="6"/>
        <v>1.1739583817639598E-3</v>
      </c>
      <c r="K48" s="195" t="str">
        <f t="shared" si="4"/>
        <v>Taip / Yes</v>
      </c>
      <c r="L48"/>
      <c r="M48"/>
      <c r="N48"/>
      <c r="O48"/>
      <c r="P48"/>
      <c r="Q48"/>
      <c r="R48"/>
      <c r="S48"/>
      <c r="T48"/>
    </row>
    <row r="49" spans="2:20" x14ac:dyDescent="0.3">
      <c r="B49" s="46" t="s">
        <v>64</v>
      </c>
      <c r="C49" s="47">
        <v>43</v>
      </c>
      <c r="D49" s="161">
        <f t="shared" si="5"/>
        <v>0.10532649406161332</v>
      </c>
      <c r="E49" s="177">
        <v>54849.4</v>
      </c>
      <c r="F49" s="180">
        <v>58333.1</v>
      </c>
      <c r="G49" s="49">
        <f t="shared" si="1"/>
        <v>-3483.7</v>
      </c>
      <c r="H49" s="181">
        <v>3640.7741599999999</v>
      </c>
      <c r="I49" s="49">
        <f t="shared" si="3"/>
        <v>157</v>
      </c>
      <c r="J49" s="188">
        <f t="shared" si="6"/>
        <v>2.606951427679514E-4</v>
      </c>
      <c r="K49" s="195" t="str">
        <f t="shared" si="4"/>
        <v>Taip / Yes</v>
      </c>
      <c r="L49"/>
      <c r="M49"/>
      <c r="N49"/>
      <c r="O49"/>
      <c r="P49"/>
      <c r="Q49"/>
      <c r="R49"/>
      <c r="S49"/>
      <c r="T49"/>
    </row>
    <row r="50" spans="2:20" x14ac:dyDescent="0.3">
      <c r="B50" s="46" t="s">
        <v>65</v>
      </c>
      <c r="C50" s="47">
        <v>44</v>
      </c>
      <c r="D50" s="161">
        <f t="shared" si="5"/>
        <v>6.2403127829047424E-2</v>
      </c>
      <c r="E50" s="177">
        <v>33276.6</v>
      </c>
      <c r="F50" s="180">
        <v>34560.800000000003</v>
      </c>
      <c r="G50" s="49">
        <f t="shared" si="1"/>
        <v>-1284.2</v>
      </c>
      <c r="H50" s="181">
        <v>1933.7</v>
      </c>
      <c r="I50" s="49">
        <f t="shared" si="3"/>
        <v>650</v>
      </c>
      <c r="J50" s="188">
        <f t="shared" si="6"/>
        <v>1.0793111006316461E-3</v>
      </c>
      <c r="K50" s="195" t="str">
        <f t="shared" si="4"/>
        <v>Taip / Yes</v>
      </c>
      <c r="L50"/>
      <c r="M50"/>
      <c r="N50"/>
      <c r="O50"/>
      <c r="P50"/>
      <c r="Q50"/>
      <c r="R50"/>
      <c r="S50"/>
      <c r="T50"/>
    </row>
    <row r="51" spans="2:20" x14ac:dyDescent="0.3">
      <c r="B51" s="46" t="s">
        <v>66</v>
      </c>
      <c r="C51" s="47">
        <v>45</v>
      </c>
      <c r="D51" s="161">
        <f t="shared" si="5"/>
        <v>0.11354397962510657</v>
      </c>
      <c r="E51" s="177">
        <v>57724.6</v>
      </c>
      <c r="F51" s="180">
        <v>62884.2</v>
      </c>
      <c r="G51" s="49">
        <f t="shared" si="1"/>
        <v>-5159.6000000000004</v>
      </c>
      <c r="H51" s="181">
        <v>5301.9</v>
      </c>
      <c r="I51" s="49">
        <f t="shared" si="3"/>
        <v>142</v>
      </c>
      <c r="J51" s="188">
        <f t="shared" si="6"/>
        <v>2.3578796352260572E-4</v>
      </c>
      <c r="K51" s="195" t="str">
        <f t="shared" si="4"/>
        <v>Taip / Yes</v>
      </c>
      <c r="L51"/>
      <c r="M51"/>
      <c r="N51"/>
      <c r="O51"/>
      <c r="P51"/>
      <c r="Q51"/>
      <c r="R51"/>
      <c r="S51"/>
      <c r="T51"/>
    </row>
    <row r="52" spans="2:20" x14ac:dyDescent="0.3">
      <c r="B52" s="46" t="s">
        <v>67</v>
      </c>
      <c r="C52" s="47">
        <v>46</v>
      </c>
      <c r="D52" s="161">
        <f t="shared" si="5"/>
        <v>4.0896033765538103E-2</v>
      </c>
      <c r="E52" s="177">
        <v>20966.900000000001</v>
      </c>
      <c r="F52" s="180">
        <v>22649.5</v>
      </c>
      <c r="G52" s="49">
        <f t="shared" si="1"/>
        <v>-1682.6</v>
      </c>
      <c r="H52" s="181">
        <v>1372.8</v>
      </c>
      <c r="I52" s="49">
        <f t="shared" si="3"/>
        <v>-310</v>
      </c>
      <c r="J52" s="188">
        <f t="shared" si="6"/>
        <v>-5.1474837107047739E-4</v>
      </c>
      <c r="K52" s="195" t="str">
        <f t="shared" si="4"/>
        <v>Taip / Yes</v>
      </c>
      <c r="L52"/>
      <c r="M52"/>
      <c r="N52"/>
      <c r="O52"/>
      <c r="P52"/>
      <c r="Q52"/>
      <c r="R52"/>
      <c r="S52"/>
      <c r="T52"/>
    </row>
    <row r="53" spans="2:20" x14ac:dyDescent="0.3">
      <c r="B53" s="46" t="s">
        <v>68</v>
      </c>
      <c r="C53" s="47">
        <v>47</v>
      </c>
      <c r="D53" s="161">
        <f t="shared" si="5"/>
        <v>6.8910345034178769E-2</v>
      </c>
      <c r="E53" s="177">
        <v>36355.5</v>
      </c>
      <c r="F53" s="180">
        <v>38164.699999999997</v>
      </c>
      <c r="G53" s="49">
        <f t="shared" si="1"/>
        <v>-1809.2</v>
      </c>
      <c r="H53" s="181">
        <v>1870.1</v>
      </c>
      <c r="I53" s="49">
        <f t="shared" si="3"/>
        <v>61</v>
      </c>
      <c r="J53" s="188">
        <f t="shared" si="6"/>
        <v>1.0128919559773909E-4</v>
      </c>
      <c r="K53" s="195" t="str">
        <f t="shared" si="4"/>
        <v>Taip / Yes</v>
      </c>
      <c r="L53"/>
      <c r="M53"/>
      <c r="N53"/>
      <c r="O53"/>
      <c r="P53"/>
      <c r="Q53"/>
      <c r="R53"/>
      <c r="S53"/>
      <c r="T53"/>
    </row>
    <row r="54" spans="2:20" x14ac:dyDescent="0.3">
      <c r="B54" s="46" t="s">
        <v>69</v>
      </c>
      <c r="C54" s="47">
        <v>48</v>
      </c>
      <c r="D54" s="161">
        <f t="shared" si="5"/>
        <v>0.11354506298766467</v>
      </c>
      <c r="E54" s="177">
        <v>57014.6</v>
      </c>
      <c r="F54" s="180">
        <v>62884.800000000003</v>
      </c>
      <c r="G54" s="49">
        <f t="shared" si="1"/>
        <v>-5870.2</v>
      </c>
      <c r="H54" s="181">
        <v>4923.3999999999996</v>
      </c>
      <c r="I54" s="49">
        <f t="shared" si="3"/>
        <v>-947</v>
      </c>
      <c r="J54" s="188">
        <f t="shared" si="6"/>
        <v>-1.5724732496894905E-3</v>
      </c>
      <c r="K54" s="195" t="s">
        <v>175</v>
      </c>
      <c r="L54"/>
      <c r="M54"/>
      <c r="N54"/>
      <c r="O54"/>
      <c r="P54"/>
      <c r="Q54"/>
      <c r="R54"/>
      <c r="S54"/>
      <c r="T54"/>
    </row>
    <row r="55" spans="2:20" x14ac:dyDescent="0.3">
      <c r="B55" s="46" t="s">
        <v>70</v>
      </c>
      <c r="C55" s="47">
        <v>49</v>
      </c>
      <c r="D55" s="161">
        <f t="shared" si="5"/>
        <v>0.11134836484072305</v>
      </c>
      <c r="E55" s="177">
        <v>56291.1</v>
      </c>
      <c r="F55" s="180">
        <v>61668.2</v>
      </c>
      <c r="G55" s="49">
        <f t="shared" si="1"/>
        <v>-5377.1</v>
      </c>
      <c r="H55" s="181">
        <v>4531.8</v>
      </c>
      <c r="I55" s="49">
        <f t="shared" si="3"/>
        <v>-845</v>
      </c>
      <c r="J55" s="188">
        <f t="shared" si="6"/>
        <v>-1.4031044308211399E-3</v>
      </c>
      <c r="K55" s="195" t="str">
        <f>+IF(($E$75+0.05&gt;=0)*(I55&lt;0),"Ne / No",IF(($E$75&lt;0)*((E55+H55)*1.015-F55&lt;0),"Ne / No","Taip / Yes"))</f>
        <v>Taip / Yes</v>
      </c>
      <c r="L55"/>
      <c r="M55"/>
      <c r="N55"/>
      <c r="O55"/>
      <c r="P55"/>
      <c r="Q55"/>
      <c r="R55"/>
      <c r="S55"/>
      <c r="T55"/>
    </row>
    <row r="56" spans="2:20" x14ac:dyDescent="0.3">
      <c r="B56" s="46" t="s">
        <v>71</v>
      </c>
      <c r="C56" s="47">
        <v>50</v>
      </c>
      <c r="D56" s="161">
        <f t="shared" si="5"/>
        <v>0.10356873831112208</v>
      </c>
      <c r="E56" s="177">
        <v>53157.9</v>
      </c>
      <c r="F56" s="180">
        <v>57359.6</v>
      </c>
      <c r="G56" s="49">
        <f t="shared" si="1"/>
        <v>-4201.7</v>
      </c>
      <c r="H56" s="181">
        <v>4226.6000000000004</v>
      </c>
      <c r="I56" s="49">
        <f t="shared" si="3"/>
        <v>25</v>
      </c>
      <c r="J56" s="188">
        <f t="shared" si="6"/>
        <v>4.1511965408909468E-5</v>
      </c>
      <c r="K56" s="195" t="str">
        <f>+IF(($E$75+0.05&gt;=0)*(I56&lt;0),"Ne / No",IF(($E$75&lt;0)*((E56+H56)*1.015-F56&lt;0),"Ne / No","Taip / Yes"))</f>
        <v>Taip / Yes</v>
      </c>
      <c r="L56"/>
      <c r="M56"/>
      <c r="N56"/>
      <c r="O56"/>
      <c r="P56"/>
      <c r="Q56"/>
      <c r="R56"/>
      <c r="S56"/>
      <c r="T56"/>
    </row>
    <row r="57" spans="2:20" x14ac:dyDescent="0.3">
      <c r="B57" s="46" t="s">
        <v>72</v>
      </c>
      <c r="C57" s="47">
        <v>51</v>
      </c>
      <c r="D57" s="161">
        <f t="shared" si="5"/>
        <v>0.10522844975010673</v>
      </c>
      <c r="E57" s="177">
        <v>54105.7</v>
      </c>
      <c r="F57" s="180">
        <v>58278.8</v>
      </c>
      <c r="G57" s="49">
        <f t="shared" si="1"/>
        <v>-4173.1000000000004</v>
      </c>
      <c r="H57" s="181">
        <v>4221</v>
      </c>
      <c r="I57" s="49">
        <f t="shared" si="3"/>
        <v>48</v>
      </c>
      <c r="J57" s="188">
        <f t="shared" si="6"/>
        <v>7.9702973585106174E-5</v>
      </c>
      <c r="K57" s="89" t="str">
        <f>+IF(($E$75+0.05&gt;=0)*(I57&lt;0),"Ne / No",IF(($E$75&lt;0)*((E57+H57)*1.015-F57&lt;0),"Ne / No","Taip / Yes"))</f>
        <v>Taip / Yes</v>
      </c>
      <c r="L57"/>
      <c r="M57"/>
      <c r="N57"/>
      <c r="O57"/>
      <c r="P57"/>
      <c r="Q57"/>
      <c r="R57"/>
      <c r="S57"/>
      <c r="T57"/>
    </row>
    <row r="58" spans="2:20" x14ac:dyDescent="0.3">
      <c r="B58" s="46" t="s">
        <v>73</v>
      </c>
      <c r="C58" s="47">
        <v>52</v>
      </c>
      <c r="D58" s="161">
        <f t="shared" si="5"/>
        <v>9.8114188391595636E-2</v>
      </c>
      <c r="E58" s="177">
        <v>51569.1</v>
      </c>
      <c r="F58" s="180">
        <v>54338.7</v>
      </c>
      <c r="G58" s="49">
        <f t="shared" si="1"/>
        <v>-2769.6</v>
      </c>
      <c r="H58" s="181">
        <v>2544.1</v>
      </c>
      <c r="I58" s="49">
        <f t="shared" si="3"/>
        <v>-226</v>
      </c>
      <c r="J58" s="188">
        <f t="shared" si="6"/>
        <v>-3.7526816729654158E-4</v>
      </c>
      <c r="K58" s="89" t="str">
        <f>+IF(($E$75+0.05&gt;=0)*(I58&lt;0),"Ne / No",IF(($E$75&lt;0)*((E58+H58)*1.015-F58&lt;0),"Ne / No","Taip / Yes"))</f>
        <v>Taip / Yes</v>
      </c>
      <c r="L58"/>
      <c r="M58"/>
      <c r="N58"/>
      <c r="O58"/>
      <c r="P58"/>
      <c r="Q58"/>
      <c r="R58"/>
      <c r="S58"/>
      <c r="T58"/>
    </row>
    <row r="59" spans="2:20" x14ac:dyDescent="0.3">
      <c r="B59" s="46" t="s">
        <v>74</v>
      </c>
      <c r="C59" s="47">
        <v>53</v>
      </c>
      <c r="D59" s="161">
        <f t="shared" si="5"/>
        <v>6.0075884493856702E-2</v>
      </c>
      <c r="E59" s="177">
        <v>29778.799999999999</v>
      </c>
      <c r="F59" s="180">
        <v>33271.9</v>
      </c>
      <c r="G59" s="49">
        <f t="shared" si="1"/>
        <v>-3493.1</v>
      </c>
      <c r="H59" s="181">
        <v>2827.2</v>
      </c>
      <c r="I59" s="49">
        <f t="shared" si="3"/>
        <v>-666</v>
      </c>
      <c r="J59" s="188">
        <f t="shared" si="6"/>
        <v>-1.1058787584933482E-3</v>
      </c>
      <c r="K59" s="89" t="s">
        <v>175</v>
      </c>
      <c r="L59"/>
      <c r="M59"/>
      <c r="N59"/>
      <c r="O59"/>
      <c r="P59"/>
      <c r="Q59"/>
      <c r="R59"/>
      <c r="S59"/>
      <c r="T59"/>
    </row>
    <row r="60" spans="2:20" x14ac:dyDescent="0.3">
      <c r="B60" s="46" t="s">
        <v>75</v>
      </c>
      <c r="C60" s="47">
        <v>54</v>
      </c>
      <c r="D60" s="161">
        <f t="shared" si="5"/>
        <v>8.8796367589941763E-2</v>
      </c>
      <c r="E60" s="177">
        <v>47537</v>
      </c>
      <c r="F60" s="180">
        <v>49178.2</v>
      </c>
      <c r="G60" s="49">
        <f t="shared" si="1"/>
        <v>-1641.2</v>
      </c>
      <c r="H60" s="181">
        <v>1462.9</v>
      </c>
      <c r="I60" s="49">
        <f t="shared" si="3"/>
        <v>-178</v>
      </c>
      <c r="J60" s="188">
        <f t="shared" si="6"/>
        <v>-2.9556519371143537E-4</v>
      </c>
      <c r="K60" s="89" t="str">
        <f t="shared" ref="K60:K67" si="7">+IF(($E$75+0.05&gt;=0)*(I60&lt;0),"Ne / No",IF(($E$75&lt;0)*((E60+H60)*1.015-F60&lt;0),"Ne / No","Taip / Yes"))</f>
        <v>Taip / Yes</v>
      </c>
      <c r="L60"/>
      <c r="M60"/>
      <c r="N60"/>
      <c r="O60"/>
      <c r="P60"/>
      <c r="Q60"/>
      <c r="R60"/>
      <c r="S60"/>
      <c r="T60"/>
    </row>
    <row r="61" spans="2:20" x14ac:dyDescent="0.3">
      <c r="B61" s="46" t="s">
        <v>76</v>
      </c>
      <c r="C61" s="47">
        <v>55</v>
      </c>
      <c r="D61" s="161">
        <f t="shared" si="5"/>
        <v>0.26194659403997567</v>
      </c>
      <c r="E61" s="177">
        <v>134743.4</v>
      </c>
      <c r="F61" s="180">
        <v>145074.20000000001</v>
      </c>
      <c r="G61" s="49">
        <f t="shared" si="1"/>
        <v>-10330.799999999999</v>
      </c>
      <c r="H61" s="181">
        <v>10072.5</v>
      </c>
      <c r="I61" s="49">
        <f t="shared" si="3"/>
        <v>-258</v>
      </c>
      <c r="J61" s="188">
        <f t="shared" si="6"/>
        <v>-4.2840348301994571E-4</v>
      </c>
      <c r="K61" s="89" t="str">
        <f t="shared" si="7"/>
        <v>Taip / Yes</v>
      </c>
      <c r="L61"/>
      <c r="M61"/>
      <c r="N61"/>
      <c r="O61"/>
      <c r="P61"/>
      <c r="Q61"/>
      <c r="R61"/>
      <c r="S61"/>
      <c r="T61"/>
    </row>
    <row r="62" spans="2:20" x14ac:dyDescent="0.3">
      <c r="B62" s="46" t="s">
        <v>77</v>
      </c>
      <c r="C62" s="47">
        <v>56</v>
      </c>
      <c r="D62" s="161">
        <f t="shared" si="5"/>
        <v>4.8603436124600156E-2</v>
      </c>
      <c r="E62" s="177">
        <v>24235.3</v>
      </c>
      <c r="F62" s="180">
        <v>26918.1</v>
      </c>
      <c r="G62" s="49">
        <f t="shared" si="1"/>
        <v>-2682.8</v>
      </c>
      <c r="H62" s="181">
        <v>2682.8</v>
      </c>
      <c r="I62" s="49">
        <f t="shared" si="3"/>
        <v>0</v>
      </c>
      <c r="J62" s="188">
        <f t="shared" si="6"/>
        <v>0</v>
      </c>
      <c r="K62" s="89" t="str">
        <f t="shared" si="7"/>
        <v>Taip / Yes</v>
      </c>
      <c r="L62"/>
      <c r="M62"/>
      <c r="N62"/>
      <c r="O62"/>
      <c r="P62"/>
      <c r="Q62"/>
      <c r="R62"/>
      <c r="S62"/>
      <c r="T62"/>
    </row>
    <row r="63" spans="2:20" x14ac:dyDescent="0.3">
      <c r="B63" s="46" t="s">
        <v>78</v>
      </c>
      <c r="C63" s="47">
        <v>57</v>
      </c>
      <c r="D63" s="161">
        <f t="shared" si="5"/>
        <v>7.141327366420544E-2</v>
      </c>
      <c r="E63" s="177">
        <v>38859.199999999997</v>
      </c>
      <c r="F63" s="180">
        <v>39550.9</v>
      </c>
      <c r="G63" s="49">
        <f t="shared" si="1"/>
        <v>-691.7</v>
      </c>
      <c r="H63" s="181">
        <v>832.6</v>
      </c>
      <c r="I63" s="49">
        <f t="shared" si="3"/>
        <v>141</v>
      </c>
      <c r="J63" s="188">
        <f t="shared" si="6"/>
        <v>2.3412748490624937E-4</v>
      </c>
      <c r="K63" s="89" t="str">
        <f t="shared" si="7"/>
        <v>Taip / Yes</v>
      </c>
      <c r="L63"/>
      <c r="M63"/>
      <c r="N63"/>
      <c r="O63"/>
      <c r="P63"/>
      <c r="Q63"/>
      <c r="R63"/>
      <c r="S63"/>
      <c r="T63"/>
    </row>
    <row r="64" spans="2:20" x14ac:dyDescent="0.3">
      <c r="B64" s="46" t="s">
        <v>79</v>
      </c>
      <c r="C64" s="47">
        <v>58</v>
      </c>
      <c r="D64" s="161">
        <f>F64/$E$74/10</f>
        <v>3.0185550395467293E-2</v>
      </c>
      <c r="E64" s="177">
        <v>15709.2</v>
      </c>
      <c r="F64" s="180">
        <v>16717.7</v>
      </c>
      <c r="G64" s="49">
        <f t="shared" si="1"/>
        <v>-1008.5</v>
      </c>
      <c r="H64" s="181">
        <v>1339.5</v>
      </c>
      <c r="I64" s="49">
        <f t="shared" si="3"/>
        <v>331</v>
      </c>
      <c r="J64" s="188">
        <f t="shared" si="6"/>
        <v>5.4961842201396141E-4</v>
      </c>
      <c r="K64" s="89" t="str">
        <f t="shared" si="7"/>
        <v>Taip / Yes</v>
      </c>
      <c r="L64"/>
      <c r="M64"/>
      <c r="N64"/>
      <c r="O64"/>
      <c r="P64"/>
      <c r="Q64"/>
      <c r="R64"/>
      <c r="S64"/>
      <c r="T64"/>
    </row>
    <row r="65" spans="1:20" x14ac:dyDescent="0.3">
      <c r="B65" s="46" t="s">
        <v>80</v>
      </c>
      <c r="C65" s="47">
        <v>59</v>
      </c>
      <c r="D65" s="161">
        <f t="shared" si="5"/>
        <v>3.0820761975357193E-2</v>
      </c>
      <c r="E65" s="177">
        <v>16050.4</v>
      </c>
      <c r="F65" s="180">
        <v>17069.5</v>
      </c>
      <c r="G65" s="49">
        <f t="shared" si="1"/>
        <v>-1019.1</v>
      </c>
      <c r="H65" s="181">
        <v>780.1</v>
      </c>
      <c r="I65" s="49">
        <f t="shared" si="3"/>
        <v>-239</v>
      </c>
      <c r="J65" s="188">
        <f>I65/1000/$E$73*100</f>
        <v>-3.968543893091745E-4</v>
      </c>
      <c r="K65" s="89" t="str">
        <f t="shared" si="7"/>
        <v>Taip / Yes</v>
      </c>
      <c r="L65"/>
      <c r="M65"/>
      <c r="N65"/>
      <c r="O65"/>
      <c r="P65"/>
      <c r="Q65"/>
      <c r="R65"/>
      <c r="S65"/>
      <c r="T65"/>
    </row>
    <row r="66" spans="1:20" x14ac:dyDescent="0.3">
      <c r="B66" s="46" t="s">
        <v>81</v>
      </c>
      <c r="C66" s="47">
        <v>60</v>
      </c>
      <c r="D66" s="161">
        <f t="shared" si="5"/>
        <v>2.260959602678609E-2</v>
      </c>
      <c r="E66" s="177">
        <v>12411.9</v>
      </c>
      <c r="F66" s="180">
        <v>12521.9</v>
      </c>
      <c r="G66" s="49">
        <f t="shared" si="1"/>
        <v>-110</v>
      </c>
      <c r="H66" s="181">
        <v>338</v>
      </c>
      <c r="I66" s="49">
        <f>ROUND(G66+H66,0)</f>
        <v>228</v>
      </c>
      <c r="J66" s="188">
        <f t="shared" si="6"/>
        <v>3.7858912452925434E-4</v>
      </c>
      <c r="K66" s="89" t="str">
        <f t="shared" si="7"/>
        <v>Taip / Yes</v>
      </c>
      <c r="L66"/>
      <c r="M66"/>
      <c r="N66"/>
      <c r="O66"/>
      <c r="P66"/>
      <c r="Q66"/>
      <c r="R66"/>
      <c r="S66"/>
      <c r="T66"/>
    </row>
    <row r="67" spans="1:20" x14ac:dyDescent="0.3">
      <c r="B67" s="52" t="s">
        <v>82</v>
      </c>
      <c r="C67" s="53">
        <v>61</v>
      </c>
      <c r="D67" s="164">
        <f t="shared" si="5"/>
        <v>2.1895118419729718E-2</v>
      </c>
      <c r="E67" s="178">
        <v>11398.8</v>
      </c>
      <c r="F67" s="180">
        <v>12126.2</v>
      </c>
      <c r="G67" s="55">
        <f t="shared" si="1"/>
        <v>-727.4</v>
      </c>
      <c r="H67" s="186">
        <v>621.79999999999995</v>
      </c>
      <c r="I67" s="55">
        <f>ROUND(G67+H67,0)</f>
        <v>-106</v>
      </c>
      <c r="J67" s="188">
        <f t="shared" si="6"/>
        <v>-1.7601073333377613E-4</v>
      </c>
      <c r="K67" s="89" t="str">
        <f t="shared" si="7"/>
        <v>Taip / Yes</v>
      </c>
      <c r="L67"/>
      <c r="M67"/>
      <c r="N67"/>
      <c r="O67"/>
      <c r="P67"/>
      <c r="Q67"/>
      <c r="R67"/>
      <c r="S67"/>
      <c r="T67"/>
    </row>
    <row r="68" spans="1:20" s="86" customFormat="1" ht="30.6" customHeight="1" x14ac:dyDescent="0.3">
      <c r="B68" s="24"/>
      <c r="C68" s="24"/>
      <c r="D68" s="24"/>
      <c r="E68" s="24"/>
      <c r="F68" s="24"/>
      <c r="G68" s="24"/>
      <c r="H68" s="24"/>
      <c r="I68" s="24"/>
      <c r="J68" s="273" t="s">
        <v>176</v>
      </c>
      <c r="K68" s="275">
        <f>COUNTIF($K$12:$K$67,"Ne / No")</f>
        <v>0</v>
      </c>
      <c r="L68"/>
      <c r="M68"/>
      <c r="N68"/>
      <c r="O68"/>
      <c r="P68"/>
      <c r="Q68"/>
      <c r="R68"/>
      <c r="S68"/>
      <c r="T68"/>
    </row>
    <row r="69" spans="1:20" x14ac:dyDescent="0.3">
      <c r="B69" s="24"/>
      <c r="C69" s="24"/>
      <c r="D69" s="24"/>
      <c r="E69" s="24"/>
      <c r="F69" s="24"/>
      <c r="G69" s="24"/>
      <c r="H69" s="24"/>
      <c r="I69" s="24"/>
      <c r="J69" s="274"/>
      <c r="K69" s="276"/>
      <c r="L69"/>
      <c r="M69"/>
      <c r="N69"/>
      <c r="O69"/>
      <c r="P69"/>
      <c r="Q69"/>
      <c r="R69"/>
      <c r="S69"/>
      <c r="T69"/>
    </row>
    <row r="70" spans="1:20" ht="15" customHeight="1" x14ac:dyDescent="0.3">
      <c r="E70" s="123"/>
      <c r="F70" s="123"/>
      <c r="G70" s="123"/>
      <c r="H70" s="123"/>
      <c r="I70" s="123"/>
      <c r="J70" s="123"/>
      <c r="K70" s="123"/>
      <c r="Q70" s="187"/>
    </row>
    <row r="71" spans="1:20" x14ac:dyDescent="0.3">
      <c r="E71" s="123"/>
      <c r="F71" s="123"/>
      <c r="G71" s="123"/>
      <c r="H71" s="123"/>
      <c r="I71" s="123"/>
      <c r="J71" s="123"/>
      <c r="K71" s="123"/>
      <c r="Q71" s="187"/>
    </row>
    <row r="72" spans="1:20" ht="15" thickBot="1" x14ac:dyDescent="0.35">
      <c r="E72" s="123"/>
      <c r="F72" s="123"/>
      <c r="G72" s="123"/>
      <c r="H72" s="123"/>
      <c r="I72" s="123"/>
      <c r="J72" s="123"/>
      <c r="K72" s="123"/>
      <c r="Q72" s="187"/>
    </row>
    <row r="73" spans="1:20" ht="15" thickBot="1" x14ac:dyDescent="0.35">
      <c r="B73" s="262" t="s">
        <v>177</v>
      </c>
      <c r="C73" s="262"/>
      <c r="D73" s="263"/>
      <c r="E73" s="124">
        <v>60223.6</v>
      </c>
      <c r="F73" s="242" t="s">
        <v>144</v>
      </c>
      <c r="G73" s="243"/>
      <c r="H73" s="107"/>
      <c r="I73" s="107"/>
      <c r="J73" s="107"/>
      <c r="Q73" s="187"/>
    </row>
    <row r="74" spans="1:20" ht="15" thickBot="1" x14ac:dyDescent="0.35">
      <c r="B74" s="262" t="s">
        <v>178</v>
      </c>
      <c r="C74" s="262"/>
      <c r="D74" s="263"/>
      <c r="E74" s="39">
        <v>55383.12133115968</v>
      </c>
      <c r="F74" s="242" t="s">
        <v>146</v>
      </c>
      <c r="G74" s="243"/>
      <c r="H74" s="107"/>
      <c r="I74" s="107"/>
      <c r="J74" s="107"/>
      <c r="Q74" s="187"/>
    </row>
    <row r="75" spans="1:20" ht="17.25" customHeight="1" thickBot="1" x14ac:dyDescent="0.35">
      <c r="A75" s="266" t="s">
        <v>147</v>
      </c>
      <c r="B75" s="266"/>
      <c r="C75" s="266"/>
      <c r="D75" s="277"/>
      <c r="E75" s="124">
        <f>'KĮ 4 str. 2 d. | CL 4.2.'!G29</f>
        <v>-0.7</v>
      </c>
      <c r="F75" s="148" t="s">
        <v>148</v>
      </c>
      <c r="G75" s="148"/>
      <c r="H75" s="107"/>
      <c r="I75" s="107"/>
      <c r="J75" s="107"/>
      <c r="Q75" s="187"/>
    </row>
    <row r="76" spans="1:20" x14ac:dyDescent="0.3">
      <c r="B76" s="38"/>
      <c r="C76" s="38"/>
      <c r="D76" s="38"/>
    </row>
    <row r="77" spans="1:20" ht="15" thickBot="1" x14ac:dyDescent="0.35">
      <c r="B77" s="262" t="s">
        <v>89</v>
      </c>
      <c r="C77" s="262"/>
      <c r="D77" s="262"/>
      <c r="F77" s="147" t="s">
        <v>157</v>
      </c>
      <c r="G77" s="71"/>
      <c r="H77" s="71"/>
      <c r="I77" s="71"/>
      <c r="J77" s="71"/>
    </row>
    <row r="78" spans="1:20" ht="15" thickBot="1" x14ac:dyDescent="0.35">
      <c r="B78" s="262" t="s">
        <v>158</v>
      </c>
      <c r="C78" s="262"/>
      <c r="D78" s="263"/>
      <c r="E78" s="42" t="s">
        <v>159</v>
      </c>
      <c r="F78" s="147" t="s">
        <v>160</v>
      </c>
      <c r="G78" s="71"/>
      <c r="H78" s="71"/>
      <c r="I78" s="71"/>
      <c r="J78" s="71"/>
    </row>
    <row r="79" spans="1:20" ht="15.6" customHeight="1" thickBot="1" x14ac:dyDescent="0.35">
      <c r="B79" s="262" t="s">
        <v>161</v>
      </c>
      <c r="C79" s="262"/>
      <c r="D79" s="263"/>
      <c r="E79" s="146" t="s">
        <v>162</v>
      </c>
      <c r="F79" s="240" t="s">
        <v>163</v>
      </c>
      <c r="G79" s="241"/>
      <c r="H79" s="241"/>
      <c r="I79" s="241"/>
      <c r="J79" s="241"/>
    </row>
    <row r="80" spans="1:20" ht="15" thickBot="1" x14ac:dyDescent="0.35">
      <c r="B80" s="262" t="s">
        <v>92</v>
      </c>
      <c r="C80" s="262"/>
      <c r="D80" s="263"/>
      <c r="E80" s="44"/>
      <c r="F80" s="147" t="s">
        <v>164</v>
      </c>
      <c r="G80" s="71"/>
      <c r="H80" s="71"/>
      <c r="I80" s="71"/>
      <c r="J80" s="71"/>
    </row>
    <row r="81" spans="2:11" ht="15" thickBot="1" x14ac:dyDescent="0.35">
      <c r="B81" s="45"/>
      <c r="C81" s="45"/>
      <c r="D81" s="45"/>
      <c r="E81" s="45"/>
      <c r="F81" s="45"/>
      <c r="G81" s="45"/>
      <c r="H81" s="45"/>
      <c r="I81" s="45"/>
      <c r="J81" s="45"/>
      <c r="K81" s="45"/>
    </row>
    <row r="97" spans="6:7" ht="15.6" x14ac:dyDescent="0.3">
      <c r="F97" s="191">
        <v>44067497</v>
      </c>
      <c r="G97" s="193">
        <f>+F97-F98</f>
        <v>43285869</v>
      </c>
    </row>
    <row r="98" spans="6:7" ht="15.6" x14ac:dyDescent="0.3">
      <c r="F98" s="192">
        <v>781628</v>
      </c>
    </row>
  </sheetData>
  <mergeCells count="24">
    <mergeCell ref="B78:D78"/>
    <mergeCell ref="B79:D79"/>
    <mergeCell ref="F73:G73"/>
    <mergeCell ref="F74:G74"/>
    <mergeCell ref="B80:D80"/>
    <mergeCell ref="B77:D77"/>
    <mergeCell ref="F79:J79"/>
    <mergeCell ref="A75:D75"/>
    <mergeCell ref="B73:D73"/>
    <mergeCell ref="B74:D74"/>
    <mergeCell ref="B8:B9"/>
    <mergeCell ref="C8:C9"/>
    <mergeCell ref="D8:D9"/>
    <mergeCell ref="B6:K6"/>
    <mergeCell ref="B7:K7"/>
    <mergeCell ref="K8:K9"/>
    <mergeCell ref="J68:J69"/>
    <mergeCell ref="K68:K69"/>
    <mergeCell ref="E8:E9"/>
    <mergeCell ref="F8:F9"/>
    <mergeCell ref="G8:G9"/>
    <mergeCell ref="H8:H9"/>
    <mergeCell ref="I8:I9"/>
    <mergeCell ref="J8:J9"/>
  </mergeCells>
  <hyperlinks>
    <hyperlink ref="B1" location="'Turinys | Content'!A1" display="↖ atgal į turinį / back to content" xr:uid="{0FBC01CC-E0D6-40FF-9A39-48C2995ED54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196989D-F856-4C36-B061-EF2B59E4CE5F}">
            <xm:f>'KĮ 4 str. 2 d. | CL 4.2.'!$G$25&gt;'KĮ 4 str. 2 d. | CL 4.2.'!$H$25</xm:f>
            <x14:dxf>
              <fill>
                <patternFill>
                  <bgColor rgb="FFD1D1D1"/>
                </patternFill>
              </fill>
            </x14:dxf>
          </x14:cfRule>
          <x14:cfRule type="expression" priority="2" id="{C5704E8B-A255-4358-A74D-E065909434A3}">
            <xm:f>'KĮ 4 str. 2 d. | CL 4.2.'!$G$25&lt;'KĮ 4 str. 2 d. | CL 4.2.'!$H$25</xm:f>
            <x14:dxf>
              <fill>
                <patternFill>
                  <bgColor rgb="FFB5DDF0"/>
                </patternFill>
              </fill>
            </x14:dxf>
          </x14:cfRule>
          <xm:sqref>E75 K12:K69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2.xml><?xml version="1.0" encoding="utf-8"?>
<ds:datastoreItem xmlns:ds="http://schemas.openxmlformats.org/officeDocument/2006/customXml" ds:itemID="{A8AD32B1-815F-4742-9DAA-19C650BB64D9}">
  <ds:schemaRefs>
    <ds:schemaRef ds:uri="http://schemas.microsoft.com/office/2006/metadata/properties"/>
    <ds:schemaRef ds:uri="cef9cdfa-f4fd-4645-9be5-758c49499792"/>
    <ds:schemaRef ds:uri="c102cb31-f5d5-4956-a0cb-1590ba369788"/>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98345C0E-0BA0-4D67-9077-FC40EB5B3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 | Content</vt:lpstr>
      <vt:lpstr>Savivaldybės</vt:lpstr>
      <vt:lpstr>Suvestinė | Summary</vt:lpstr>
      <vt:lpstr>KĮ 4 str. 2 d. | CL 4.2.</vt:lpstr>
      <vt:lpstr>KĮ str. 4 d. | CL 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2022-06-02T05:44:24Z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