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Šios_darbaknygės"/>
  <xr:revisionPtr revIDLastSave="0" documentId="13_ncr:1_{F0695847-43DB-4AFE-866E-5C150CFE8E6C}" xr6:coauthVersionLast="36" xr6:coauthVersionMax="36" xr10:uidLastSave="{00000000-0000-0000-0000-000000000000}"/>
  <bookViews>
    <workbookView xWindow="11136" yWindow="0" windowWidth="15348" windowHeight="3576" xr2:uid="{00000000-000D-0000-FFFF-FFFF00000000}"/>
  </bookViews>
  <sheets>
    <sheet name="Turinys | Content" sheetId="8" r:id="rId1"/>
    <sheet name="Savivaldybės" sheetId="4" state="hidden" r:id="rId2"/>
    <sheet name="Suvestinė | Summary" sheetId="9" r:id="rId3"/>
    <sheet name="KĮ 4 str. 2 d. | CL 4.2." sheetId="6" r:id="rId4"/>
    <sheet name="KĮ str. 4 d. | CL 4.4." sheetId="7" r:id="rId5"/>
  </sheets>
  <externalReferences>
    <externalReference r:id="rId6"/>
    <externalReference r:id="rId7"/>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'KĮ 4 str. 2 d. | CL 4.2.'!$A$9:$P$27</definedName>
    <definedName name="_xlnm._FilterDatabase" localSheetId="4" hidden="1">'KĮ str. 4 d. | CL 4.4.'!$B$7:$J$78</definedName>
    <definedName name="_xlnm._FilterDatabase" localSheetId="1" hidden="1">Savivaldybės!$A$4:$L$75</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6" l="1"/>
  <c r="H14" i="6" l="1"/>
  <c r="K14" i="7" l="1"/>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13" i="7"/>
  <c r="K69" i="7" l="1"/>
  <c r="F15" i="6" l="1"/>
  <c r="F16" i="6"/>
  <c r="F17" i="6"/>
  <c r="E15" i="6"/>
  <c r="E16" i="6"/>
  <c r="E17" i="6"/>
  <c r="E10" i="9"/>
  <c r="H8" i="4" l="1"/>
  <c r="I8" i="4" s="1"/>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14" i="6" l="1"/>
  <c r="L14" i="6" s="1"/>
  <c r="N16" i="6" l="1"/>
  <c r="D15" i="6"/>
  <c r="D13" i="7" l="1"/>
  <c r="L13" i="4"/>
  <c r="L8" i="4" l="1"/>
  <c r="K13" i="4" l="1"/>
  <c r="J62" i="4"/>
  <c r="J64" i="4"/>
  <c r="L9" i="4" l="1"/>
  <c r="L10" i="4"/>
  <c r="L11" i="4"/>
  <c r="L12"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c r="E33" i="4" s="1"/>
  <c r="D34" i="4"/>
  <c r="E34" i="4" s="1"/>
  <c r="D35" i="4"/>
  <c r="E35" i="4" s="1"/>
  <c r="D36" i="4"/>
  <c r="E36" i="4" s="1"/>
  <c r="D37" i="4"/>
  <c r="E37" i="4" s="1"/>
  <c r="D38" i="4"/>
  <c r="E38" i="4" s="1"/>
  <c r="D39" i="4"/>
  <c r="E39" i="4" s="1"/>
  <c r="D40" i="4"/>
  <c r="E40" i="4" s="1"/>
  <c r="D41" i="4"/>
  <c r="E41" i="4" s="1"/>
  <c r="D42" i="4"/>
  <c r="E42" i="4" s="1"/>
  <c r="D43" i="4"/>
  <c r="E43" i="4" s="1"/>
  <c r="D44" i="4"/>
  <c r="E44" i="4" s="1"/>
  <c r="D45" i="4"/>
  <c r="E45" i="4" s="1"/>
  <c r="D46" i="4"/>
  <c r="E46" i="4" s="1"/>
  <c r="D47" i="4"/>
  <c r="E47" i="4" s="1"/>
  <c r="D48" i="4"/>
  <c r="E48" i="4" s="1"/>
  <c r="D49" i="4"/>
  <c r="E49" i="4" s="1"/>
  <c r="D50" i="4"/>
  <c r="E50" i="4" s="1"/>
  <c r="D51" i="4"/>
  <c r="E51" i="4" s="1"/>
  <c r="D52" i="4"/>
  <c r="E52" i="4" s="1"/>
  <c r="D53" i="4"/>
  <c r="E53" i="4" s="1"/>
  <c r="D54" i="4"/>
  <c r="E54" i="4" s="1"/>
  <c r="D55" i="4"/>
  <c r="E55" i="4" s="1"/>
  <c r="D56" i="4"/>
  <c r="E56" i="4" s="1"/>
  <c r="D57" i="4"/>
  <c r="E57" i="4" s="1"/>
  <c r="D58" i="4"/>
  <c r="E58" i="4" s="1"/>
  <c r="D59" i="4"/>
  <c r="E59" i="4" s="1"/>
  <c r="D60" i="4"/>
  <c r="E60" i="4" s="1"/>
  <c r="D61" i="4"/>
  <c r="E61" i="4" s="1"/>
  <c r="D62" i="4"/>
  <c r="E62" i="4" s="1"/>
  <c r="D63" i="4"/>
  <c r="E63" i="4" s="1"/>
  <c r="D64" i="4"/>
  <c r="E64" i="4" s="1"/>
  <c r="D65" i="4"/>
  <c r="E65" i="4" s="1"/>
  <c r="D66" i="4"/>
  <c r="E66" i="4" s="1"/>
  <c r="D67" i="4"/>
  <c r="F67" i="4" s="1"/>
  <c r="D8" i="4"/>
  <c r="F8" i="4" s="1"/>
  <c r="D68"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G68" i="7"/>
  <c r="G67" i="7"/>
  <c r="I67" i="7" s="1"/>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I13" i="7" s="1"/>
  <c r="O16" i="6"/>
  <c r="N17" i="6"/>
  <c r="O17" i="6" s="1"/>
  <c r="D16" i="6"/>
  <c r="D17" i="6"/>
  <c r="K18" i="4"/>
  <c r="I17" i="6"/>
  <c r="L17" i="6" s="1"/>
  <c r="I16" i="6"/>
  <c r="L16" i="6" s="1"/>
  <c r="K12" i="4"/>
  <c r="N15" i="6"/>
  <c r="O15" i="6" s="1"/>
  <c r="K8" i="4"/>
  <c r="N14" i="6"/>
  <c r="O14" i="6" s="1"/>
  <c r="J13" i="7" l="1"/>
  <c r="R16" i="6"/>
  <c r="R17" i="6"/>
  <c r="Q17" i="6"/>
  <c r="M16" i="6"/>
  <c r="F39" i="4"/>
  <c r="F63" i="4"/>
  <c r="F31" i="4"/>
  <c r="F55" i="4"/>
  <c r="F23" i="4"/>
  <c r="F47" i="4"/>
  <c r="F15" i="4"/>
  <c r="F61" i="4"/>
  <c r="F53" i="4"/>
  <c r="F45" i="4"/>
  <c r="F37" i="4"/>
  <c r="F29" i="4"/>
  <c r="F21" i="4"/>
  <c r="F13" i="4"/>
  <c r="E67" i="4"/>
  <c r="F59" i="4"/>
  <c r="F51" i="4"/>
  <c r="F43" i="4"/>
  <c r="F35" i="4"/>
  <c r="F27" i="4"/>
  <c r="F19" i="4"/>
  <c r="F11" i="4"/>
  <c r="F65" i="4"/>
  <c r="F57" i="4"/>
  <c r="F49" i="4"/>
  <c r="F41" i="4"/>
  <c r="F33" i="4"/>
  <c r="F25" i="4"/>
  <c r="F17" i="4"/>
  <c r="F9" i="4"/>
  <c r="F66" i="4"/>
  <c r="F64" i="4"/>
  <c r="F62" i="4"/>
  <c r="F60" i="4"/>
  <c r="F58" i="4"/>
  <c r="F56" i="4"/>
  <c r="F54" i="4"/>
  <c r="F52" i="4"/>
  <c r="F50" i="4"/>
  <c r="F48" i="4"/>
  <c r="F46" i="4"/>
  <c r="F44" i="4"/>
  <c r="F42" i="4"/>
  <c r="F40" i="4"/>
  <c r="F38" i="4"/>
  <c r="F36" i="4"/>
  <c r="F34" i="4"/>
  <c r="F32" i="4"/>
  <c r="F30" i="4"/>
  <c r="F28" i="4"/>
  <c r="F26" i="4"/>
  <c r="F24" i="4"/>
  <c r="F22" i="4"/>
  <c r="F20" i="4"/>
  <c r="F18" i="4"/>
  <c r="F16" i="4"/>
  <c r="F14" i="4"/>
  <c r="F12" i="4"/>
  <c r="F10" i="4"/>
  <c r="E8" i="4"/>
  <c r="I15" i="6"/>
  <c r="L15" i="6" s="1"/>
  <c r="Q15" i="6" s="1"/>
  <c r="D14" i="6"/>
  <c r="Q16" i="6"/>
  <c r="I68" i="7"/>
  <c r="J67" i="7"/>
  <c r="I66" i="7"/>
  <c r="I65" i="7"/>
  <c r="I64" i="7"/>
  <c r="I63" i="7"/>
  <c r="I62" i="7"/>
  <c r="I61" i="7"/>
  <c r="I60" i="7"/>
  <c r="I59" i="7"/>
  <c r="I58" i="7"/>
  <c r="I57" i="7"/>
  <c r="I56" i="7"/>
  <c r="I55" i="7"/>
  <c r="I54" i="7"/>
  <c r="I51" i="7"/>
  <c r="I50" i="7"/>
  <c r="I47" i="7"/>
  <c r="I46" i="7"/>
  <c r="I43" i="7"/>
  <c r="I41" i="7"/>
  <c r="I39" i="7"/>
  <c r="I37" i="7"/>
  <c r="I35" i="7"/>
  <c r="I34" i="7"/>
  <c r="I33" i="7"/>
  <c r="I32" i="7"/>
  <c r="I31" i="7"/>
  <c r="I28" i="7"/>
  <c r="I27" i="7"/>
  <c r="I24" i="7"/>
  <c r="I23" i="7"/>
  <c r="I22" i="7"/>
  <c r="I20" i="7"/>
  <c r="I19" i="7"/>
  <c r="F14" i="6" l="1"/>
  <c r="R14" i="6" s="1"/>
  <c r="R18" i="6" s="1"/>
  <c r="E14" i="6"/>
  <c r="Q14" i="6" s="1"/>
  <c r="J24" i="7"/>
  <c r="J62" i="7"/>
  <c r="J35" i="7"/>
  <c r="J37" i="7"/>
  <c r="J39" i="7"/>
  <c r="J63" i="7"/>
  <c r="J55" i="7"/>
  <c r="J28" i="7"/>
  <c r="J41" i="7"/>
  <c r="J56" i="7"/>
  <c r="J64" i="7"/>
  <c r="J43" i="7"/>
  <c r="J57" i="7"/>
  <c r="J65" i="7"/>
  <c r="J32" i="7"/>
  <c r="J58" i="7"/>
  <c r="J66" i="7"/>
  <c r="J20" i="7"/>
  <c r="J59" i="7"/>
  <c r="J61" i="7"/>
  <c r="J33" i="7"/>
  <c r="J22" i="7"/>
  <c r="J34" i="7"/>
  <c r="J60" i="7"/>
  <c r="J68" i="7"/>
  <c r="R15" i="6"/>
  <c r="P16" i="6"/>
  <c r="J19" i="7"/>
  <c r="J54" i="7"/>
  <c r="J27" i="7"/>
  <c r="J47" i="7"/>
  <c r="J50" i="7"/>
  <c r="M17" i="6"/>
  <c r="P17" i="6" s="1"/>
  <c r="M14" i="6"/>
  <c r="P14" i="6" s="1"/>
  <c r="J46" i="7"/>
  <c r="J23" i="7"/>
  <c r="J31" i="7"/>
  <c r="J51" i="7"/>
  <c r="Q18" i="6"/>
  <c r="M15" i="6"/>
  <c r="P15" i="6" s="1"/>
  <c r="I15" i="7"/>
  <c r="I16" i="7"/>
  <c r="I17" i="7"/>
  <c r="I18" i="7"/>
  <c r="I30" i="7"/>
  <c r="I14" i="7"/>
  <c r="I26" i="7"/>
  <c r="I21" i="7"/>
  <c r="I25" i="7"/>
  <c r="I29" i="7"/>
  <c r="I36" i="7"/>
  <c r="I38" i="7"/>
  <c r="I40" i="7"/>
  <c r="I42" i="7"/>
  <c r="I44" i="7"/>
  <c r="I48" i="7"/>
  <c r="I52" i="7"/>
  <c r="I45" i="7"/>
  <c r="I49" i="7"/>
  <c r="I53" i="7"/>
  <c r="J40" i="7" l="1"/>
  <c r="J30" i="7"/>
  <c r="J38" i="7"/>
  <c r="J14" i="7"/>
  <c r="J49" i="7"/>
  <c r="J36" i="7"/>
  <c r="J17" i="7"/>
  <c r="J53" i="7"/>
  <c r="J45" i="7"/>
  <c r="J16" i="7"/>
  <c r="J18" i="7"/>
  <c r="J29" i="7"/>
  <c r="J52" i="7"/>
  <c r="J25" i="7"/>
  <c r="J15" i="7"/>
  <c r="J42" i="7"/>
  <c r="J21" i="7"/>
  <c r="J48" i="7"/>
  <c r="J44" i="7"/>
  <c r="J26" i="7"/>
</calcChain>
</file>

<file path=xl/sharedStrings.xml><?xml version="1.0" encoding="utf-8"?>
<sst xmlns="http://schemas.openxmlformats.org/spreadsheetml/2006/main" count="293" uniqueCount="191">
  <si>
    <t>KĮ</t>
  </si>
  <si>
    <t>Lietuvos Respublikos fiskalinės sutarties įgyvendinimo konstitucinis įstatymas</t>
  </si>
  <si>
    <t>FDĮ</t>
  </si>
  <si>
    <t>Lietuvos Respublikos fiskalinės drausmės įstatymas</t>
  </si>
  <si>
    <t>↖ atgal į turinį</t>
  </si>
  <si>
    <t>Savivaldybė</t>
  </si>
  <si>
    <t>Kodas</t>
  </si>
  <si>
    <t>Asignavimai, proc. BVP</t>
  </si>
  <si>
    <t>Pajamos, tūkst. EUR</t>
  </si>
  <si>
    <t>Asignavimai, tūkst. EUR</t>
  </si>
  <si>
    <t>Balansas,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</si>
  <si>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</si>
  <si>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</si>
  <si>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</si>
  <si>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</si>
  <si>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</si>
  <si>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</si>
  <si>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</si>
  <si>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</si>
  <si>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</si>
  <si>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</si>
  <si>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</si>
  <si>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</si>
  <si>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</si>
  <si>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</si>
  <si>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</si>
  <si>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</si>
  <si>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</si>
  <si>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</si>
  <si>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</si>
  <si>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</si>
  <si>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</si>
  <si>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</si>
  <si>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</si>
  <si>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</si>
  <si>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</si>
  <si>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</si>
  <si>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</si>
  <si>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</si>
  <si>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</si>
  <si>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</si>
  <si>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</si>
  <si>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</si>
  <si>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</si>
  <si>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</si>
  <si>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</si>
  <si>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</si>
  <si>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</si>
  <si>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</si>
  <si>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</si>
  <si>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</si>
  <si>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</si>
  <si>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</si>
  <si>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</si>
  <si>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</si>
  <si>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</si>
  <si>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</si>
  <si>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</si>
  <si>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</si>
  <si>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</si>
  <si>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</si>
  <si>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</si>
  <si>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</si>
  <si>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</si>
  <si>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</si>
  <si>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</si>
  <si>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</si>
  <si>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</si>
  <si>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</si>
  <si>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</si>
  <si>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</si>
  <si>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</si>
  <si>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</si>
  <si>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Valdžios sektoriaus biudžeto dalinis elastingumas</t>
  </si>
  <si>
    <t>Šaltiniai</t>
  </si>
  <si>
    <t>Finansų ministerija (FM)</t>
  </si>
  <si>
    <t>Fiskalinės institucijos skaičiavimai (IFI)</t>
  </si>
  <si>
    <t>Faktiniai duomenys</t>
  </si>
  <si>
    <r>
      <t>T</t>
    </r>
    <r>
      <rPr>
        <vertAlign val="subscript"/>
        <sz val="10"/>
        <color rgb="FF000000"/>
        <rFont val="Arial"/>
        <family val="2"/>
        <charset val="186"/>
      </rPr>
      <t>21</t>
    </r>
  </si>
  <si>
    <r>
      <t>T</t>
    </r>
    <r>
      <rPr>
        <vertAlign val="subscript"/>
        <sz val="10"/>
        <color theme="1"/>
        <rFont val="Arial"/>
        <family val="2"/>
        <charset val="186"/>
      </rPr>
      <t>4</t>
    </r>
  </si>
  <si>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</si>
  <si>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</si>
  <si>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3=1-2</t>
  </si>
  <si>
    <t>6=3+4+5</t>
  </si>
  <si>
    <t>10=7-9</t>
  </si>
  <si>
    <t>–</t>
  </si>
  <si>
    <t>5=3+4</t>
  </si>
  <si>
    <t>* Struktūrinio balanso rezultatas apvalinamas vieno skaitmens po kablelio tikslumu.</t>
  </si>
  <si>
    <t>2019 m. BVP, mln. EUR</t>
  </si>
  <si>
    <t>εi, pot. BVP</t>
  </si>
  <si>
    <t>Vadovaujantis KĮ 4 str. 4 d., savivaldybių, kurių planuojami asignavimai neviršija 0,3 proc. praėjusių metų BVP to meto kainomis, biudžetai turi būti planuojami, tvirtinami, keičiami ir vykdomi taip, kad jų asignavimai neviršytų pajamų.</t>
  </si>
  <si>
    <t xml:space="preserve">2020 m. atotrūkis nuo potencialo, proc. pot. BVP </t>
  </si>
  <si>
    <t>2020 m. BVP projekcija, mln. EUR</t>
  </si>
  <si>
    <t xml:space="preserve">2019 m. visos išlaidos, mln. EUR </t>
  </si>
  <si>
    <t>Savivaldybių 2020 m. biudžetų duomenys</t>
  </si>
  <si>
    <t>Nepanaudota praėjusių metų pajamų dalis (2019-12-31), tūkst. EUR</t>
  </si>
  <si>
    <t>2020 m. projektuotos VS išlaidos, mln. EUR</t>
  </si>
  <si>
    <t>VS biudžeto dalinis elastingumas</t>
  </si>
  <si>
    <t>1 lentelė. Savivaldybių biudžetų fiskalinės drausmės taisyklės, 2021 m.</t>
  </si>
  <si>
    <t>2 lentelė. Savivaldybių 2021 m. biudžetai, kuriems taikoma Konstitucinio įstatymo 4 str. 2 d.</t>
  </si>
  <si>
    <t>3 lentelė. Savivaldybių 2021 m. biudžetai, kuriems taikoma Konstitucinio įstatymo 4 str. 4 d.</t>
  </si>
  <si>
    <t>2021 m. BVP projekcija, mln. EUR</t>
  </si>
  <si>
    <t>2020 m. BVP, mln. EUR</t>
  </si>
  <si>
    <t xml:space="preserve">2021 m. atotrūkis nuo potencialo, proc. pot. BVP </t>
  </si>
  <si>
    <t>2021 m. projektuotos VS išlaidos, mln. EUR</t>
  </si>
  <si>
    <t xml:space="preserve">2020 m. visos išlaidos, mln. EUR </t>
  </si>
  <si>
    <t xml:space="preserve">2021 m. BVP projekcija, mln. EUR </t>
  </si>
  <si>
    <t xml:space="preserve">2020 m. BVP, mln. EUR </t>
  </si>
  <si>
    <r>
      <rPr>
        <i/>
        <sz val="10"/>
        <color rgb="FF000000"/>
        <rFont val="Arial"/>
        <family val="2"/>
        <charset val="186"/>
      </rPr>
      <t>SB</t>
    </r>
    <r>
      <rPr>
        <i/>
        <vertAlign val="subscript"/>
        <sz val="10"/>
        <color rgb="FF000000"/>
        <rFont val="Arial"/>
        <family val="2"/>
        <charset val="186"/>
      </rPr>
      <t>j,2021</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</si>
  <si>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t>APRAŠYMAS / DESCRIPTION</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</si>
  <si>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expenditures exceeds 0.3 and municipalities which expenditures are below 0.3% of GDP at current prices of previous year.</t>
    </r>
  </si>
  <si>
    <t>1. FISKALINĖS DRAUSMĖS TAISYKLĖS / FISCAL RULES</t>
  </si>
  <si>
    <t>CL</t>
  </si>
  <si>
    <t>Republic of Lithuania Constitutional Law on the Implementation of the Fiscal Treaty</t>
  </si>
  <si>
    <t>FDL</t>
  </si>
  <si>
    <t>Republic of Lithuania Fiscal Discipline Law</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</si>
  <si>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</si>
  <si>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</si>
  <si>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</si>
  <si>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Išvada 
</t>
    </r>
    <r>
      <rPr>
        <i/>
        <sz val="10"/>
        <color rgb="FF000000"/>
        <rFont val="Arial"/>
        <family val="2"/>
        <charset val="186"/>
      </rPr>
      <t>Conclusion</t>
    </r>
  </si>
  <si>
    <r>
      <t xml:space="preserve">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</si>
  <si>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r>
  </si>
  <si>
    <r>
      <t xml:space="preserve">Kauno, Klaipėdos, Šiaulių ir Vilniaus miestų biudžetų struktūriniai balansų rodikliai buvo subalansuoti* 
</t>
    </r>
    <r>
      <rPr>
        <i/>
        <sz val="10"/>
        <color theme="1"/>
        <rFont val="Arial"/>
        <family val="2"/>
        <charset val="186"/>
      </rPr>
      <t xml:space="preserve">
All local governments (Kaunas, Klaipėda, Šiauliai and Vilnius) follow fiscal rule*</t>
    </r>
  </si>
  <si>
    <t xml:space="preserve">* The result of structural balance indicator is rounded to one decimal place. </t>
  </si>
  <si>
    <t>↖ atgal į turinį / back to content</t>
  </si>
  <si>
    <t>Table 2. Budgets attributable to local government in 2021, CL 4.2.</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</si>
  <si>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</si>
  <si>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r>
      <t xml:space="preserve">Savivaldybė
</t>
    </r>
    <r>
      <rPr>
        <i/>
        <sz val="11"/>
        <color theme="1"/>
        <rFont val="Arial"/>
        <family val="2"/>
        <charset val="186"/>
      </rPr>
      <t>Local government</t>
    </r>
  </si>
  <si>
    <r>
      <t xml:space="preserve">Kodas
</t>
    </r>
    <r>
      <rPr>
        <i/>
        <sz val="11"/>
        <color theme="1"/>
        <rFont val="Arial"/>
        <family val="2"/>
        <charset val="186"/>
      </rPr>
      <t>Code</t>
    </r>
  </si>
  <si>
    <r>
      <t xml:space="preserve">Asignavimai, proc. BVP 
</t>
    </r>
    <r>
      <rPr>
        <i/>
        <sz val="11"/>
        <color theme="1"/>
        <rFont val="Arial"/>
        <family val="2"/>
        <charset val="186"/>
      </rPr>
      <t>Appropriations, % of GDP</t>
    </r>
  </si>
  <si>
    <r>
      <t xml:space="preserve">εi, pot. BVP 
</t>
    </r>
    <r>
      <rPr>
        <i/>
        <sz val="11"/>
        <color theme="1"/>
        <rFont val="Arial"/>
        <family val="2"/>
        <charset val="186"/>
      </rPr>
      <t>εi, pot. GDP</t>
    </r>
  </si>
  <si>
    <r>
      <t xml:space="preserve">Pajamos, tūkst. EUR
</t>
    </r>
    <r>
      <rPr>
        <i/>
        <sz val="11"/>
        <color theme="1"/>
        <rFont val="Arial"/>
        <family val="2"/>
        <charset val="186"/>
      </rPr>
      <t>Revenues, thousands EUR</t>
    </r>
  </si>
  <si>
    <r>
      <t xml:space="preserve">εi, pot. BVP 
</t>
    </r>
    <r>
      <rPr>
        <i/>
        <sz val="11"/>
        <rFont val="Arial"/>
        <family val="2"/>
        <charset val="186"/>
      </rPr>
      <t>εi, pot. GDP</t>
    </r>
  </si>
  <si>
    <r>
      <t xml:space="preserve">Asignavimai, tūkst. EUR
</t>
    </r>
    <r>
      <rPr>
        <i/>
        <sz val="11"/>
        <color theme="1"/>
        <rFont val="Arial"/>
        <family val="2"/>
        <charset val="186"/>
      </rPr>
      <t>Expenditures, thousands EUR</t>
    </r>
  </si>
  <si>
    <r>
      <t xml:space="preserve">Balansas, tūkst. EUR
</t>
    </r>
    <r>
      <rPr>
        <i/>
        <sz val="11"/>
        <color theme="1"/>
        <rFont val="Arial"/>
        <family val="2"/>
        <charset val="186"/>
      </rPr>
      <t>Balance, thousands EUR</t>
    </r>
  </si>
  <si>
    <r>
      <t xml:space="preserve">Mokėtinų sumų metinis pokytis, tūkst. EUR
</t>
    </r>
    <r>
      <rPr>
        <i/>
        <sz val="11"/>
        <color theme="1"/>
        <rFont val="Arial"/>
        <family val="2"/>
        <charset val="186"/>
      </rPr>
      <t>Change in accounts payable, thousands EUR</t>
    </r>
  </si>
  <si>
    <r>
      <t xml:space="preserve">Balansas kaupiamuoju principu, tūkst. EUR
</t>
    </r>
    <r>
      <rPr>
        <i/>
        <sz val="11"/>
        <rFont val="Arial"/>
        <family val="2"/>
        <charset val="186"/>
      </rPr>
      <t>Balance on accrual basis, thousands EUR</t>
    </r>
  </si>
  <si>
    <r>
      <t xml:space="preserve">Balansas kaupiamuoju principu, proc. BVP 
</t>
    </r>
    <r>
      <rPr>
        <i/>
        <sz val="11"/>
        <rFont val="Arial"/>
        <family val="2"/>
        <charset val="186"/>
      </rPr>
      <t>Balance on accrual basis, % of GDP</t>
    </r>
  </si>
  <si>
    <r>
      <t xml:space="preserve">Asignavimų dalis nuo visų valdžios sektoriaus išlaidų, proc.
</t>
    </r>
    <r>
      <rPr>
        <i/>
        <sz val="11"/>
        <rFont val="Arial"/>
        <family val="2"/>
        <charset val="186"/>
      </rPr>
      <t>Share of approprations to total expenditure, %</t>
    </r>
  </si>
  <si>
    <r>
      <t xml:space="preserve">Ciklinė biudžeto dedamoji, proc. pot. BVP
</t>
    </r>
    <r>
      <rPr>
        <i/>
        <sz val="11"/>
        <rFont val="Arial"/>
        <family val="2"/>
        <charset val="186"/>
      </rPr>
      <t>Cyclical budgetary component,% of GDP</t>
    </r>
  </si>
  <si>
    <r>
      <t xml:space="preserve">Struktūrinis balansas, proc. BVP
</t>
    </r>
    <r>
      <rPr>
        <i/>
        <sz val="11"/>
        <rFont val="Arial"/>
        <family val="2"/>
        <charset val="186"/>
      </rPr>
      <t>Structural balance, % of GDP</t>
    </r>
  </si>
  <si>
    <r>
      <t xml:space="preserve">FM įsakymo Nr. 1K-006 forma SB-1-pajamos (73 eilutė)
</t>
    </r>
    <r>
      <rPr>
        <i/>
        <sz val="8"/>
        <rFont val="Arial"/>
        <family val="2"/>
        <charset val="186"/>
      </rPr>
      <t>Order MoF No. 1K-006 form SB-1-revenue (row 73)</t>
    </r>
  </si>
  <si>
    <r>
      <t xml:space="preserve">FM įsakymo Nr. 1K-006 forma SB-3-išlaidos (1+77-103+112 eilutės) 
</t>
    </r>
    <r>
      <rPr>
        <i/>
        <sz val="8"/>
        <rFont val="Arial"/>
        <family val="2"/>
        <charset val="186"/>
      </rPr>
      <t>Order MoF No. 1K-006 form SB-3-expenditure (rows 1+77-103+112)</t>
    </r>
  </si>
  <si>
    <r>
      <t xml:space="preserve">FM įsakymo Nr. 1K-361 forma Nr. 1-SAV (105 eilutė)
</t>
    </r>
    <r>
      <rPr>
        <i/>
        <sz val="8"/>
        <rFont val="Arial"/>
        <family val="2"/>
        <charset val="186"/>
      </rPr>
      <t>Order MoF No. 1K-361 form No. 1-SAV (row 105)</t>
    </r>
  </si>
  <si>
    <r>
      <t xml:space="preserve">Pagal savivaldybių pateiktas mokėtinų sumų prognozes 
</t>
    </r>
    <r>
      <rPr>
        <i/>
        <sz val="8"/>
        <rFont val="Arial"/>
        <family val="2"/>
        <charset val="186"/>
      </rPr>
      <t>Change in accounts payable, thousands EUR</t>
    </r>
  </si>
  <si>
    <r>
      <t xml:space="preserve">T21 (iš viso nesilaiko savivaldybių)
</t>
    </r>
    <r>
      <rPr>
        <b/>
        <i/>
        <sz val="11"/>
        <color theme="1"/>
        <rFont val="Arial"/>
        <family val="2"/>
        <charset val="186"/>
      </rPr>
      <t>T21 (total do not comply)</t>
    </r>
  </si>
  <si>
    <t xml:space="preserve">Semi-elasticity of the GG sector </t>
  </si>
  <si>
    <t>GDP projection 2021, mil. EUR</t>
  </si>
  <si>
    <t xml:space="preserve">GDP 2020, mil. EUR </t>
  </si>
  <si>
    <t>Output gap for the year 2021, % pot. GDP</t>
  </si>
  <si>
    <t>Total expenditure projected for 2021, mil. EUR</t>
  </si>
  <si>
    <t>Total expenditure for the year 2020, mil. EUR</t>
  </si>
  <si>
    <t>Sources:</t>
  </si>
  <si>
    <t>Actual data</t>
  </si>
  <si>
    <t>Table 3. Budgets attributable to local governments in 2021, CL 4.4.</t>
  </si>
  <si>
    <t xml:space="preserve">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t>
  </si>
  <si>
    <t>Kodas
Code</t>
  </si>
  <si>
    <r>
      <t xml:space="preserve">Asignavimai, proc. BVP
</t>
    </r>
    <r>
      <rPr>
        <i/>
        <sz val="11"/>
        <color theme="1"/>
        <rFont val="Arial"/>
        <family val="2"/>
        <charset val="186"/>
      </rPr>
      <t>Appropriations, % of GDP</t>
    </r>
  </si>
  <si>
    <r>
      <t xml:space="preserve">Balansas, koreguotas praėjusių metų nepanaudota pajamų dalimi, tūkst. EUR
</t>
    </r>
    <r>
      <rPr>
        <i/>
        <sz val="11"/>
        <rFont val="Arial"/>
        <family val="2"/>
        <charset val="186"/>
      </rPr>
      <t>Balance, adjusted to revenue carried forward to the following budget year</t>
    </r>
  </si>
  <si>
    <r>
      <t xml:space="preserve">Balansas, koreguotas nepanaudota praėjusių metų pajamų dalimi, proc. BVP
</t>
    </r>
    <r>
      <rPr>
        <i/>
        <sz val="11"/>
        <rFont val="Arial"/>
        <family val="2"/>
        <charset val="186"/>
      </rPr>
      <t>Balance adjusted to revenue caried forward to the following budget year, % of GDP</t>
    </r>
  </si>
  <si>
    <r>
      <t xml:space="preserve">FM įsakymo Nr. 1K-006 forma SB-1-pajamos (73 eilutė)
</t>
    </r>
    <r>
      <rPr>
        <i/>
        <sz val="8"/>
        <color theme="1"/>
        <rFont val="Arial"/>
        <family val="2"/>
        <charset val="186"/>
      </rPr>
      <t>Order MoF No. 1K-006 form SB-1-revenue (row 73)</t>
    </r>
  </si>
  <si>
    <r>
      <t xml:space="preserve">FM įsakymo Nr. 1K-006 forma SB-3-išlaidos (1+77-103 eilutės)
</t>
    </r>
    <r>
      <rPr>
        <i/>
        <sz val="8"/>
        <color theme="1"/>
        <rFont val="Arial"/>
        <family val="2"/>
        <charset val="186"/>
      </rPr>
      <t>Order MoF No. 1K-006 form SB-3-expenditure (rows 1+77-103)</t>
    </r>
  </si>
  <si>
    <r>
      <t xml:space="preserve">T4 (iš viso nesilaiko savivaldybių)
</t>
    </r>
    <r>
      <rPr>
        <b/>
        <i/>
        <sz val="11"/>
        <color theme="1"/>
        <rFont val="Arial"/>
        <family val="2"/>
        <charset val="186"/>
      </rPr>
      <t>T4 (total do not comply)</t>
    </r>
  </si>
  <si>
    <t>GDP 2020, mil. EUR</t>
  </si>
  <si>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FULFILMENT OF FISCAL DISCIPLINE RULES  </t>
    </r>
  </si>
  <si>
    <r>
      <t xml:space="preserve">Formulė
</t>
    </r>
    <r>
      <rPr>
        <i/>
        <sz val="10"/>
        <color rgb="FF000000"/>
        <rFont val="Arial"/>
        <family val="2"/>
        <charset val="186"/>
      </rPr>
      <t>Formula</t>
    </r>
  </si>
  <si>
    <t>1. Savivaldybių biudžetų fiskalinės drausmės taisyklės, 2021 m. / Fiscal discipline rules attributable to local government</t>
  </si>
  <si>
    <t>2. Savivaldybių 2021 m. biudžetai, kuriems taikoma Konstitucinio įstatymo 4 str. 2 d. / Budgets attributable to local government in 2020, CL 4.2.</t>
  </si>
  <si>
    <t>3. Savivaldybių 2021 m. biudžetai, kuriems taikoma Konstitucinio įstatymo 4 str. 4 d. / Budgets attributable to local governments in 2020, CL 4.4.</t>
  </si>
  <si>
    <r>
      <t>AP</t>
    </r>
    <r>
      <rPr>
        <i/>
        <vertAlign val="subscript"/>
        <sz val="10"/>
        <color rgb="FF000000"/>
        <rFont val="Arial"/>
        <family val="2"/>
        <charset val="186"/>
      </rPr>
      <t>2021</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</si>
  <si>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j,2021</t>
    </r>
    <r>
      <rPr>
        <i/>
        <sz val="10"/>
        <color rgb="FF000000"/>
        <rFont val="Arial"/>
        <family val="2"/>
        <charset val="186"/>
      </rPr>
      <t>/SP</t>
    </r>
    <r>
      <rPr>
        <i/>
        <vertAlign val="subscript"/>
        <sz val="10"/>
        <color rgb="FF000000"/>
        <rFont val="Arial"/>
        <family val="2"/>
        <charset val="186"/>
      </rPr>
      <t xml:space="preserve">j,2021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</si>
  <si>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2021</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</si>
  <si>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j,2021</t>
    </r>
    <r>
      <rPr>
        <i/>
        <sz val="10"/>
        <color rgb="FF000000"/>
        <rFont val="Arial"/>
        <family val="2"/>
        <charset val="186"/>
      </rPr>
      <t>/SP</t>
    </r>
    <r>
      <rPr>
        <i/>
        <vertAlign val="subscript"/>
        <sz val="10"/>
        <color rgb="FF000000"/>
        <rFont val="Arial"/>
        <family val="2"/>
        <charset val="186"/>
      </rPr>
      <t xml:space="preserve">j,2021 </t>
    </r>
    <r>
      <rPr>
        <sz val="10"/>
        <color rgb="FF000000"/>
        <rFont val="Calibri"/>
        <family val="2"/>
        <charset val="186"/>
      </rPr>
      <t>≤ 1,015</t>
    </r>
    <r>
      <rPr>
        <sz val="10"/>
        <color rgb="FF000000"/>
        <rFont val="Arial"/>
        <family val="2"/>
        <charset val="186"/>
      </rPr>
      <t xml:space="preserve">
</t>
    </r>
  </si>
  <si>
    <r>
      <t xml:space="preserve">Negalioja
</t>
    </r>
    <r>
      <rPr>
        <i/>
        <sz val="10"/>
        <rFont val="Arial"/>
        <family val="2"/>
        <charset val="186"/>
      </rPr>
      <t>Not Valid</t>
    </r>
  </si>
  <si>
    <t>Tenkinama 
Valid</t>
  </si>
  <si>
    <t>56 savivaldybių biudžetai buvo perviršiniai arba subalansuoti 
56 local governments follow the fiscal rule</t>
  </si>
  <si>
    <t>Šaltinis – Valstybės kontrolės, vykdančios fiskalinės institucijos funkcijas, skaičiavimai</t>
  </si>
  <si>
    <t>Source – National Audit Office of Lithuania, implementing the functions of the fiscal institution, calculations</t>
  </si>
  <si>
    <t>FM</t>
  </si>
  <si>
    <t>Finansų ministerija</t>
  </si>
  <si>
    <t xml:space="preserve">Ministry of Finance </t>
  </si>
  <si>
    <t>Valstybės kontrolės, vykdančios fiskalinės institucijos funkcijas, skaičiavimai</t>
  </si>
  <si>
    <t>VK FI</t>
  </si>
  <si>
    <t>National Audit Office of Lithuania, implementing the functions of the fiscal institution, calculations</t>
  </si>
  <si>
    <t xml:space="preserve">FM
</t>
  </si>
  <si>
    <r>
      <t xml:space="preserve">Ar laikomasi fiskalinės drausmės taisyklės*:
</t>
    </r>
    <r>
      <rPr>
        <i/>
        <sz val="11"/>
        <rFont val="Arial"/>
        <family val="2"/>
        <charset val="186"/>
      </rPr>
      <t>Is the fiscal rule complied with*</t>
    </r>
  </si>
  <si>
    <r>
      <t xml:space="preserve">Ar laikomasi fiskalinės drausmės taisyklės:
</t>
    </r>
    <r>
      <rPr>
        <i/>
        <sz val="11"/>
        <rFont val="Arial"/>
        <family val="2"/>
        <charset val="186"/>
      </rPr>
      <t>Is the fiscal rule complied with</t>
    </r>
  </si>
  <si>
    <t>2021-06-10 BPE-4-1</t>
  </si>
  <si>
    <r>
      <t>Nepanaudota praėjusių metų pajamų dalis (</t>
    </r>
    <r>
      <rPr>
        <b/>
        <sz val="11"/>
        <rFont val="Arial"/>
        <family val="2"/>
        <charset val="186"/>
      </rPr>
      <t>2021-03-31</t>
    </r>
    <r>
      <rPr>
        <sz val="11"/>
        <rFont val="Arial"/>
        <family val="2"/>
        <charset val="186"/>
      </rPr>
      <t xml:space="preserve">), tūkst. EUR
</t>
    </r>
    <r>
      <rPr>
        <i/>
        <sz val="11"/>
        <rFont val="Arial"/>
        <family val="2"/>
        <charset val="186"/>
      </rPr>
      <t>Revenue, carried forward to the following budget year (</t>
    </r>
    <r>
      <rPr>
        <b/>
        <i/>
        <sz val="11"/>
        <rFont val="Arial"/>
        <family val="2"/>
        <charset val="186"/>
      </rPr>
      <t>31/03/2021</t>
    </r>
    <r>
      <rPr>
        <i/>
        <sz val="11"/>
        <rFont val="Arial"/>
        <family val="2"/>
        <charset val="186"/>
      </rPr>
      <t>), thousands EUR</t>
    </r>
  </si>
  <si>
    <r>
      <t xml:space="preserve">Nepanaudota praėjusių metų pajamų dalis, tūkst. EUR
</t>
    </r>
    <r>
      <rPr>
        <i/>
        <sz val="11"/>
        <rFont val="Arial"/>
        <family val="2"/>
        <charset val="186"/>
      </rPr>
      <t>Revenue, carried forward to the following budget year (</t>
    </r>
    <r>
      <rPr>
        <b/>
        <i/>
        <sz val="11"/>
        <rFont val="Arial"/>
        <family val="2"/>
        <charset val="186"/>
      </rPr>
      <t>31/03/2021</t>
    </r>
    <r>
      <rPr>
        <i/>
        <sz val="11"/>
        <rFont val="Arial"/>
        <family val="2"/>
        <charset val="186"/>
      </rPr>
      <t>), thousands EUR</t>
    </r>
  </si>
  <si>
    <r>
      <t xml:space="preserve">FM įsakymo Nr. 1K-361 forma Nr. 1-SAV (105 eilutė) (2021-03-31)
</t>
    </r>
    <r>
      <rPr>
        <i/>
        <sz val="8"/>
        <color theme="1"/>
        <rFont val="Arial"/>
        <family val="2"/>
        <charset val="186"/>
      </rPr>
      <t>Order MoF No. 1K-361 form No. 1-SAV (row 105) (2021-03-31)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</si>
</sst>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0.0"/>
    <numFmt numFmtId="166" formatCode="0.0"/>
    <numFmt numFmtId="167" formatCode="0.000"/>
    <numFmt numFmtId="168" formatCode="#,##0.0;\–#,##0.0"/>
    <numFmt numFmtId="169" formatCode="#,##0.000;\–#,##0.000"/>
    <numFmt numFmtId="170" formatCode="0.000;\–0.000"/>
    <numFmt numFmtId="171" formatCode="0.00;\–0.00"/>
  </numFmts>
  <fonts count="5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2"/>
      <color rgb="FF00244D"/>
      <name val="Calibri Light"/>
      <family val="2"/>
      <charset val="186"/>
      <scheme val="major"/>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sz val="8"/>
      <color theme="1"/>
      <name val="Arial"/>
      <family val="2"/>
      <charset val="186"/>
    </font>
    <font>
      <sz val="11"/>
      <color rgb="FFFF0000"/>
      <name val="Arial"/>
      <family val="2"/>
      <charset val="186"/>
    </font>
    <font>
      <i/>
      <sz val="11"/>
      <color rgb="FF00244D"/>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sz val="8"/>
      <name val="Arial"/>
      <family val="2"/>
      <charset val="186"/>
    </font>
    <font>
      <b/>
      <i/>
      <sz val="11"/>
      <color theme="1"/>
      <name val="Arial"/>
      <family val="2"/>
      <charset val="186"/>
    </font>
    <font>
      <i/>
      <sz val="8"/>
      <color theme="1"/>
      <name val="Arial"/>
      <family val="2"/>
      <charset val="186"/>
    </font>
    <font>
      <i/>
      <u/>
      <sz val="11"/>
      <color rgb="FF00244D"/>
      <name val="Arial"/>
      <family val="2"/>
      <charset val="186"/>
    </font>
    <font>
      <i/>
      <sz val="10"/>
      <name val="Arial"/>
      <family val="2"/>
      <charset val="186"/>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rgb="FFF39EA0"/>
        <bgColor indexed="64"/>
      </patternFill>
    </fill>
    <fill>
      <patternFill patternType="solid">
        <fgColor rgb="FFD1D1D1"/>
        <bgColor indexed="64"/>
      </patternFill>
    </fill>
    <fill>
      <patternFill patternType="solid">
        <fgColor rgb="FFFFFF00"/>
        <bgColor indexed="64"/>
      </patternFill>
    </fill>
  </fills>
  <borders count="52">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rgb="FF00244D"/>
      </left>
      <right style="medium">
        <color rgb="FF00244D"/>
      </right>
      <top style="medium">
        <color rgb="FF00244D"/>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dashed">
        <color rgb="FF47ABD9"/>
      </left>
      <right style="thin">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thin">
        <color rgb="FF47ABD9"/>
      </left>
      <right/>
      <top style="dashed">
        <color rgb="FF47ABD9"/>
      </top>
      <bottom style="dashed">
        <color rgb="FF47ABD9"/>
      </bottom>
      <diagonal/>
    </border>
    <border>
      <left style="thin">
        <color rgb="FF47ABD9"/>
      </left>
      <right/>
      <top style="dashed">
        <color rgb="FF47ABD9"/>
      </top>
      <bottom style="thin">
        <color rgb="FF47ABD9"/>
      </bottom>
      <diagonal/>
    </border>
    <border>
      <left style="dashed">
        <color rgb="FF47ABD9"/>
      </left>
      <right style="dashed">
        <color rgb="FF47ABD9"/>
      </right>
      <top/>
      <bottom/>
      <diagonal/>
    </border>
    <border>
      <left style="thin">
        <color rgb="FF47ABD9"/>
      </left>
      <right style="dashed">
        <color rgb="FF47ABD9"/>
      </right>
      <top/>
      <bottom style="dashed">
        <color theme="5"/>
      </bottom>
      <diagonal/>
    </border>
    <border>
      <left style="dashed">
        <color rgb="FF47ABD9"/>
      </left>
      <right/>
      <top style="dashed">
        <color rgb="FF47ABD9"/>
      </top>
      <bottom style="dashed">
        <color rgb="FF47ABD9"/>
      </bottom>
      <diagonal/>
    </border>
    <border>
      <left style="dashed">
        <color rgb="FF47ABD9"/>
      </left>
      <right/>
      <top style="dashed">
        <color rgb="FF47ABD9"/>
      </top>
      <bottom style="thin">
        <color rgb="FF47ABD9"/>
      </bottom>
      <diagonal/>
    </border>
    <border>
      <left/>
      <right style="dashed">
        <color rgb="FF47ABD9"/>
      </right>
      <top style="dashed">
        <color rgb="FF47ABD9"/>
      </top>
      <bottom style="dashed">
        <color rgb="FF47ABD9"/>
      </bottom>
      <diagonal/>
    </border>
    <border>
      <left/>
      <right style="dashed">
        <color rgb="FF47ABD9"/>
      </right>
      <top style="dashed">
        <color rgb="FF47ABD9"/>
      </top>
      <bottom style="thin">
        <color rgb="FF47ABD9"/>
      </bottom>
      <diagonal/>
    </border>
    <border>
      <left style="dashed">
        <color rgb="FF47ABD9"/>
      </left>
      <right style="thin">
        <color rgb="FF47ABD9"/>
      </right>
      <top/>
      <bottom/>
      <diagonal/>
    </border>
    <border>
      <left style="dashed">
        <color rgb="FF47ABD9"/>
      </left>
      <right style="thin">
        <color rgb="FF47ABD9"/>
      </right>
      <top/>
      <bottom style="dashed">
        <color rgb="FF47ABD9"/>
      </bottom>
      <diagonal/>
    </border>
    <border>
      <left/>
      <right style="medium">
        <color indexed="64"/>
      </right>
      <top/>
      <bottom/>
      <diagonal/>
    </border>
    <border>
      <left style="medium">
        <color rgb="FF00244D"/>
      </left>
      <right/>
      <top style="medium">
        <color rgb="FF00244D"/>
      </top>
      <bottom style="medium">
        <color rgb="FF00244D"/>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s>
  <cellStyleXfs count="9">
    <xf numFmtId="0" fontId="0" fillId="0" borderId="0"/>
    <xf numFmtId="0" fontId="4" fillId="0" borderId="0" applyNumberFormat="0" applyFill="0" applyBorder="0" applyAlignment="0" applyProtection="0"/>
    <xf numFmtId="0" fontId="7" fillId="0" borderId="0"/>
    <xf numFmtId="0" fontId="12" fillId="0" borderId="0" applyNumberFormat="0" applyFill="0" applyBorder="0" applyAlignment="0" applyProtection="0">
      <alignment vertical="top"/>
      <protection locked="0"/>
    </xf>
    <xf numFmtId="0" fontId="2"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1" fillId="0" borderId="0"/>
  </cellStyleXfs>
  <cellXfs count="297">
    <xf numFmtId="0" fontId="0" fillId="0" borderId="0" xfId="0"/>
    <xf numFmtId="0" fontId="6" fillId="0" borderId="1" xfId="0" applyFont="1" applyBorder="1"/>
    <xf numFmtId="0" fontId="6" fillId="0" borderId="2" xfId="0" applyFont="1" applyBorder="1"/>
    <xf numFmtId="0" fontId="5" fillId="0" borderId="3" xfId="0" applyFont="1" applyBorder="1"/>
    <xf numFmtId="0" fontId="8" fillId="3" borderId="5" xfId="0" applyFont="1" applyFill="1" applyBorder="1" applyAlignment="1">
      <alignment horizontal="left" indent="2"/>
    </xf>
    <xf numFmtId="0" fontId="5" fillId="0" borderId="5" xfId="0" applyFont="1" applyBorder="1"/>
    <xf numFmtId="0" fontId="9" fillId="0" borderId="5" xfId="0" applyFont="1" applyBorder="1" applyAlignment="1"/>
    <xf numFmtId="0" fontId="10" fillId="3" borderId="5" xfId="0" applyFont="1" applyFill="1" applyBorder="1" applyAlignment="1"/>
    <xf numFmtId="0" fontId="11" fillId="0" borderId="4" xfId="0" applyFont="1" applyBorder="1"/>
    <xf numFmtId="0" fontId="11" fillId="0" borderId="0" xfId="0" applyFont="1" applyBorder="1"/>
    <xf numFmtId="0" fontId="14" fillId="0" borderId="0" xfId="1" applyFont="1" applyBorder="1" applyAlignment="1" applyProtection="1">
      <alignment horizontal="left" indent="4"/>
    </xf>
    <xf numFmtId="0" fontId="13" fillId="0" borderId="4" xfId="2" applyFont="1" applyFill="1" applyBorder="1" applyAlignment="1">
      <alignment horizontal="left" indent="2"/>
    </xf>
    <xf numFmtId="0" fontId="13" fillId="0" borderId="0" xfId="2" applyFont="1" applyFill="1" applyBorder="1" applyAlignment="1">
      <alignment horizontal="left" indent="2"/>
    </xf>
    <xf numFmtId="0" fontId="10" fillId="0" borderId="5" xfId="0" applyFont="1" applyFill="1" applyBorder="1" applyAlignment="1"/>
    <xf numFmtId="0" fontId="11" fillId="0" borderId="6" xfId="0" applyFont="1" applyBorder="1"/>
    <xf numFmtId="0" fontId="11" fillId="0" borderId="7" xfId="0" applyFont="1" applyBorder="1"/>
    <xf numFmtId="0" fontId="5" fillId="0" borderId="8" xfId="0" applyFont="1" applyBorder="1"/>
    <xf numFmtId="0" fontId="11" fillId="0" borderId="0" xfId="0" applyFont="1"/>
    <xf numFmtId="0" fontId="5" fillId="0" borderId="0" xfId="0" applyFont="1"/>
    <xf numFmtId="0" fontId="6" fillId="0" borderId="0" xfId="0" applyFont="1"/>
    <xf numFmtId="0" fontId="16" fillId="0" borderId="0" xfId="0" applyFont="1" applyAlignment="1">
      <alignment horizontal="center" vertical="center"/>
    </xf>
    <xf numFmtId="14" fontId="5" fillId="0" borderId="0" xfId="0" applyNumberFormat="1" applyFont="1"/>
    <xf numFmtId="0" fontId="11" fillId="0" borderId="0" xfId="3" applyFont="1" applyBorder="1" applyAlignment="1" applyProtection="1">
      <alignment horizontal="justify" vertical="top" wrapText="1"/>
    </xf>
    <xf numFmtId="0" fontId="9" fillId="0" borderId="5" xfId="3" applyFont="1" applyBorder="1" applyAlignment="1" applyProtection="1">
      <alignment horizontal="justify" vertical="top" wrapText="1"/>
    </xf>
    <xf numFmtId="0" fontId="14" fillId="0" borderId="0" xfId="3" applyFont="1" applyBorder="1" applyAlignment="1" applyProtection="1">
      <alignment horizontal="left" indent="4"/>
    </xf>
    <xf numFmtId="0" fontId="15" fillId="0" borderId="0" xfId="3" applyFont="1" applyBorder="1" applyAlignment="1" applyProtection="1"/>
    <xf numFmtId="0" fontId="20" fillId="0" borderId="0" xfId="4" applyFont="1"/>
    <xf numFmtId="0" fontId="14" fillId="0" borderId="0" xfId="3" applyFont="1" applyAlignment="1" applyProtection="1"/>
    <xf numFmtId="0" fontId="20" fillId="0" borderId="0" xfId="0" applyFont="1"/>
    <xf numFmtId="0" fontId="15" fillId="0" borderId="0" xfId="5" applyFont="1" applyAlignment="1" applyProtection="1"/>
    <xf numFmtId="0" fontId="14" fillId="0" borderId="0" xfId="6" applyFont="1" applyAlignment="1" applyProtection="1"/>
    <xf numFmtId="164" fontId="20" fillId="0" borderId="0" xfId="4" applyNumberFormat="1" applyFont="1"/>
    <xf numFmtId="0" fontId="21" fillId="0" borderId="0" xfId="4" applyFont="1"/>
    <xf numFmtId="0" fontId="22" fillId="0" borderId="0" xfId="4" applyFont="1" applyFill="1"/>
    <xf numFmtId="0" fontId="23" fillId="0" borderId="0" xfId="4" applyFont="1"/>
    <xf numFmtId="0" fontId="21" fillId="0" borderId="9" xfId="4" applyFont="1" applyBorder="1"/>
    <xf numFmtId="3" fontId="21" fillId="0" borderId="9" xfId="4" applyNumberFormat="1" applyFont="1" applyBorder="1"/>
    <xf numFmtId="164" fontId="21" fillId="0" borderId="9" xfId="4" applyNumberFormat="1" applyFont="1" applyBorder="1"/>
    <xf numFmtId="0" fontId="24" fillId="0" borderId="0" xfId="4" applyFont="1"/>
    <xf numFmtId="0" fontId="25" fillId="0" borderId="0" xfId="4" applyFont="1" applyFill="1"/>
    <xf numFmtId="168" fontId="20" fillId="0" borderId="0" xfId="4" applyNumberFormat="1" applyFont="1"/>
    <xf numFmtId="0" fontId="20" fillId="0" borderId="0" xfId="4" applyFont="1" applyAlignment="1">
      <alignment horizontal="left"/>
    </xf>
    <xf numFmtId="0" fontId="20" fillId="0" borderId="0" xfId="4" applyFont="1" applyAlignment="1">
      <alignment horizontal="right"/>
    </xf>
    <xf numFmtId="168" fontId="25" fillId="5" borderId="10" xfId="7" applyNumberFormat="1" applyFont="1" applyFill="1" applyBorder="1" applyAlignment="1">
      <alignment horizontal="right" vertical="center"/>
    </xf>
    <xf numFmtId="0" fontId="20" fillId="0" borderId="0" xfId="4" applyFont="1" applyAlignment="1">
      <alignment horizontal="right" wrapText="1"/>
    </xf>
    <xf numFmtId="169" fontId="25" fillId="6" borderId="11" xfId="7" applyNumberFormat="1" applyFont="1" applyFill="1" applyBorder="1" applyAlignment="1">
      <alignment horizontal="right" vertical="center"/>
    </xf>
    <xf numFmtId="0" fontId="20" fillId="0" borderId="0" xfId="4" applyFont="1" applyFill="1" applyBorder="1" applyAlignment="1">
      <alignment horizontal="right"/>
    </xf>
    <xf numFmtId="165" fontId="25" fillId="6" borderId="10" xfId="7" applyNumberFormat="1" applyFont="1" applyFill="1" applyBorder="1" applyAlignment="1">
      <alignment horizontal="center" vertical="center"/>
    </xf>
    <xf numFmtId="166" fontId="25" fillId="4" borderId="10" xfId="4" applyNumberFormat="1" applyFont="1" applyFill="1" applyBorder="1" applyAlignment="1">
      <alignment horizontal="center" wrapText="1"/>
    </xf>
    <xf numFmtId="165" fontId="25" fillId="5" borderId="10" xfId="7" applyNumberFormat="1" applyFont="1" applyFill="1" applyBorder="1" applyAlignment="1">
      <alignment horizontal="center" vertical="center"/>
    </xf>
    <xf numFmtId="0" fontId="20" fillId="0" borderId="12" xfId="4" applyFont="1" applyBorder="1"/>
    <xf numFmtId="0" fontId="20" fillId="0" borderId="16" xfId="4" applyFont="1" applyBorder="1"/>
    <xf numFmtId="0" fontId="20" fillId="0" borderId="17" xfId="4" applyFont="1" applyBorder="1" applyAlignment="1">
      <alignment horizontal="right" indent="1"/>
    </xf>
    <xf numFmtId="167" fontId="25" fillId="4" borderId="17" xfId="4" applyNumberFormat="1" applyFont="1" applyFill="1" applyBorder="1" applyAlignment="1">
      <alignment horizontal="center" wrapText="1"/>
    </xf>
    <xf numFmtId="168" fontId="20" fillId="0" borderId="17" xfId="4" applyNumberFormat="1" applyFont="1" applyBorder="1" applyAlignment="1">
      <alignment horizontal="right" indent="1"/>
    </xf>
    <xf numFmtId="167" fontId="20" fillId="0" borderId="18" xfId="4" applyNumberFormat="1" applyFont="1" applyBorder="1" applyAlignment="1">
      <alignment horizontal="right" indent="1"/>
    </xf>
    <xf numFmtId="166" fontId="20" fillId="0" borderId="17" xfId="4" applyNumberFormat="1" applyFont="1" applyFill="1" applyBorder="1" applyAlignment="1">
      <alignment horizontal="right" indent="1"/>
    </xf>
    <xf numFmtId="0" fontId="20" fillId="0" borderId="19" xfId="4" applyFont="1" applyBorder="1"/>
    <xf numFmtId="0" fontId="20" fillId="0" borderId="20" xfId="4" applyFont="1" applyBorder="1" applyAlignment="1">
      <alignment horizontal="right" indent="1"/>
    </xf>
    <xf numFmtId="167" fontId="25" fillId="4" borderId="20" xfId="4" applyNumberFormat="1" applyFont="1" applyFill="1" applyBorder="1" applyAlignment="1">
      <alignment horizontal="center" wrapText="1"/>
    </xf>
    <xf numFmtId="168" fontId="20" fillId="0" borderId="20" xfId="4" applyNumberFormat="1" applyFont="1" applyBorder="1" applyAlignment="1">
      <alignment horizontal="right" indent="1"/>
    </xf>
    <xf numFmtId="167" fontId="20" fillId="6" borderId="20" xfId="4" applyNumberFormat="1" applyFont="1" applyFill="1" applyBorder="1" applyAlignment="1">
      <alignment horizontal="center"/>
    </xf>
    <xf numFmtId="0" fontId="26" fillId="0" borderId="0" xfId="0" applyFont="1"/>
    <xf numFmtId="0" fontId="12" fillId="0" borderId="0" xfId="3" applyBorder="1" applyAlignment="1" applyProtection="1">
      <alignment horizontal="center" wrapText="1"/>
    </xf>
    <xf numFmtId="0" fontId="26" fillId="0" borderId="0" xfId="0" applyFont="1" applyBorder="1"/>
    <xf numFmtId="0" fontId="27" fillId="0" borderId="0" xfId="0" applyFont="1"/>
    <xf numFmtId="0" fontId="29" fillId="0" borderId="0" xfId="0" applyFont="1"/>
    <xf numFmtId="0" fontId="28" fillId="0" borderId="9" xfId="0" applyFont="1" applyBorder="1" applyAlignment="1">
      <alignment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5" xfId="0" applyFont="1" applyBorder="1" applyAlignment="1">
      <alignment horizontal="justify" vertical="center" wrapText="1"/>
    </xf>
    <xf numFmtId="0" fontId="26" fillId="0" borderId="25" xfId="0" applyFont="1" applyBorder="1" applyAlignment="1">
      <alignment horizontal="center" vertical="center" wrapText="1"/>
    </xf>
    <xf numFmtId="0" fontId="30" fillId="0" borderId="0" xfId="0" applyFont="1" applyBorder="1" applyAlignment="1">
      <alignment horizontal="center" vertical="center" wrapText="1"/>
    </xf>
    <xf numFmtId="0" fontId="32" fillId="0" borderId="28" xfId="0" applyFont="1" applyBorder="1" applyAlignment="1">
      <alignment horizontal="center" vertical="center" wrapText="1"/>
    </xf>
    <xf numFmtId="0" fontId="20" fillId="0" borderId="0" xfId="4" applyFont="1" applyAlignment="1" applyProtection="1">
      <alignment wrapText="1"/>
      <protection locked="0"/>
    </xf>
    <xf numFmtId="0" fontId="20" fillId="0" borderId="0" xfId="4" applyFont="1" applyProtection="1">
      <protection locked="0"/>
    </xf>
    <xf numFmtId="0" fontId="14" fillId="0" borderId="0" xfId="3" applyFont="1" applyAlignment="1" applyProtection="1">
      <protection locked="0"/>
    </xf>
    <xf numFmtId="0" fontId="20" fillId="0" borderId="0" xfId="0" applyFont="1" applyProtection="1">
      <protection locked="0"/>
    </xf>
    <xf numFmtId="0" fontId="21" fillId="0" borderId="0" xfId="4" applyFont="1" applyProtection="1">
      <protection locked="0"/>
    </xf>
    <xf numFmtId="0" fontId="24" fillId="0" borderId="0" xfId="4" applyFont="1" applyProtection="1">
      <protection locked="0"/>
    </xf>
    <xf numFmtId="0" fontId="20" fillId="0" borderId="9" xfId="4" applyFont="1" applyBorder="1" applyProtection="1">
      <protection locked="0"/>
    </xf>
    <xf numFmtId="0" fontId="37" fillId="0" borderId="9" xfId="0" applyFont="1" applyFill="1" applyBorder="1" applyAlignment="1" applyProtection="1">
      <alignment vertical="center" wrapText="1"/>
      <protection locked="0"/>
    </xf>
    <xf numFmtId="0" fontId="20" fillId="0" borderId="9" xfId="4" applyFont="1" applyBorder="1" applyAlignment="1" applyProtection="1">
      <alignment wrapText="1"/>
      <protection locked="0"/>
    </xf>
    <xf numFmtId="0" fontId="38" fillId="0" borderId="0" xfId="4" applyFont="1" applyProtection="1">
      <protection locked="0"/>
    </xf>
    <xf numFmtId="0" fontId="25" fillId="0" borderId="0" xfId="4" applyFont="1" applyProtection="1">
      <protection locked="0"/>
    </xf>
    <xf numFmtId="0" fontId="20" fillId="0" borderId="0" xfId="4" applyFont="1" applyFill="1" applyProtection="1">
      <protection locked="0"/>
    </xf>
    <xf numFmtId="0" fontId="20" fillId="0" borderId="0" xfId="4" applyFont="1" applyProtection="1"/>
    <xf numFmtId="167" fontId="20" fillId="0" borderId="0" xfId="4" applyNumberFormat="1" applyFont="1" applyFill="1" applyBorder="1" applyProtection="1">
      <protection locked="0"/>
    </xf>
    <xf numFmtId="0" fontId="20" fillId="0" borderId="12" xfId="4" applyFont="1" applyBorder="1" applyProtection="1"/>
    <xf numFmtId="0" fontId="20" fillId="0" borderId="12" xfId="4" applyFont="1" applyBorder="1" applyProtection="1">
      <protection locked="0"/>
    </xf>
    <xf numFmtId="0" fontId="22" fillId="0" borderId="9" xfId="4" applyFont="1" applyFill="1" applyBorder="1" applyAlignment="1" applyProtection="1">
      <alignment vertical="top"/>
      <protection locked="0"/>
    </xf>
    <xf numFmtId="165" fontId="25" fillId="6" borderId="10" xfId="7" applyNumberFormat="1" applyFont="1" applyFill="1" applyBorder="1" applyAlignment="1" applyProtection="1">
      <alignment horizontal="center" vertical="center"/>
    </xf>
    <xf numFmtId="165" fontId="25" fillId="5" borderId="10" xfId="7" applyNumberFormat="1" applyFont="1" applyFill="1" applyBorder="1" applyAlignment="1" applyProtection="1">
      <alignment horizontal="center" vertical="center"/>
    </xf>
    <xf numFmtId="0" fontId="25" fillId="0" borderId="9" xfId="4" applyFont="1" applyFill="1" applyBorder="1" applyAlignment="1">
      <alignment wrapText="1"/>
    </xf>
    <xf numFmtId="0" fontId="25" fillId="0" borderId="0" xfId="4" applyFont="1" applyFill="1" applyAlignment="1">
      <alignment wrapText="1"/>
    </xf>
    <xf numFmtId="0" fontId="40" fillId="0" borderId="0" xfId="4" applyFont="1"/>
    <xf numFmtId="0" fontId="20" fillId="0" borderId="17" xfId="4" applyNumberFormat="1" applyFont="1" applyBorder="1" applyAlignment="1">
      <alignment horizontal="center" vertical="center" wrapText="1"/>
    </xf>
    <xf numFmtId="0" fontId="39" fillId="0" borderId="17" xfId="4" applyFont="1" applyBorder="1" applyAlignment="1">
      <alignment horizontal="center" vertical="center" wrapText="1"/>
    </xf>
    <xf numFmtId="166" fontId="20" fillId="0" borderId="17" xfId="4" applyNumberFormat="1" applyFont="1" applyBorder="1" applyAlignment="1">
      <alignment horizontal="right" indent="1"/>
    </xf>
    <xf numFmtId="0" fontId="20" fillId="4" borderId="18" xfId="4" applyFont="1" applyFill="1" applyBorder="1" applyAlignment="1">
      <alignment horizontal="center"/>
    </xf>
    <xf numFmtId="168" fontId="25" fillId="0" borderId="20" xfId="4" applyNumberFormat="1" applyFont="1" applyBorder="1" applyAlignment="1">
      <alignment horizontal="right" indent="1"/>
    </xf>
    <xf numFmtId="0" fontId="20" fillId="0" borderId="0" xfId="4" applyFont="1" applyAlignment="1" applyProtection="1">
      <alignment vertical="center"/>
    </xf>
    <xf numFmtId="0" fontId="22" fillId="0" borderId="9" xfId="0" applyFont="1" applyBorder="1" applyAlignment="1">
      <alignment vertical="top"/>
    </xf>
    <xf numFmtId="0" fontId="22" fillId="0" borderId="9" xfId="4" applyFont="1" applyFill="1" applyBorder="1" applyAlignment="1">
      <alignment vertical="top"/>
    </xf>
    <xf numFmtId="0" fontId="14" fillId="0" borderId="0" xfId="3" applyFont="1" applyBorder="1" applyAlignment="1" applyProtection="1">
      <alignment horizontal="center" wrapText="1"/>
    </xf>
    <xf numFmtId="168" fontId="25" fillId="5" borderId="11" xfId="7" applyNumberFormat="1" applyFont="1" applyFill="1" applyBorder="1" applyAlignment="1">
      <alignment horizontal="right" vertical="center"/>
    </xf>
    <xf numFmtId="169" fontId="20" fillId="4" borderId="11" xfId="4" applyNumberFormat="1" applyFont="1" applyFill="1" applyBorder="1" applyAlignment="1">
      <alignment horizontal="right" vertical="center" wrapText="1"/>
    </xf>
    <xf numFmtId="0" fontId="20" fillId="0" borderId="17"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6" xfId="4" applyFont="1" applyBorder="1" applyAlignment="1">
      <alignment horizontal="center" vertical="center"/>
    </xf>
    <xf numFmtId="0" fontId="20" fillId="0" borderId="17" xfId="4" applyFont="1" applyBorder="1" applyAlignment="1">
      <alignment horizontal="center" vertical="center"/>
    </xf>
    <xf numFmtId="166" fontId="25" fillId="4" borderId="17" xfId="4" applyNumberFormat="1" applyFont="1" applyFill="1" applyBorder="1" applyAlignment="1" applyProtection="1">
      <alignment horizontal="center" vertical="center" wrapText="1"/>
      <protection locked="0"/>
    </xf>
    <xf numFmtId="165" fontId="20" fillId="6" borderId="17" xfId="7" applyNumberFormat="1" applyFont="1" applyFill="1" applyBorder="1" applyAlignment="1" applyProtection="1">
      <alignment horizontal="center" vertical="center" wrapText="1"/>
      <protection locked="0"/>
    </xf>
    <xf numFmtId="0" fontId="30" fillId="0" borderId="28" xfId="0" applyFont="1" applyBorder="1" applyAlignment="1">
      <alignment horizontal="center" vertical="center" wrapText="1"/>
    </xf>
    <xf numFmtId="0" fontId="20" fillId="0" borderId="17" xfId="4" applyFont="1" applyBorder="1" applyAlignment="1" applyProtection="1">
      <alignment horizontal="center" vertical="center" wrapText="1"/>
      <protection locked="0"/>
    </xf>
    <xf numFmtId="0" fontId="25" fillId="0" borderId="17" xfId="4" applyFont="1" applyBorder="1" applyAlignment="1" applyProtection="1">
      <alignment horizontal="center" vertical="center" wrapText="1"/>
      <protection locked="0"/>
    </xf>
    <xf numFmtId="0" fontId="20" fillId="0" borderId="16" xfId="4" applyFont="1" applyBorder="1" applyAlignment="1" applyProtection="1">
      <alignment horizontal="center" vertical="center"/>
      <protection locked="0"/>
    </xf>
    <xf numFmtId="0" fontId="20" fillId="0" borderId="17" xfId="4" applyFont="1" applyBorder="1" applyAlignment="1" applyProtection="1">
      <alignment horizontal="center" vertical="center"/>
      <protection locked="0"/>
    </xf>
    <xf numFmtId="0" fontId="25" fillId="0" borderId="18" xfId="4" applyFont="1" applyBorder="1" applyAlignment="1">
      <alignment horizontal="center" vertical="center" wrapText="1"/>
    </xf>
    <xf numFmtId="0" fontId="20" fillId="0" borderId="0" xfId="4" applyFont="1" applyAlignment="1">
      <alignment horizontal="left" vertical="center"/>
    </xf>
    <xf numFmtId="0" fontId="25" fillId="0" borderId="17" xfId="4" applyFont="1" applyBorder="1" applyAlignment="1">
      <alignment horizontal="center" vertical="center" wrapText="1"/>
    </xf>
    <xf numFmtId="0" fontId="20" fillId="0" borderId="36" xfId="4" applyFont="1" applyBorder="1" applyProtection="1">
      <protection locked="0"/>
    </xf>
    <xf numFmtId="0" fontId="20" fillId="0" borderId="37" xfId="4" applyFont="1" applyBorder="1" applyProtection="1">
      <protection locked="0"/>
    </xf>
    <xf numFmtId="0" fontId="20" fillId="0" borderId="29" xfId="4" applyFont="1" applyBorder="1" applyAlignment="1" applyProtection="1">
      <alignment horizontal="center" vertical="center"/>
      <protection locked="0"/>
    </xf>
    <xf numFmtId="0" fontId="20" fillId="0" borderId="29" xfId="4" applyFont="1" applyBorder="1" applyAlignment="1" applyProtection="1">
      <alignment horizontal="center" vertical="center" wrapText="1"/>
      <protection locked="0"/>
    </xf>
    <xf numFmtId="166" fontId="25" fillId="4" borderId="29" xfId="4" applyNumberFormat="1" applyFont="1" applyFill="1" applyBorder="1" applyAlignment="1" applyProtection="1">
      <alignment horizontal="center" vertical="center" wrapText="1"/>
      <protection locked="0"/>
    </xf>
    <xf numFmtId="165" fontId="25" fillId="6" borderId="29" xfId="7" applyNumberFormat="1" applyFont="1" applyFill="1" applyBorder="1" applyAlignment="1" applyProtection="1">
      <alignment horizontal="center" vertical="center" wrapText="1"/>
      <protection locked="0"/>
    </xf>
    <xf numFmtId="0" fontId="36" fillId="0" borderId="29" xfId="4" applyFont="1" applyBorder="1" applyAlignment="1" applyProtection="1">
      <alignment horizontal="center" vertical="center" wrapText="1"/>
      <protection locked="0"/>
    </xf>
    <xf numFmtId="0" fontId="25" fillId="0" borderId="29" xfId="4" applyFont="1" applyBorder="1" applyAlignment="1" applyProtection="1">
      <alignment horizontal="center" vertical="center" wrapText="1"/>
      <protection locked="0"/>
    </xf>
    <xf numFmtId="167" fontId="25" fillId="6" borderId="17" xfId="7" applyNumberFormat="1" applyFont="1" applyFill="1" applyBorder="1" applyAlignment="1">
      <alignment horizontal="center" vertical="center"/>
    </xf>
    <xf numFmtId="167" fontId="20" fillId="4" borderId="17" xfId="4" applyNumberFormat="1" applyFont="1" applyFill="1" applyBorder="1" applyAlignment="1">
      <alignment horizontal="center"/>
    </xf>
    <xf numFmtId="2" fontId="20" fillId="4" borderId="17" xfId="4" applyNumberFormat="1" applyFont="1" applyFill="1" applyBorder="1" applyAlignment="1">
      <alignment horizontal="center"/>
    </xf>
    <xf numFmtId="0" fontId="20" fillId="4" borderId="17" xfId="4" applyFont="1" applyFill="1" applyBorder="1" applyAlignment="1">
      <alignment horizontal="center"/>
    </xf>
    <xf numFmtId="166" fontId="20" fillId="0" borderId="20" xfId="4" applyNumberFormat="1" applyFont="1" applyBorder="1" applyAlignment="1">
      <alignment horizontal="right" indent="1"/>
    </xf>
    <xf numFmtId="167" fontId="20" fillId="4" borderId="20" xfId="4" applyNumberFormat="1" applyFont="1" applyFill="1" applyBorder="1" applyAlignment="1">
      <alignment horizontal="center"/>
    </xf>
    <xf numFmtId="2" fontId="20" fillId="4" borderId="20" xfId="4" applyNumberFormat="1" applyFont="1" applyFill="1" applyBorder="1" applyAlignment="1">
      <alignment horizontal="center"/>
    </xf>
    <xf numFmtId="0" fontId="20" fillId="0" borderId="29" xfId="4" applyFont="1" applyBorder="1" applyAlignment="1">
      <alignment horizontal="center" vertical="center" wrapText="1"/>
    </xf>
    <xf numFmtId="168" fontId="20" fillId="0" borderId="17" xfId="4" applyNumberFormat="1" applyFont="1" applyFill="1" applyBorder="1" applyAlignment="1">
      <alignment horizontal="right" indent="1"/>
    </xf>
    <xf numFmtId="170" fontId="20" fillId="0" borderId="17" xfId="4" applyNumberFormat="1" applyFont="1" applyFill="1" applyBorder="1" applyAlignment="1">
      <alignment horizontal="right" indent="1"/>
    </xf>
    <xf numFmtId="168" fontId="20" fillId="0" borderId="20" xfId="4" applyNumberFormat="1" applyFont="1" applyFill="1" applyBorder="1" applyAlignment="1">
      <alignment horizontal="right" indent="1"/>
    </xf>
    <xf numFmtId="165" fontId="25" fillId="6" borderId="18" xfId="7" applyNumberFormat="1" applyFont="1" applyFill="1" applyBorder="1" applyAlignment="1" applyProtection="1">
      <alignment horizontal="center" vertical="center"/>
    </xf>
    <xf numFmtId="0" fontId="20" fillId="0" borderId="0" xfId="4" applyFont="1" applyAlignment="1">
      <alignment horizontal="right"/>
    </xf>
    <xf numFmtId="0" fontId="30" fillId="0" borderId="0" xfId="0" applyFont="1" applyBorder="1" applyAlignment="1">
      <alignment vertical="center"/>
    </xf>
    <xf numFmtId="168" fontId="25" fillId="4" borderId="11" xfId="4" applyNumberFormat="1" applyFont="1" applyFill="1" applyBorder="1" applyAlignment="1">
      <alignment horizontal="right" vertical="center" wrapText="1"/>
    </xf>
    <xf numFmtId="168" fontId="20" fillId="6" borderId="11" xfId="7" applyNumberFormat="1" applyFont="1" applyFill="1" applyBorder="1" applyAlignment="1">
      <alignment horizontal="right" vertical="center"/>
    </xf>
    <xf numFmtId="0" fontId="20" fillId="0" borderId="0" xfId="4" applyFont="1" applyFill="1" applyAlignment="1">
      <alignment vertical="top"/>
    </xf>
    <xf numFmtId="0" fontId="20" fillId="0" borderId="0" xfId="4" applyFont="1" applyAlignment="1">
      <alignment vertical="top"/>
    </xf>
    <xf numFmtId="168" fontId="25" fillId="4" borderId="10" xfId="4" applyNumberFormat="1" applyFont="1" applyFill="1" applyBorder="1" applyAlignment="1">
      <alignment horizontal="right" vertical="center" wrapText="1"/>
    </xf>
    <xf numFmtId="168" fontId="20" fillId="6" borderId="10" xfId="7" applyNumberFormat="1" applyFont="1" applyFill="1" applyBorder="1" applyAlignment="1">
      <alignment horizontal="right" vertical="center"/>
    </xf>
    <xf numFmtId="0" fontId="20" fillId="0" borderId="0" xfId="4" applyFont="1" applyAlignment="1">
      <alignment horizontal="right"/>
    </xf>
    <xf numFmtId="0" fontId="20" fillId="0" borderId="0" xfId="4" applyFont="1" applyAlignment="1" applyProtection="1">
      <alignment horizontal="right"/>
      <protection locked="0"/>
    </xf>
    <xf numFmtId="168" fontId="25" fillId="5" borderId="47" xfId="7" applyNumberFormat="1" applyFont="1" applyFill="1" applyBorder="1" applyAlignment="1">
      <alignment horizontal="right" vertical="center"/>
    </xf>
    <xf numFmtId="168" fontId="25" fillId="4" borderId="47" xfId="4" applyNumberFormat="1" applyFont="1" applyFill="1" applyBorder="1" applyAlignment="1">
      <alignment horizontal="right" vertical="center" wrapText="1"/>
    </xf>
    <xf numFmtId="169" fontId="20" fillId="4" borderId="47" xfId="4" applyNumberFormat="1" applyFont="1" applyFill="1" applyBorder="1" applyAlignment="1">
      <alignment horizontal="right" vertical="center" wrapText="1"/>
    </xf>
    <xf numFmtId="168" fontId="25" fillId="5" borderId="10" xfId="7" applyNumberFormat="1" applyFont="1" applyFill="1" applyBorder="1" applyAlignment="1">
      <alignment vertical="center"/>
    </xf>
    <xf numFmtId="168" fontId="20" fillId="6" borderId="49" xfId="7" applyNumberFormat="1" applyFont="1" applyFill="1" applyBorder="1" applyAlignment="1">
      <alignment vertical="center"/>
    </xf>
    <xf numFmtId="169" fontId="25" fillId="6" borderId="50" xfId="7" applyNumberFormat="1" applyFont="1" applyFill="1" applyBorder="1" applyAlignment="1">
      <alignment vertical="center"/>
    </xf>
    <xf numFmtId="168" fontId="20" fillId="7" borderId="17" xfId="4" applyNumberFormat="1" applyFont="1" applyFill="1" applyBorder="1" applyAlignment="1">
      <alignment horizontal="right" indent="1"/>
    </xf>
    <xf numFmtId="167" fontId="20" fillId="7" borderId="18" xfId="4" applyNumberFormat="1" applyFont="1" applyFill="1" applyBorder="1" applyAlignment="1">
      <alignment horizontal="right" indent="1"/>
    </xf>
    <xf numFmtId="0" fontId="20" fillId="0" borderId="0" xfId="4" applyFont="1" applyFill="1" applyAlignment="1">
      <alignment horizontal="right"/>
    </xf>
    <xf numFmtId="0" fontId="20" fillId="0" borderId="0" xfId="4" applyFont="1" applyFill="1"/>
    <xf numFmtId="0" fontId="40" fillId="0" borderId="0" xfId="4" applyFont="1" applyFill="1"/>
    <xf numFmtId="0" fontId="21" fillId="0" borderId="0" xfId="4" applyFont="1" applyFill="1"/>
    <xf numFmtId="0" fontId="20" fillId="0" borderId="16" xfId="4" applyFont="1" applyFill="1" applyBorder="1"/>
    <xf numFmtId="0" fontId="20" fillId="0" borderId="17" xfId="4" applyFont="1" applyFill="1" applyBorder="1" applyAlignment="1">
      <alignment horizontal="right" indent="1"/>
    </xf>
    <xf numFmtId="168" fontId="20" fillId="0" borderId="40" xfId="4" applyNumberFormat="1" applyFont="1" applyFill="1" applyBorder="1" applyAlignment="1">
      <alignment horizontal="right" indent="1"/>
    </xf>
    <xf numFmtId="0" fontId="0" fillId="0" borderId="0" xfId="0" applyFill="1"/>
    <xf numFmtId="0" fontId="20" fillId="0" borderId="0" xfId="8" applyFont="1" applyFill="1"/>
    <xf numFmtId="171" fontId="20" fillId="0" borderId="17" xfId="4" applyNumberFormat="1" applyFont="1" applyBorder="1" applyAlignment="1">
      <alignment horizontal="right" indent="1"/>
    </xf>
    <xf numFmtId="171" fontId="20" fillId="0" borderId="20" xfId="4" applyNumberFormat="1" applyFont="1" applyBorder="1" applyAlignment="1">
      <alignment horizontal="right" indent="1"/>
    </xf>
    <xf numFmtId="171" fontId="20" fillId="4" borderId="17" xfId="4" applyNumberFormat="1" applyFont="1" applyFill="1" applyBorder="1" applyAlignment="1">
      <alignment horizontal="center"/>
    </xf>
    <xf numFmtId="171" fontId="20" fillId="4" borderId="20" xfId="4" applyNumberFormat="1" applyFont="1" applyFill="1" applyBorder="1" applyAlignment="1">
      <alignment horizontal="center"/>
    </xf>
    <xf numFmtId="0" fontId="20" fillId="0" borderId="0" xfId="4" applyFont="1" applyFill="1" applyAlignment="1" applyProtection="1">
      <alignment horizontal="right"/>
      <protection locked="0"/>
    </xf>
    <xf numFmtId="168" fontId="20" fillId="6" borderId="47" xfId="7" applyNumberFormat="1" applyFont="1" applyFill="1" applyBorder="1" applyAlignment="1">
      <alignment horizontal="right" vertical="center"/>
    </xf>
    <xf numFmtId="168" fontId="20" fillId="6" borderId="48" xfId="7" applyNumberFormat="1" applyFont="1" applyFill="1" applyBorder="1" applyAlignment="1">
      <alignment vertical="center"/>
    </xf>
    <xf numFmtId="168" fontId="20" fillId="6" borderId="10" xfId="7" applyNumberFormat="1" applyFont="1" applyFill="1" applyBorder="1" applyAlignment="1">
      <alignment vertical="center"/>
    </xf>
    <xf numFmtId="0" fontId="28" fillId="0" borderId="0" xfId="0" applyFont="1" applyBorder="1" applyAlignment="1">
      <alignment vertical="center" wrapText="1"/>
    </xf>
    <xf numFmtId="0" fontId="42" fillId="0" borderId="0" xfId="0" applyFont="1" applyBorder="1" applyAlignment="1">
      <alignment vertical="top"/>
    </xf>
    <xf numFmtId="0" fontId="14" fillId="0" borderId="0" xfId="1" applyFont="1" applyAlignment="1" applyProtection="1"/>
    <xf numFmtId="0" fontId="14" fillId="0" borderId="0" xfId="1" applyFont="1" applyAlignment="1" applyProtection="1">
      <protection locked="0"/>
    </xf>
    <xf numFmtId="0" fontId="22" fillId="0" borderId="0" xfId="4" applyFont="1" applyFill="1" applyBorder="1" applyAlignment="1" applyProtection="1">
      <alignment vertical="top"/>
      <protection locked="0"/>
    </xf>
    <xf numFmtId="0" fontId="20" fillId="0" borderId="0" xfId="4" applyFont="1" applyBorder="1" applyProtection="1">
      <protection locked="0"/>
    </xf>
    <xf numFmtId="0" fontId="37" fillId="0" borderId="0" xfId="0" applyFont="1" applyFill="1" applyBorder="1" applyAlignment="1" applyProtection="1">
      <alignment vertical="center" wrapText="1"/>
      <protection locked="0"/>
    </xf>
    <xf numFmtId="0" fontId="20" fillId="0" borderId="0" xfId="4" applyFont="1" applyBorder="1" applyAlignment="1" applyProtection="1">
      <alignment wrapText="1"/>
      <protection locked="0"/>
    </xf>
    <xf numFmtId="0" fontId="42" fillId="0" borderId="0" xfId="4" applyFont="1" applyFill="1" applyBorder="1" applyAlignment="1" applyProtection="1">
      <alignment vertical="top"/>
      <protection locked="0"/>
    </xf>
    <xf numFmtId="0" fontId="43" fillId="0" borderId="0" xfId="4" applyFont="1" applyFill="1" applyProtection="1">
      <protection locked="0"/>
    </xf>
    <xf numFmtId="0" fontId="25" fillId="0" borderId="0" xfId="4" applyFont="1" applyFill="1" applyBorder="1" applyAlignment="1">
      <alignment wrapText="1"/>
    </xf>
    <xf numFmtId="0" fontId="42" fillId="0" borderId="0" xfId="4" applyFont="1" applyFill="1" applyBorder="1" applyAlignment="1">
      <alignment vertical="top"/>
    </xf>
    <xf numFmtId="0" fontId="44" fillId="0" borderId="0" xfId="4" applyFont="1"/>
    <xf numFmtId="0" fontId="49" fillId="0" borderId="0" xfId="3" applyFont="1" applyBorder="1" applyAlignment="1" applyProtection="1"/>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166" fontId="25" fillId="4" borderId="10" xfId="4" applyNumberFormat="1" applyFont="1" applyFill="1" applyBorder="1" applyAlignment="1" applyProtection="1">
      <alignment horizontal="center" vertical="center" wrapText="1"/>
    </xf>
    <xf numFmtId="0" fontId="44" fillId="0" borderId="0" xfId="4" applyFont="1" applyFill="1" applyBorder="1" applyAlignment="1">
      <alignment horizontal="left"/>
    </xf>
    <xf numFmtId="0" fontId="44" fillId="0" borderId="0" xfId="4" applyFont="1" applyAlignment="1">
      <alignment horizontal="left"/>
    </xf>
    <xf numFmtId="0" fontId="44" fillId="0" borderId="0" xfId="4" applyFont="1" applyAlignment="1"/>
    <xf numFmtId="166" fontId="25" fillId="4" borderId="10" xfId="4" applyNumberFormat="1" applyFont="1" applyFill="1" applyBorder="1" applyAlignment="1">
      <alignment horizontal="center" vertical="center" wrapText="1"/>
    </xf>
    <xf numFmtId="168" fontId="25" fillId="5" borderId="17" xfId="4" applyNumberFormat="1" applyFont="1" applyFill="1" applyBorder="1" applyAlignment="1">
      <alignment horizontal="right" indent="1"/>
    </xf>
    <xf numFmtId="168" fontId="25" fillId="5" borderId="20" xfId="4" applyNumberFormat="1" applyFont="1" applyFill="1" applyBorder="1" applyAlignment="1">
      <alignment horizontal="right" indent="1"/>
    </xf>
    <xf numFmtId="168" fontId="25" fillId="5" borderId="40" xfId="4" applyNumberFormat="1" applyFont="1" applyFill="1" applyBorder="1" applyAlignment="1">
      <alignment horizontal="right" indent="1"/>
    </xf>
    <xf numFmtId="168" fontId="25" fillId="5" borderId="41" xfId="4" applyNumberFormat="1" applyFont="1" applyFill="1" applyBorder="1" applyAlignment="1">
      <alignment horizontal="right" indent="1"/>
    </xf>
    <xf numFmtId="168" fontId="25" fillId="5" borderId="42" xfId="4" applyNumberFormat="1" applyFont="1" applyFill="1" applyBorder="1" applyAlignment="1">
      <alignment horizontal="right" indent="1"/>
    </xf>
    <xf numFmtId="168" fontId="25" fillId="5" borderId="43" xfId="4" applyNumberFormat="1" applyFont="1" applyFill="1" applyBorder="1" applyAlignment="1">
      <alignment horizontal="right" indent="1"/>
    </xf>
    <xf numFmtId="168" fontId="25" fillId="0" borderId="0" xfId="4" applyNumberFormat="1" applyFont="1" applyProtection="1">
      <protection locked="0"/>
    </xf>
    <xf numFmtId="168" fontId="20" fillId="0" borderId="0" xfId="4" applyNumberFormat="1" applyFont="1" applyProtection="1">
      <protection locked="0"/>
    </xf>
    <xf numFmtId="0" fontId="13" fillId="3" borderId="4" xfId="2" applyFont="1" applyFill="1" applyBorder="1" applyAlignment="1">
      <alignment horizontal="left" indent="2"/>
    </xf>
    <xf numFmtId="0" fontId="13" fillId="3" borderId="0" xfId="2" applyFont="1" applyFill="1" applyBorder="1" applyAlignment="1">
      <alignment horizontal="left" indent="2"/>
    </xf>
    <xf numFmtId="0" fontId="5" fillId="2" borderId="0" xfId="0" applyFont="1" applyFill="1" applyAlignment="1">
      <alignment horizontal="center"/>
    </xf>
    <xf numFmtId="0" fontId="13" fillId="3" borderId="4" xfId="2" applyFont="1" applyFill="1" applyBorder="1" applyAlignment="1">
      <alignment horizontal="left" wrapText="1" indent="2"/>
    </xf>
    <xf numFmtId="0" fontId="18" fillId="0" borderId="4" xfId="2" applyFont="1" applyFill="1" applyBorder="1" applyAlignment="1">
      <alignment horizontal="center"/>
    </xf>
    <xf numFmtId="0" fontId="18" fillId="0" borderId="0" xfId="2" applyFont="1" applyFill="1" applyBorder="1" applyAlignment="1">
      <alignment horizontal="center"/>
    </xf>
    <xf numFmtId="0" fontId="13" fillId="3" borderId="4" xfId="0" applyFont="1" applyFill="1" applyBorder="1" applyAlignment="1">
      <alignment horizontal="left" indent="2"/>
    </xf>
    <xf numFmtId="0" fontId="13" fillId="3" borderId="0" xfId="0" applyFont="1" applyFill="1" applyBorder="1" applyAlignment="1">
      <alignment horizontal="left" indent="2"/>
    </xf>
    <xf numFmtId="0" fontId="20" fillId="0" borderId="0" xfId="4" applyFont="1" applyAlignment="1">
      <alignment horizontal="center" wrapText="1"/>
    </xf>
    <xf numFmtId="0" fontId="20" fillId="0" borderId="5" xfId="4" applyFont="1" applyBorder="1" applyAlignment="1">
      <alignment horizontal="center" wrapText="1"/>
    </xf>
    <xf numFmtId="0" fontId="20" fillId="0" borderId="14" xfId="4" applyFont="1" applyBorder="1" applyAlignment="1">
      <alignment horizontal="center" vertical="center" wrapText="1"/>
    </xf>
    <xf numFmtId="0" fontId="20" fillId="0" borderId="17" xfId="4" applyFont="1" applyBorder="1" applyAlignment="1">
      <alignment horizontal="center" vertical="center" wrapText="1"/>
    </xf>
    <xf numFmtId="0" fontId="20" fillId="0" borderId="15"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3" xfId="4" applyFont="1" applyBorder="1" applyAlignment="1">
      <alignment horizontal="center" vertical="center"/>
    </xf>
    <xf numFmtId="0" fontId="20" fillId="0" borderId="16" xfId="4" applyFont="1" applyBorder="1" applyAlignment="1">
      <alignment horizontal="center" vertical="center"/>
    </xf>
    <xf numFmtId="0" fontId="20" fillId="0" borderId="14" xfId="4" applyFont="1" applyBorder="1" applyAlignment="1">
      <alignment horizontal="center" vertical="center"/>
    </xf>
    <xf numFmtId="0" fontId="20" fillId="0" borderId="17" xfId="4" applyFont="1" applyBorder="1" applyAlignment="1">
      <alignment horizontal="center" vertical="center"/>
    </xf>
    <xf numFmtId="166" fontId="25" fillId="4" borderId="14" xfId="4" applyNumberFormat="1" applyFont="1" applyFill="1" applyBorder="1" applyAlignment="1" applyProtection="1">
      <alignment horizontal="center" vertical="center" wrapText="1"/>
      <protection locked="0"/>
    </xf>
    <xf numFmtId="166" fontId="25" fillId="4" borderId="17" xfId="4" applyNumberFormat="1" applyFont="1" applyFill="1" applyBorder="1" applyAlignment="1" applyProtection="1">
      <alignment horizontal="center" vertical="center" wrapText="1"/>
      <protection locked="0"/>
    </xf>
    <xf numFmtId="165" fontId="20" fillId="6" borderId="14" xfId="7" applyNumberFormat="1" applyFont="1" applyFill="1" applyBorder="1" applyAlignment="1" applyProtection="1">
      <alignment horizontal="center" vertical="center" wrapText="1"/>
      <protection locked="0"/>
    </xf>
    <xf numFmtId="165" fontId="20" fillId="6" borderId="17" xfId="7" applyNumberFormat="1" applyFont="1" applyFill="1" applyBorder="1" applyAlignment="1" applyProtection="1">
      <alignment horizontal="center" vertical="center" wrapText="1"/>
      <protection locked="0"/>
    </xf>
    <xf numFmtId="0" fontId="32" fillId="0" borderId="21" xfId="0" applyFont="1" applyBorder="1" applyAlignment="1">
      <alignment horizontal="justify" vertical="center" wrapText="1"/>
    </xf>
    <xf numFmtId="0" fontId="30" fillId="0" borderId="21" xfId="0" applyFont="1" applyBorder="1" applyAlignment="1">
      <alignment horizontal="justify" vertical="center" wrapText="1"/>
    </xf>
    <xf numFmtId="0" fontId="26" fillId="0" borderId="2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8" xfId="0" applyFont="1" applyBorder="1" applyAlignment="1">
      <alignment horizontal="center" vertical="center" wrapText="1"/>
    </xf>
    <xf numFmtId="0" fontId="30" fillId="0" borderId="27"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28" xfId="0" applyFont="1" applyBorder="1" applyAlignment="1">
      <alignment horizontal="justify" vertical="center" wrapText="1"/>
    </xf>
    <xf numFmtId="0" fontId="32" fillId="0" borderId="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30" fillId="0" borderId="0" xfId="0" applyFont="1" applyBorder="1" applyAlignment="1">
      <alignment vertical="center" wrapText="1"/>
    </xf>
    <xf numFmtId="0" fontId="32" fillId="0" borderId="0" xfId="0" applyFont="1" applyBorder="1" applyAlignment="1">
      <alignment vertical="center" wrapText="1"/>
    </xf>
    <xf numFmtId="0" fontId="44" fillId="0" borderId="51" xfId="4" applyFont="1" applyBorder="1" applyAlignment="1">
      <alignment horizontal="left" wrapText="1"/>
    </xf>
    <xf numFmtId="0" fontId="44" fillId="0" borderId="0" xfId="4" applyFont="1" applyBorder="1" applyAlignment="1">
      <alignment horizontal="left" wrapText="1"/>
    </xf>
    <xf numFmtId="0" fontId="44" fillId="0" borderId="51" xfId="4" applyFont="1" applyBorder="1" applyAlignment="1">
      <alignment horizontal="left"/>
    </xf>
    <xf numFmtId="0" fontId="44" fillId="0" borderId="0" xfId="4" applyFont="1" applyBorder="1" applyAlignment="1">
      <alignment horizontal="left"/>
    </xf>
    <xf numFmtId="0" fontId="25" fillId="6" borderId="30" xfId="7" applyNumberFormat="1" applyFont="1" applyFill="1" applyBorder="1" applyAlignment="1" applyProtection="1">
      <alignment horizontal="center" vertical="center"/>
    </xf>
    <xf numFmtId="0" fontId="25" fillId="6" borderId="44" xfId="7" applyNumberFormat="1" applyFont="1" applyFill="1" applyBorder="1" applyAlignment="1" applyProtection="1">
      <alignment horizontal="center" vertical="center"/>
    </xf>
    <xf numFmtId="0" fontId="20" fillId="0" borderId="14" xfId="4" applyFont="1" applyBorder="1" applyAlignment="1" applyProtection="1">
      <alignment horizontal="center" vertical="center" wrapText="1"/>
      <protection locked="0"/>
    </xf>
    <xf numFmtId="0" fontId="20" fillId="0" borderId="17" xfId="4" applyFont="1" applyBorder="1" applyAlignment="1" applyProtection="1">
      <alignment horizontal="center" vertical="center" wrapText="1"/>
      <protection locked="0"/>
    </xf>
    <xf numFmtId="0" fontId="25" fillId="0" borderId="14" xfId="4" applyFont="1" applyBorder="1" applyAlignment="1" applyProtection="1">
      <alignment horizontal="center" vertical="center" wrapText="1"/>
      <protection locked="0"/>
    </xf>
    <xf numFmtId="0" fontId="25" fillId="0" borderId="17" xfId="4" applyFont="1" applyBorder="1" applyAlignment="1" applyProtection="1">
      <alignment horizontal="center" vertical="center" wrapText="1"/>
      <protection locked="0"/>
    </xf>
    <xf numFmtId="0" fontId="25" fillId="0" borderId="15" xfId="4" applyFont="1" applyBorder="1" applyAlignment="1" applyProtection="1">
      <alignment horizontal="center" vertical="center" wrapText="1"/>
      <protection locked="0"/>
    </xf>
    <xf numFmtId="0" fontId="25" fillId="0" borderId="18" xfId="4" applyFont="1" applyBorder="1" applyAlignment="1" applyProtection="1">
      <alignment horizontal="center" vertical="center" wrapText="1"/>
      <protection locked="0"/>
    </xf>
    <xf numFmtId="0" fontId="20" fillId="4" borderId="29" xfId="4" applyFont="1" applyFill="1" applyBorder="1" applyAlignment="1" applyProtection="1">
      <alignment horizontal="center" vertical="center"/>
      <protection locked="0"/>
    </xf>
    <xf numFmtId="0" fontId="20" fillId="4" borderId="38" xfId="4" applyFont="1" applyFill="1" applyBorder="1" applyAlignment="1" applyProtection="1">
      <alignment horizontal="center" vertical="center"/>
      <protection locked="0"/>
    </xf>
    <xf numFmtId="165" fontId="25" fillId="6" borderId="30" xfId="7" applyNumberFormat="1" applyFont="1" applyFill="1" applyBorder="1" applyAlignment="1" applyProtection="1">
      <alignment horizontal="center" vertical="center"/>
      <protection locked="0"/>
    </xf>
    <xf numFmtId="165" fontId="25" fillId="6" borderId="45" xfId="7" applyNumberFormat="1" applyFont="1" applyFill="1" applyBorder="1" applyAlignment="1" applyProtection="1">
      <alignment horizontal="center" vertical="center"/>
      <protection locked="0"/>
    </xf>
    <xf numFmtId="171" fontId="21" fillId="0" borderId="39" xfId="4" applyNumberFormat="1" applyFont="1" applyFill="1" applyBorder="1" applyAlignment="1" applyProtection="1">
      <alignment horizontal="center" vertical="top" wrapText="1"/>
      <protection locked="0"/>
    </xf>
    <xf numFmtId="171" fontId="21" fillId="0" borderId="33" xfId="4" applyNumberFormat="1" applyFont="1" applyFill="1" applyBorder="1" applyAlignment="1" applyProtection="1">
      <alignment horizontal="center" vertical="top" wrapText="1"/>
      <protection locked="0"/>
    </xf>
    <xf numFmtId="0" fontId="20" fillId="4" borderId="38" xfId="4" applyFont="1" applyFill="1" applyBorder="1" applyAlignment="1" applyProtection="1">
      <alignment horizontal="center" vertical="center" wrapText="1"/>
    </xf>
    <xf numFmtId="0" fontId="20" fillId="4" borderId="35" xfId="4" applyFont="1" applyFill="1" applyBorder="1" applyAlignment="1" applyProtection="1">
      <alignment horizontal="center" vertical="center" wrapText="1"/>
    </xf>
    <xf numFmtId="0" fontId="20" fillId="0" borderId="0" xfId="4" applyFont="1" applyAlignment="1" applyProtection="1">
      <alignment horizontal="left" vertical="top" wrapText="1"/>
      <protection locked="0"/>
    </xf>
    <xf numFmtId="0" fontId="20" fillId="0" borderId="13" xfId="4" applyFont="1" applyBorder="1" applyAlignment="1" applyProtection="1">
      <alignment horizontal="center" vertical="center" wrapText="1"/>
      <protection locked="0"/>
    </xf>
    <xf numFmtId="0" fontId="20" fillId="0" borderId="16" xfId="4" applyFont="1" applyBorder="1" applyAlignment="1" applyProtection="1">
      <alignment horizontal="center" vertical="center"/>
      <protection locked="0"/>
    </xf>
    <xf numFmtId="0" fontId="20" fillId="0" borderId="17" xfId="4" applyFont="1" applyBorder="1" applyAlignment="1" applyProtection="1">
      <alignment horizontal="center" vertical="center"/>
      <protection locked="0"/>
    </xf>
    <xf numFmtId="0" fontId="44" fillId="0" borderId="0" xfId="4" applyFont="1" applyAlignment="1" applyProtection="1">
      <alignment horizontal="left" vertical="top" wrapText="1"/>
      <protection locked="0"/>
    </xf>
    <xf numFmtId="0" fontId="20" fillId="0" borderId="0" xfId="4" applyFont="1" applyFill="1" applyBorder="1" applyAlignment="1" applyProtection="1">
      <alignment horizontal="right" vertical="center"/>
    </xf>
    <xf numFmtId="0" fontId="20" fillId="0" borderId="46" xfId="4" applyFont="1" applyFill="1" applyBorder="1" applyAlignment="1" applyProtection="1">
      <alignment horizontal="right" vertical="center"/>
    </xf>
    <xf numFmtId="0" fontId="20" fillId="0" borderId="0" xfId="4" applyFont="1" applyAlignment="1">
      <alignment horizontal="right"/>
    </xf>
    <xf numFmtId="0" fontId="20" fillId="0" borderId="5" xfId="4" applyFont="1" applyBorder="1" applyAlignment="1">
      <alignment horizontal="right"/>
    </xf>
    <xf numFmtId="0" fontId="20" fillId="0" borderId="0" xfId="4" applyFont="1" applyFill="1" applyAlignment="1">
      <alignment horizontal="right"/>
    </xf>
    <xf numFmtId="0" fontId="20" fillId="0" borderId="5" xfId="4" applyFont="1" applyFill="1" applyBorder="1" applyAlignment="1">
      <alignment horizontal="right"/>
    </xf>
    <xf numFmtId="0" fontId="20" fillId="0" borderId="0" xfId="4" applyFont="1" applyAlignment="1">
      <alignment horizontal="right" wrapText="1"/>
    </xf>
    <xf numFmtId="0" fontId="20" fillId="0" borderId="5" xfId="4" applyFont="1" applyBorder="1" applyAlignment="1">
      <alignment horizontal="right" wrapText="1"/>
    </xf>
    <xf numFmtId="0" fontId="20" fillId="0" borderId="0" xfId="4" applyFont="1" applyFill="1" applyBorder="1" applyAlignment="1" applyProtection="1">
      <alignment horizontal="right" vertical="center" wrapText="1"/>
    </xf>
    <xf numFmtId="0" fontId="44" fillId="0" borderId="51" xfId="4" applyFont="1" applyBorder="1" applyAlignment="1"/>
    <xf numFmtId="0" fontId="44" fillId="0" borderId="0" xfId="4" applyFont="1" applyBorder="1" applyAlignment="1"/>
    <xf numFmtId="0" fontId="25" fillId="0" borderId="0" xfId="4" applyFont="1" applyFill="1" applyAlignment="1">
      <alignment horizontal="left" vertical="center" wrapText="1"/>
    </xf>
    <xf numFmtId="0" fontId="45" fillId="0" borderId="0" xfId="4" applyFont="1" applyFill="1" applyAlignment="1">
      <alignment horizontal="left" vertical="center" wrapText="1"/>
    </xf>
    <xf numFmtId="0" fontId="20" fillId="0" borderId="13"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17" xfId="4" applyFont="1" applyBorder="1" applyAlignment="1">
      <alignment horizontal="center" vertical="center" wrapText="1"/>
    </xf>
    <xf numFmtId="0" fontId="20" fillId="0" borderId="0" xfId="4" applyFont="1" applyAlignment="1">
      <alignment horizontal="right" vertical="center"/>
    </xf>
    <xf numFmtId="0" fontId="20" fillId="0" borderId="46" xfId="4" applyFont="1" applyBorder="1" applyAlignment="1">
      <alignment horizontal="right" vertical="center"/>
    </xf>
    <xf numFmtId="0" fontId="20" fillId="0" borderId="0" xfId="4" applyFont="1" applyAlignment="1">
      <alignment horizontal="right" vertical="center" wrapText="1"/>
    </xf>
    <xf numFmtId="0" fontId="20" fillId="0" borderId="46" xfId="4" applyFont="1" applyBorder="1" applyAlignment="1">
      <alignment horizontal="right" vertical="center" wrapText="1"/>
    </xf>
    <xf numFmtId="0" fontId="25" fillId="0" borderId="15" xfId="4" applyFont="1" applyBorder="1" applyAlignment="1">
      <alignment horizontal="center" vertical="center" wrapText="1"/>
    </xf>
    <xf numFmtId="0" fontId="25" fillId="0" borderId="18" xfId="4" applyFont="1" applyBorder="1" applyAlignment="1">
      <alignment horizontal="center" vertical="center" wrapText="1"/>
    </xf>
    <xf numFmtId="0" fontId="21" fillId="0" borderId="31" xfId="4" applyFont="1" applyFill="1" applyBorder="1" applyAlignment="1">
      <alignment horizontal="center" wrapText="1"/>
    </xf>
    <xf numFmtId="0" fontId="20" fillId="0" borderId="33" xfId="4" applyFont="1" applyBorder="1" applyAlignment="1">
      <alignment wrapText="1"/>
    </xf>
    <xf numFmtId="0" fontId="20" fillId="4" borderId="32" xfId="4" applyFont="1" applyFill="1" applyBorder="1" applyAlignment="1">
      <alignment horizontal="center" vertical="center" wrapText="1"/>
    </xf>
    <xf numFmtId="0" fontId="20" fillId="0" borderId="34" xfId="4" applyFont="1" applyBorder="1" applyAlignment="1">
      <alignment vertical="center" wrapText="1"/>
    </xf>
    <xf numFmtId="0" fontId="44" fillId="0" borderId="51" xfId="4" applyFont="1" applyBorder="1" applyAlignment="1">
      <alignment wrapText="1"/>
    </xf>
    <xf numFmtId="0" fontId="44" fillId="0" borderId="0" xfId="4" applyFont="1" applyBorder="1" applyAlignment="1">
      <alignment wrapText="1"/>
    </xf>
    <xf numFmtId="0" fontId="20" fillId="0" borderId="0" xfId="4" applyFont="1" applyFill="1" applyBorder="1" applyAlignment="1">
      <alignment horizontal="right" vertical="center"/>
    </xf>
    <xf numFmtId="0" fontId="20" fillId="0" borderId="46" xfId="4" applyFont="1" applyFill="1" applyBorder="1" applyAlignment="1">
      <alignment horizontal="right" vertical="center"/>
    </xf>
  </cellXfs>
  <cellStyles count="9">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s>
  <dxfs count="1">
    <dxf>
      <font>
        <strike val="0"/>
        <u val="none"/>
      </font>
      <fill>
        <patternFill>
          <bgColor rgb="FFDBDBDB"/>
        </patternFill>
      </fill>
    </dxf>
  </dxfs>
  <tableStyles count="0" defaultTableStyle="TableStyleMedium2" defaultPivotStyle="PivotStyleLight16"/>
  <colors>
    <mruColors>
      <color rgb="FFF39EA0"/>
      <color rgb="FF47ABD9"/>
      <color rgb="FFD1D1D1"/>
      <color rgb="FFB5DDF0"/>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579438</xdr:colOff>
      <xdr:row>0</xdr:row>
      <xdr:rowOff>0</xdr:rowOff>
    </xdr:from>
    <xdr:to>
      <xdr:col>2</xdr:col>
      <xdr:colOff>6207125</xdr:colOff>
      <xdr:row>0</xdr:row>
      <xdr:rowOff>1373188</xdr:rowOff>
    </xdr:to>
    <xdr:pic>
      <xdr:nvPicPr>
        <xdr:cNvPr id="2" name="Paveikslėlis 1">
          <a:hlinkClick xmlns:r="http://schemas.openxmlformats.org/officeDocument/2006/relationships" r:id="rId1"/>
          <a:extLst>
            <a:ext uri="{FF2B5EF4-FFF2-40B4-BE49-F238E27FC236}">
              <a16:creationId xmlns:a16="http://schemas.microsoft.com/office/drawing/2014/main" id="{2F584021-0139-41A2-8955-EE2E9F3CBF3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484313" y="0"/>
          <a:ext cx="5627687" cy="1373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ibelhauptaite/Desktop/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row r="1">
          <cell r="A1" t="str">
            <v>LT</v>
          </cell>
        </row>
        <row r="2">
          <cell r="A2" t="str">
            <v>EN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3.lrs.lt/pls/inter3/dokpaieska.showdoc_l?p_id=4872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4"/>
  <sheetViews>
    <sheetView showGridLines="0" showRowColHeaders="0" tabSelected="1" zoomScale="85" zoomScaleNormal="85" workbookViewId="0"/>
  </sheetViews>
  <sheetFormatPr defaultColWidth="10" defaultRowHeight="14.4" x14ac:dyDescent="0.3"/>
  <cols>
    <col min="1" max="1" width="9" style="18" customWidth="1"/>
    <col min="2" max="2" width="4.5546875" style="19" customWidth="1"/>
    <col min="3" max="3" width="103.109375" style="19" customWidth="1"/>
    <col min="4" max="4" width="44.5546875" style="18" customWidth="1"/>
    <col min="5" max="5" width="10" style="18"/>
    <col min="6" max="6" width="10.5546875" style="18" customWidth="1"/>
    <col min="7" max="16384" width="10" style="18"/>
  </cols>
  <sheetData>
    <row r="1" spans="2:6" ht="109.95" customHeight="1" thickBot="1" x14ac:dyDescent="0.35">
      <c r="B1" s="209"/>
      <c r="C1" s="209"/>
      <c r="D1" s="209"/>
    </row>
    <row r="2" spans="2:6" ht="9.6" customHeight="1" x14ac:dyDescent="0.3">
      <c r="B2" s="1"/>
      <c r="C2" s="2"/>
      <c r="D2" s="3"/>
    </row>
    <row r="3" spans="2:6" ht="30.6" customHeight="1" x14ac:dyDescent="0.3">
      <c r="B3" s="210" t="s">
        <v>164</v>
      </c>
      <c r="C3" s="208"/>
      <c r="D3" s="4"/>
    </row>
    <row r="4" spans="2:6" ht="9.6" customHeight="1" x14ac:dyDescent="0.3">
      <c r="B4" s="8"/>
      <c r="C4" s="9"/>
      <c r="D4" s="5"/>
    </row>
    <row r="5" spans="2:6" x14ac:dyDescent="0.3">
      <c r="B5" s="211" t="s">
        <v>187</v>
      </c>
      <c r="C5" s="212"/>
      <c r="D5" s="6"/>
      <c r="F5" s="21"/>
    </row>
    <row r="6" spans="2:6" ht="9.6" customHeight="1" x14ac:dyDescent="0.3">
      <c r="B6" s="8"/>
      <c r="C6" s="9"/>
      <c r="D6" s="5"/>
    </row>
    <row r="7" spans="2:6" ht="18" x14ac:dyDescent="0.35">
      <c r="B7" s="213" t="s">
        <v>109</v>
      </c>
      <c r="C7" s="214"/>
      <c r="D7" s="7"/>
    </row>
    <row r="8" spans="2:6" ht="9.6" customHeight="1" x14ac:dyDescent="0.3">
      <c r="B8" s="8"/>
      <c r="C8" s="9"/>
      <c r="D8" s="5"/>
    </row>
    <row r="9" spans="2:6" ht="156" customHeight="1" x14ac:dyDescent="0.3">
      <c r="B9" s="8"/>
      <c r="C9" s="22" t="s">
        <v>110</v>
      </c>
      <c r="D9" s="23"/>
    </row>
    <row r="10" spans="2:6" ht="9.6" customHeight="1" x14ac:dyDescent="0.3">
      <c r="B10" s="8"/>
      <c r="C10" s="9"/>
      <c r="D10" s="5"/>
    </row>
    <row r="11" spans="2:6" ht="18" x14ac:dyDescent="0.35">
      <c r="B11" s="207" t="s">
        <v>111</v>
      </c>
      <c r="C11" s="208"/>
      <c r="D11" s="7"/>
    </row>
    <row r="12" spans="2:6" ht="18" x14ac:dyDescent="0.35">
      <c r="B12" s="11"/>
      <c r="C12" s="12"/>
      <c r="D12" s="13"/>
    </row>
    <row r="13" spans="2:6" ht="13.5" customHeight="1" x14ac:dyDescent="0.3">
      <c r="B13" s="8"/>
      <c r="C13" s="10" t="s">
        <v>166</v>
      </c>
      <c r="D13" s="5"/>
    </row>
    <row r="14" spans="2:6" x14ac:dyDescent="0.3">
      <c r="B14" s="8"/>
      <c r="C14" s="10" t="s">
        <v>167</v>
      </c>
      <c r="D14" s="5"/>
    </row>
    <row r="15" spans="2:6" x14ac:dyDescent="0.3">
      <c r="B15" s="8"/>
      <c r="C15" s="10" t="s">
        <v>168</v>
      </c>
      <c r="D15" s="5"/>
    </row>
    <row r="16" spans="2:6" ht="8.25" customHeight="1" x14ac:dyDescent="0.3">
      <c r="B16" s="8"/>
      <c r="C16" s="24"/>
      <c r="D16" s="5"/>
    </row>
    <row r="17" spans="2:4" ht="9.6" customHeight="1" x14ac:dyDescent="0.3">
      <c r="B17" s="8"/>
      <c r="C17" s="9"/>
      <c r="D17" s="5"/>
    </row>
    <row r="18" spans="2:4" x14ac:dyDescent="0.3">
      <c r="B18" s="8" t="s">
        <v>0</v>
      </c>
      <c r="C18" s="25" t="s">
        <v>1</v>
      </c>
      <c r="D18" s="5"/>
    </row>
    <row r="19" spans="2:4" x14ac:dyDescent="0.3">
      <c r="B19" s="8" t="s">
        <v>112</v>
      </c>
      <c r="C19" s="191" t="s">
        <v>113</v>
      </c>
      <c r="D19" s="5"/>
    </row>
    <row r="20" spans="2:4" x14ac:dyDescent="0.3">
      <c r="B20" s="8" t="s">
        <v>2</v>
      </c>
      <c r="C20" s="25" t="s">
        <v>3</v>
      </c>
      <c r="D20" s="5"/>
    </row>
    <row r="21" spans="2:4" x14ac:dyDescent="0.3">
      <c r="B21" s="8" t="s">
        <v>114</v>
      </c>
      <c r="C21" s="191" t="s">
        <v>115</v>
      </c>
      <c r="D21" s="5"/>
    </row>
    <row r="22" spans="2:4" ht="9.6" customHeight="1" thickBot="1" x14ac:dyDescent="0.35">
      <c r="B22" s="14"/>
      <c r="C22" s="15"/>
      <c r="D22" s="16"/>
    </row>
    <row r="23" spans="2:4" x14ac:dyDescent="0.3">
      <c r="B23" s="17"/>
      <c r="C23" s="17"/>
    </row>
    <row r="24" spans="2:4" ht="27.6" x14ac:dyDescent="0.3">
      <c r="C24" s="20"/>
    </row>
  </sheetData>
  <mergeCells count="5">
    <mergeCell ref="B11:C11"/>
    <mergeCell ref="B1:D1"/>
    <mergeCell ref="B3:C3"/>
    <mergeCell ref="B5:C5"/>
    <mergeCell ref="B7:C7"/>
  </mergeCells>
  <hyperlinks>
    <hyperlink ref="C18" r:id="rId1" display="http://www3.lrs.lt/pls/inter3/dokpaieska.showdoc_l?p_id=487268&amp;p_tr2=2" xr:uid="{F75ADD19-BFBD-4F52-BE4C-BF43D6CED170}"/>
    <hyperlink ref="C20" r:id="rId2" xr:uid="{40D818DF-4B5F-4AD2-800F-5D1183014FE2}"/>
    <hyperlink ref="C13" location="'Suvestinė | Summary'!A1" display="1. Savivaldybių biudžetų fiskalinės drausmės taisyklės, 2021 m. / Fiscal discipline rules attributable to local government" xr:uid="{AC9C67CC-7D23-4533-9623-F35C9F3CB226}"/>
    <hyperlink ref="C14" location="'KĮ 4 str. 2 d. | CL 4.2.'!A1" display="2. Savivaldybių 2021 m. biudžetai, kuriems taikoma Konstitucinio įstatymo 4 str. 2 d. / Budgets attributable to local government in 2020, CL 4.2." xr:uid="{DF4654E7-1E79-4E35-BE61-98F6A28AB661}"/>
    <hyperlink ref="C15" location="'KĮ str. 4 d. | CL 4.4.'!A1" display="3. Savivaldybių 2021 m. biudžetai, kuriems taikoma Konstitucinio įstatymo 4 str. 4 d. / Budgets attributable to local governments in 2020, CL 4.4." xr:uid="{159AEEF8-DAEC-4F1B-899F-EC6BCF15C535}"/>
    <hyperlink ref="C19" r:id="rId3" display="http://www3.lrs.lt/pls/inter3/dokpaieska.showdoc_l?p_id=487268&amp;p_tr2=2" xr:uid="{1DFC456D-6C11-44C8-937D-B2EE6D2F8F13}"/>
    <hyperlink ref="C21" r:id="rId4" display="Lietuvos Respublikos fiskalinės drausmės įstatymas" xr:uid="{AA934220-84E7-4B6B-BDDE-533CBA7640AB}"/>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N81"/>
  <sheetViews>
    <sheetView zoomScale="90" zoomScaleNormal="90" workbookViewId="0">
      <pane xSplit="2" ySplit="7" topLeftCell="C8" activePane="bottomRight" state="frozen"/>
      <selection activeCell="D8" sqref="D8:H67"/>
      <selection pane="topRight" activeCell="D8" sqref="D8:H67"/>
      <selection pane="bottomLeft" activeCell="D8" sqref="D8:H67"/>
      <selection pane="bottomRight" activeCell="D19" sqref="D19"/>
    </sheetView>
  </sheetViews>
  <sheetFormatPr defaultColWidth="9.109375" defaultRowHeight="13.8" x14ac:dyDescent="0.25"/>
  <cols>
    <col min="1" max="1" width="9.109375" style="26"/>
    <col min="2" max="2" width="40.33203125" style="26" customWidth="1"/>
    <col min="3" max="3" width="12.33203125" style="26" customWidth="1"/>
    <col min="4" max="4" width="14.5546875" style="26" customWidth="1"/>
    <col min="5" max="5" width="9.109375" style="26"/>
    <col min="6" max="6" width="10.6640625" style="26" bestFit="1" customWidth="1"/>
    <col min="7" max="7" width="13.5546875" style="26" customWidth="1"/>
    <col min="8" max="8" width="13.88671875" style="26" customWidth="1"/>
    <col min="9" max="9" width="13.44140625" style="26" customWidth="1"/>
    <col min="10" max="10" width="27.6640625" style="26" customWidth="1"/>
    <col min="11" max="11" width="15.88671875" style="26" customWidth="1"/>
    <col min="12" max="12" width="16" style="26" customWidth="1"/>
    <col min="13" max="16384" width="9.109375" style="26"/>
  </cols>
  <sheetData>
    <row r="1" spans="1:14" x14ac:dyDescent="0.25">
      <c r="B1" s="27" t="s">
        <v>4</v>
      </c>
      <c r="C1" s="28"/>
    </row>
    <row r="2" spans="1:14" x14ac:dyDescent="0.25">
      <c r="A2" s="29"/>
      <c r="B2" s="30"/>
      <c r="J2" s="31"/>
    </row>
    <row r="3" spans="1:14" s="32" customFormat="1" ht="15" customHeight="1" thickBot="1" x14ac:dyDescent="0.3">
      <c r="B3" s="33"/>
      <c r="C3" s="33"/>
    </row>
    <row r="4" spans="1:14" s="32" customFormat="1" x14ac:dyDescent="0.25">
      <c r="A4" s="34"/>
      <c r="B4" s="105" t="s">
        <v>94</v>
      </c>
      <c r="C4" s="35"/>
      <c r="D4" s="35"/>
      <c r="E4" s="35"/>
      <c r="F4" s="35"/>
      <c r="G4" s="35"/>
      <c r="H4" s="36"/>
      <c r="I4" s="35"/>
      <c r="J4" s="37"/>
      <c r="K4" s="35"/>
      <c r="L4" s="35"/>
    </row>
    <row r="5" spans="1:14" x14ac:dyDescent="0.25">
      <c r="A5" s="38"/>
      <c r="B5" s="39"/>
    </row>
    <row r="6" spans="1:14" ht="15.75" customHeight="1" x14ac:dyDescent="0.25">
      <c r="B6" s="221" t="s">
        <v>5</v>
      </c>
      <c r="C6" s="223" t="s">
        <v>6</v>
      </c>
      <c r="D6" s="217" t="s">
        <v>7</v>
      </c>
      <c r="E6" s="225" t="s">
        <v>89</v>
      </c>
      <c r="F6" s="227" t="s">
        <v>89</v>
      </c>
      <c r="G6" s="217" t="s">
        <v>8</v>
      </c>
      <c r="H6" s="217" t="s">
        <v>9</v>
      </c>
      <c r="I6" s="217" t="s">
        <v>10</v>
      </c>
      <c r="J6" s="217" t="s">
        <v>95</v>
      </c>
      <c r="K6" s="217" t="s">
        <v>11</v>
      </c>
      <c r="L6" s="219" t="s">
        <v>12</v>
      </c>
    </row>
    <row r="7" spans="1:14" ht="70.5" customHeight="1" x14ac:dyDescent="0.25">
      <c r="B7" s="222"/>
      <c r="C7" s="224"/>
      <c r="D7" s="218"/>
      <c r="E7" s="226"/>
      <c r="F7" s="228"/>
      <c r="G7" s="218"/>
      <c r="H7" s="218"/>
      <c r="I7" s="218"/>
      <c r="J7" s="218"/>
      <c r="K7" s="218"/>
      <c r="L7" s="220"/>
    </row>
    <row r="8" spans="1:14" ht="14.4" x14ac:dyDescent="0.3">
      <c r="B8" s="51" t="s">
        <v>13</v>
      </c>
      <c r="C8" s="52">
        <v>1</v>
      </c>
      <c r="D8" s="56">
        <f>H8/$C$71/10</f>
        <v>1.6465523364331609</v>
      </c>
      <c r="E8" s="59">
        <f>IF(D8&gt;0.3,H8/$C$73/1000*$C$75,0)</f>
        <v>1.7401183915211973E-2</v>
      </c>
      <c r="F8" s="61">
        <f>IF(D8&gt;0.3,H8/$D$73/1000*$D$75,0)</f>
        <v>1.7157043028610253E-2</v>
      </c>
      <c r="G8" s="54">
        <v>717215.5</v>
      </c>
      <c r="H8" s="54">
        <f>+'KĮ 4 str. 2 d. | CL 4.2.'!H14</f>
        <v>797471.4</v>
      </c>
      <c r="I8" s="54">
        <f>ROUND(G8-H8,1)</f>
        <v>-80255.899999999994</v>
      </c>
      <c r="J8" s="54">
        <v>45048.6</v>
      </c>
      <c r="K8" s="54">
        <f>+'KĮ 4 str. 2 d. | CL 4.2.'!K14</f>
        <v>0</v>
      </c>
      <c r="L8" s="55">
        <f t="shared" ref="L8:L39" si="0">H8/1000/$C$73*100</f>
        <v>4.3611989762436023</v>
      </c>
      <c r="M8"/>
      <c r="N8"/>
    </row>
    <row r="9" spans="1:14" ht="14.4" x14ac:dyDescent="0.3">
      <c r="B9" s="51" t="s">
        <v>14</v>
      </c>
      <c r="C9" s="52">
        <v>2</v>
      </c>
      <c r="D9" s="56">
        <f t="shared" ref="D9:D67" si="1">H9/$C$71/10</f>
        <v>0.13560810029566739</v>
      </c>
      <c r="E9" s="59">
        <f t="shared" ref="E9:E66" si="2">IF(D9&gt;0.3,H9/$C$73/1000*$C$75,0)</f>
        <v>0</v>
      </c>
      <c r="F9" s="61">
        <f t="shared" ref="F9:F66" si="3">IF(D9&gt;0.3,H9/$D$73/1000*$D$75,0)</f>
        <v>0</v>
      </c>
      <c r="G9" s="54">
        <v>61389.7</v>
      </c>
      <c r="H9" s="54">
        <v>65678.8</v>
      </c>
      <c r="I9" s="54">
        <f t="shared" ref="I9:I67" si="4">ROUND(G9-H9,1)</f>
        <v>-4289.1000000000004</v>
      </c>
      <c r="J9" s="54">
        <v>3936.2</v>
      </c>
      <c r="K9" s="54"/>
      <c r="L9" s="55">
        <f t="shared" si="0"/>
        <v>0.35918318239489005</v>
      </c>
      <c r="M9"/>
      <c r="N9"/>
    </row>
    <row r="10" spans="1:14" ht="14.4" x14ac:dyDescent="0.3">
      <c r="B10" s="51" t="s">
        <v>15</v>
      </c>
      <c r="C10" s="52">
        <v>3</v>
      </c>
      <c r="D10" s="56">
        <f t="shared" si="1"/>
        <v>1.9765737268958226E-2</v>
      </c>
      <c r="E10" s="59">
        <f t="shared" si="2"/>
        <v>0</v>
      </c>
      <c r="F10" s="61">
        <f t="shared" si="3"/>
        <v>0</v>
      </c>
      <c r="G10" s="54">
        <v>8813.7999999999993</v>
      </c>
      <c r="H10" s="54">
        <v>9573.1</v>
      </c>
      <c r="I10" s="54">
        <f t="shared" si="4"/>
        <v>-759.3</v>
      </c>
      <c r="J10" s="54">
        <v>122.4</v>
      </c>
      <c r="K10" s="54"/>
      <c r="L10" s="55">
        <f t="shared" si="0"/>
        <v>5.2353217832611459E-2</v>
      </c>
      <c r="M10"/>
      <c r="N10"/>
    </row>
    <row r="11" spans="1:14" ht="14.4" x14ac:dyDescent="0.3">
      <c r="B11" s="51" t="s">
        <v>16</v>
      </c>
      <c r="C11" s="52">
        <v>4</v>
      </c>
      <c r="D11" s="56">
        <f t="shared" si="1"/>
        <v>4.9133644967873008E-2</v>
      </c>
      <c r="E11" s="59">
        <f t="shared" si="2"/>
        <v>0</v>
      </c>
      <c r="F11" s="61">
        <f t="shared" si="3"/>
        <v>0</v>
      </c>
      <c r="G11" s="54">
        <v>22492</v>
      </c>
      <c r="H11" s="54">
        <v>23796.799999999999</v>
      </c>
      <c r="I11" s="54">
        <f t="shared" si="4"/>
        <v>-1304.8</v>
      </c>
      <c r="J11" s="54">
        <v>1304.8</v>
      </c>
      <c r="K11" s="54"/>
      <c r="L11" s="55">
        <f t="shared" si="0"/>
        <v>0.13013956337227106</v>
      </c>
      <c r="M11"/>
      <c r="N11"/>
    </row>
    <row r="12" spans="1:14" ht="14.4" x14ac:dyDescent="0.3">
      <c r="B12" s="51" t="s">
        <v>17</v>
      </c>
      <c r="C12" s="52">
        <v>5</v>
      </c>
      <c r="D12" s="56">
        <f t="shared" si="1"/>
        <v>0.72098164879998672</v>
      </c>
      <c r="E12" s="59">
        <f t="shared" si="2"/>
        <v>7.6195174563591034E-3</v>
      </c>
      <c r="F12" s="61">
        <f t="shared" si="3"/>
        <v>7.5126146297274854E-3</v>
      </c>
      <c r="G12" s="54">
        <v>327349.2</v>
      </c>
      <c r="H12" s="54">
        <v>349191.6</v>
      </c>
      <c r="I12" s="54">
        <f t="shared" si="4"/>
        <v>-21842.400000000001</v>
      </c>
      <c r="J12" s="54">
        <v>22022.400000000001</v>
      </c>
      <c r="K12" s="54">
        <f>+'KĮ 4 str. 2 d. | CL 4.2.'!K15</f>
        <v>79.300000000000182</v>
      </c>
      <c r="L12" s="55">
        <f t="shared" si="0"/>
        <v>1.9096534978343616</v>
      </c>
      <c r="M12"/>
      <c r="N12"/>
    </row>
    <row r="13" spans="1:14" ht="14.4" x14ac:dyDescent="0.3">
      <c r="B13" s="51" t="s">
        <v>18</v>
      </c>
      <c r="C13" s="52">
        <v>6</v>
      </c>
      <c r="D13" s="56">
        <f t="shared" si="1"/>
        <v>0.46009687649691944</v>
      </c>
      <c r="E13" s="59">
        <f t="shared" si="2"/>
        <v>4.8624208229426438E-3</v>
      </c>
      <c r="F13" s="61">
        <f t="shared" si="3"/>
        <v>4.7942004227372248E-3</v>
      </c>
      <c r="G13" s="54">
        <v>200819.20000000001</v>
      </c>
      <c r="H13" s="54">
        <v>222837.80000000002</v>
      </c>
      <c r="I13" s="54">
        <f t="shared" si="4"/>
        <v>-22018.6</v>
      </c>
      <c r="J13" s="54">
        <v>31514.3</v>
      </c>
      <c r="K13" s="54">
        <f>+'KĮ 4 str. 2 d. | CL 4.2.'!K16</f>
        <v>0</v>
      </c>
      <c r="L13" s="55">
        <f t="shared" si="0"/>
        <v>1.218651835323971</v>
      </c>
      <c r="M13"/>
      <c r="N13"/>
    </row>
    <row r="14" spans="1:14" ht="14.4" x14ac:dyDescent="0.3">
      <c r="B14" s="51" t="s">
        <v>19</v>
      </c>
      <c r="C14" s="52">
        <v>7</v>
      </c>
      <c r="D14" s="56">
        <f t="shared" si="1"/>
        <v>0.11562247072232042</v>
      </c>
      <c r="E14" s="59">
        <f t="shared" si="2"/>
        <v>0</v>
      </c>
      <c r="F14" s="61">
        <f t="shared" si="3"/>
        <v>0</v>
      </c>
      <c r="G14" s="54">
        <v>56257.7</v>
      </c>
      <c r="H14" s="54">
        <v>55999.200000000004</v>
      </c>
      <c r="I14" s="54">
        <f t="shared" si="4"/>
        <v>258.5</v>
      </c>
      <c r="J14" s="54">
        <v>915.1</v>
      </c>
      <c r="K14" s="54"/>
      <c r="L14" s="55">
        <f t="shared" si="0"/>
        <v>0.3062475390471191</v>
      </c>
      <c r="M14"/>
      <c r="N14"/>
    </row>
    <row r="15" spans="1:14" ht="14.4" x14ac:dyDescent="0.3">
      <c r="B15" s="51" t="s">
        <v>20</v>
      </c>
      <c r="C15" s="52">
        <v>8</v>
      </c>
      <c r="D15" s="56">
        <f t="shared" si="1"/>
        <v>2.6949298822285722E-2</v>
      </c>
      <c r="E15" s="59">
        <f t="shared" si="2"/>
        <v>0</v>
      </c>
      <c r="F15" s="61">
        <f t="shared" si="3"/>
        <v>0</v>
      </c>
      <c r="G15" s="54">
        <v>10866.9</v>
      </c>
      <c r="H15" s="54">
        <v>13052.3</v>
      </c>
      <c r="I15" s="54">
        <f t="shared" si="4"/>
        <v>-2185.4</v>
      </c>
      <c r="J15" s="54">
        <v>2359.6</v>
      </c>
      <c r="K15" s="54"/>
      <c r="L15" s="55">
        <f t="shared" si="0"/>
        <v>7.1380211751323447E-2</v>
      </c>
      <c r="M15"/>
      <c r="N15"/>
    </row>
    <row r="16" spans="1:14" ht="14.4" x14ac:dyDescent="0.3">
      <c r="B16" s="51" t="s">
        <v>21</v>
      </c>
      <c r="C16" s="52">
        <v>9</v>
      </c>
      <c r="D16" s="56">
        <f t="shared" si="1"/>
        <v>6.5835962405642462E-2</v>
      </c>
      <c r="E16" s="59">
        <f t="shared" si="2"/>
        <v>0</v>
      </c>
      <c r="F16" s="61">
        <f t="shared" si="3"/>
        <v>0</v>
      </c>
      <c r="G16" s="54">
        <v>32387.8</v>
      </c>
      <c r="H16" s="54">
        <v>31886.2</v>
      </c>
      <c r="I16" s="54">
        <f t="shared" si="4"/>
        <v>501.6</v>
      </c>
      <c r="J16" s="54">
        <v>510.1</v>
      </c>
      <c r="K16" s="54"/>
      <c r="L16" s="55">
        <f t="shared" si="0"/>
        <v>0.17437874611716328</v>
      </c>
      <c r="M16"/>
      <c r="N16"/>
    </row>
    <row r="17" spans="2:14" ht="15.75" customHeight="1" x14ac:dyDescent="0.3">
      <c r="B17" s="51" t="s">
        <v>22</v>
      </c>
      <c r="C17" s="52">
        <v>10</v>
      </c>
      <c r="D17" s="56">
        <f t="shared" si="1"/>
        <v>0.23607885565154191</v>
      </c>
      <c r="E17" s="59">
        <f t="shared" si="2"/>
        <v>0</v>
      </c>
      <c r="F17" s="61">
        <f t="shared" si="3"/>
        <v>0</v>
      </c>
      <c r="G17" s="54">
        <v>112271.2</v>
      </c>
      <c r="H17" s="54">
        <v>114339.59999999999</v>
      </c>
      <c r="I17" s="54">
        <f t="shared" si="4"/>
        <v>-2068.4</v>
      </c>
      <c r="J17" s="54">
        <v>8496.6</v>
      </c>
      <c r="K17" s="54"/>
      <c r="L17" s="55">
        <f t="shared" si="0"/>
        <v>0.62529859561622259</v>
      </c>
      <c r="M17"/>
      <c r="N17"/>
    </row>
    <row r="18" spans="2:14" ht="14.4" x14ac:dyDescent="0.3">
      <c r="B18" s="51" t="s">
        <v>23</v>
      </c>
      <c r="C18" s="52">
        <v>11</v>
      </c>
      <c r="D18" s="56">
        <f t="shared" si="1"/>
        <v>0.3108922052823706</v>
      </c>
      <c r="E18" s="59">
        <f t="shared" si="2"/>
        <v>3.2855879052369075E-3</v>
      </c>
      <c r="F18" s="61">
        <f t="shared" si="3"/>
        <v>3.239490677134446E-3</v>
      </c>
      <c r="G18" s="54">
        <v>134751.9</v>
      </c>
      <c r="H18" s="54">
        <v>150573.79999999999</v>
      </c>
      <c r="I18" s="54">
        <f t="shared" si="4"/>
        <v>-15821.9</v>
      </c>
      <c r="J18" s="54">
        <v>13117.3</v>
      </c>
      <c r="K18" s="54">
        <f>+'KĮ 4 str. 2 d. | CL 4.2.'!K17</f>
        <v>0</v>
      </c>
      <c r="L18" s="55">
        <f t="shared" si="0"/>
        <v>0.82345561534759582</v>
      </c>
      <c r="M18"/>
      <c r="N18"/>
    </row>
    <row r="19" spans="2:14" ht="14.4" x14ac:dyDescent="0.3">
      <c r="B19" s="51" t="s">
        <v>24</v>
      </c>
      <c r="C19" s="52">
        <v>12</v>
      </c>
      <c r="D19" s="56">
        <f t="shared" si="1"/>
        <v>6.9769040815315236E-2</v>
      </c>
      <c r="E19" s="59">
        <f t="shared" si="2"/>
        <v>0</v>
      </c>
      <c r="F19" s="61">
        <f t="shared" si="3"/>
        <v>0</v>
      </c>
      <c r="G19" s="54">
        <v>27909.7</v>
      </c>
      <c r="H19" s="54">
        <v>33791.1</v>
      </c>
      <c r="I19" s="54">
        <f t="shared" si="4"/>
        <v>-5881.4</v>
      </c>
      <c r="J19" s="54">
        <v>6116.3</v>
      </c>
      <c r="K19" s="54"/>
      <c r="L19" s="55">
        <f t="shared" si="0"/>
        <v>0.1847962331014569</v>
      </c>
      <c r="M19"/>
      <c r="N19"/>
    </row>
    <row r="20" spans="2:14" ht="14.4" x14ac:dyDescent="0.3">
      <c r="B20" s="51" t="s">
        <v>25</v>
      </c>
      <c r="C20" s="52">
        <v>13</v>
      </c>
      <c r="D20" s="56">
        <f t="shared" si="1"/>
        <v>6.610437554714986E-2</v>
      </c>
      <c r="E20" s="59">
        <f t="shared" si="2"/>
        <v>0</v>
      </c>
      <c r="F20" s="61">
        <f t="shared" si="3"/>
        <v>0</v>
      </c>
      <c r="G20" s="54">
        <v>28559.1</v>
      </c>
      <c r="H20" s="54">
        <v>32016.2</v>
      </c>
      <c r="I20" s="54">
        <f t="shared" si="4"/>
        <v>-3457.1</v>
      </c>
      <c r="J20" s="54">
        <v>3457.1</v>
      </c>
      <c r="K20" s="54"/>
      <c r="L20" s="55">
        <f t="shared" si="0"/>
        <v>0.17508968806055036</v>
      </c>
      <c r="M20"/>
      <c r="N20"/>
    </row>
    <row r="21" spans="2:14" ht="14.4" x14ac:dyDescent="0.3">
      <c r="B21" s="51" t="s">
        <v>26</v>
      </c>
      <c r="C21" s="52">
        <v>14</v>
      </c>
      <c r="D21" s="56">
        <f t="shared" si="1"/>
        <v>5.6927330239011573E-2</v>
      </c>
      <c r="E21" s="59">
        <f t="shared" si="2"/>
        <v>0</v>
      </c>
      <c r="F21" s="61">
        <f t="shared" si="3"/>
        <v>0</v>
      </c>
      <c r="G21" s="54">
        <v>23676.400000000001</v>
      </c>
      <c r="H21" s="54">
        <v>27571.5</v>
      </c>
      <c r="I21" s="54">
        <f t="shared" si="4"/>
        <v>-3895.1</v>
      </c>
      <c r="J21" s="54">
        <v>4133.1000000000004</v>
      </c>
      <c r="K21" s="54"/>
      <c r="L21" s="55">
        <f t="shared" si="0"/>
        <v>0.15078258301614386</v>
      </c>
      <c r="M21"/>
      <c r="N21"/>
    </row>
    <row r="22" spans="2:14" ht="14.4" x14ac:dyDescent="0.3">
      <c r="B22" s="51" t="s">
        <v>27</v>
      </c>
      <c r="C22" s="52">
        <v>15</v>
      </c>
      <c r="D22" s="56">
        <f t="shared" si="1"/>
        <v>6.0195569944335239E-2</v>
      </c>
      <c r="E22" s="59">
        <f t="shared" si="2"/>
        <v>0</v>
      </c>
      <c r="F22" s="61">
        <f t="shared" si="3"/>
        <v>0</v>
      </c>
      <c r="G22" s="54">
        <v>28129.4</v>
      </c>
      <c r="H22" s="54">
        <v>29154.399999999998</v>
      </c>
      <c r="I22" s="54">
        <f t="shared" si="4"/>
        <v>-1025</v>
      </c>
      <c r="J22" s="54">
        <v>1453.7</v>
      </c>
      <c r="K22" s="54"/>
      <c r="L22" s="55">
        <f t="shared" si="0"/>
        <v>0.15943912149450934</v>
      </c>
      <c r="M22"/>
      <c r="N22"/>
    </row>
    <row r="23" spans="2:14" ht="14.4" x14ac:dyDescent="0.3">
      <c r="B23" s="51" t="s">
        <v>28</v>
      </c>
      <c r="C23" s="52">
        <v>16</v>
      </c>
      <c r="D23" s="56">
        <f t="shared" si="1"/>
        <v>6.8176731471234361E-2</v>
      </c>
      <c r="E23" s="59">
        <f t="shared" si="2"/>
        <v>0</v>
      </c>
      <c r="F23" s="61">
        <f t="shared" si="3"/>
        <v>0</v>
      </c>
      <c r="G23" s="54">
        <v>31366.400000000001</v>
      </c>
      <c r="H23" s="54">
        <v>33019.9</v>
      </c>
      <c r="I23" s="54">
        <f t="shared" si="4"/>
        <v>-1653.5</v>
      </c>
      <c r="J23" s="54">
        <v>1757.9</v>
      </c>
      <c r="K23" s="54"/>
      <c r="L23" s="55">
        <f t="shared" si="0"/>
        <v>0.18057870674191714</v>
      </c>
      <c r="M23"/>
      <c r="N23"/>
    </row>
    <row r="24" spans="2:14" ht="14.4" x14ac:dyDescent="0.3">
      <c r="B24" s="51" t="s">
        <v>29</v>
      </c>
      <c r="C24" s="52">
        <v>17</v>
      </c>
      <c r="D24" s="56">
        <f t="shared" si="1"/>
        <v>3.964420805734957E-2</v>
      </c>
      <c r="E24" s="59">
        <f t="shared" si="2"/>
        <v>0</v>
      </c>
      <c r="F24" s="61">
        <f t="shared" si="3"/>
        <v>0</v>
      </c>
      <c r="G24" s="54">
        <v>17768.2</v>
      </c>
      <c r="H24" s="54">
        <v>19200.800000000003</v>
      </c>
      <c r="I24" s="54">
        <f t="shared" si="4"/>
        <v>-1432.6</v>
      </c>
      <c r="J24" s="54">
        <v>1742.2</v>
      </c>
      <c r="K24" s="54"/>
      <c r="L24" s="55">
        <f t="shared" si="0"/>
        <v>0.10500503128144555</v>
      </c>
      <c r="M24"/>
      <c r="N24"/>
    </row>
    <row r="25" spans="2:14" ht="14.4" x14ac:dyDescent="0.3">
      <c r="B25" s="51" t="s">
        <v>30</v>
      </c>
      <c r="C25" s="52">
        <v>18</v>
      </c>
      <c r="D25" s="56">
        <f t="shared" si="1"/>
        <v>0.10517934127285641</v>
      </c>
      <c r="E25" s="59">
        <f t="shared" si="2"/>
        <v>0</v>
      </c>
      <c r="F25" s="61">
        <f t="shared" si="3"/>
        <v>0</v>
      </c>
      <c r="G25" s="54">
        <v>47544.7</v>
      </c>
      <c r="H25" s="54">
        <v>50941.3</v>
      </c>
      <c r="I25" s="54">
        <f t="shared" si="4"/>
        <v>-3396.6</v>
      </c>
      <c r="J25" s="54">
        <v>4419.7</v>
      </c>
      <c r="K25" s="54"/>
      <c r="L25" s="55">
        <f t="shared" si="0"/>
        <v>0.27858697554359718</v>
      </c>
      <c r="M25"/>
      <c r="N25"/>
    </row>
    <row r="26" spans="2:14" ht="14.4" x14ac:dyDescent="0.3">
      <c r="B26" s="51" t="s">
        <v>31</v>
      </c>
      <c r="C26" s="52">
        <v>19</v>
      </c>
      <c r="D26" s="56">
        <f t="shared" si="1"/>
        <v>5.547315042698335E-2</v>
      </c>
      <c r="E26" s="59">
        <f t="shared" si="2"/>
        <v>0</v>
      </c>
      <c r="F26" s="61">
        <f t="shared" si="3"/>
        <v>0</v>
      </c>
      <c r="G26" s="54">
        <v>26671.200000000001</v>
      </c>
      <c r="H26" s="54">
        <v>26867.199999999997</v>
      </c>
      <c r="I26" s="54">
        <f t="shared" si="4"/>
        <v>-196</v>
      </c>
      <c r="J26" s="54">
        <v>716.1</v>
      </c>
      <c r="K26" s="54"/>
      <c r="L26" s="55">
        <f t="shared" si="0"/>
        <v>0.14693091831823948</v>
      </c>
      <c r="M26"/>
      <c r="N26"/>
    </row>
    <row r="27" spans="2:14" ht="14.4" x14ac:dyDescent="0.3">
      <c r="B27" s="51" t="s">
        <v>32</v>
      </c>
      <c r="C27" s="52">
        <v>20</v>
      </c>
      <c r="D27" s="56">
        <f t="shared" si="1"/>
        <v>6.4536429857451977E-2</v>
      </c>
      <c r="E27" s="59">
        <f t="shared" si="2"/>
        <v>0</v>
      </c>
      <c r="F27" s="61">
        <f t="shared" si="3"/>
        <v>0</v>
      </c>
      <c r="G27" s="54">
        <v>29606.6</v>
      </c>
      <c r="H27" s="54">
        <v>31256.799999999999</v>
      </c>
      <c r="I27" s="54">
        <f t="shared" si="4"/>
        <v>-1650.2</v>
      </c>
      <c r="J27" s="54">
        <v>1872.2</v>
      </c>
      <c r="K27" s="54"/>
      <c r="L27" s="55">
        <f t="shared" si="0"/>
        <v>0.17093669335433348</v>
      </c>
      <c r="M27"/>
      <c r="N27"/>
    </row>
    <row r="28" spans="2:14" ht="14.4" x14ac:dyDescent="0.3">
      <c r="B28" s="51" t="s">
        <v>33</v>
      </c>
      <c r="C28" s="52">
        <v>21</v>
      </c>
      <c r="D28" s="56">
        <f t="shared" si="1"/>
        <v>7.2064592590145513E-2</v>
      </c>
      <c r="E28" s="59">
        <f t="shared" si="2"/>
        <v>0</v>
      </c>
      <c r="F28" s="61">
        <f t="shared" si="3"/>
        <v>0</v>
      </c>
      <c r="G28" s="54">
        <v>32884.5</v>
      </c>
      <c r="H28" s="54">
        <v>34902.9</v>
      </c>
      <c r="I28" s="54">
        <f t="shared" si="4"/>
        <v>-2018.4</v>
      </c>
      <c r="J28" s="54">
        <v>190.6</v>
      </c>
      <c r="K28" s="54"/>
      <c r="L28" s="55">
        <f t="shared" si="0"/>
        <v>0.19087642735267099</v>
      </c>
      <c r="M28"/>
      <c r="N28"/>
    </row>
    <row r="29" spans="2:14" ht="14.4" x14ac:dyDescent="0.3">
      <c r="B29" s="51" t="s">
        <v>34</v>
      </c>
      <c r="C29" s="52">
        <v>22</v>
      </c>
      <c r="D29" s="56">
        <f t="shared" si="1"/>
        <v>0.20386143274805502</v>
      </c>
      <c r="E29" s="59">
        <f t="shared" si="2"/>
        <v>0</v>
      </c>
      <c r="F29" s="61">
        <f t="shared" si="3"/>
        <v>0</v>
      </c>
      <c r="G29" s="54">
        <v>96673.4</v>
      </c>
      <c r="H29" s="54">
        <v>98735.8</v>
      </c>
      <c r="I29" s="54">
        <f t="shared" si="4"/>
        <v>-2062.4</v>
      </c>
      <c r="J29" s="54">
        <v>2948.3</v>
      </c>
      <c r="K29" s="54"/>
      <c r="L29" s="55">
        <f t="shared" si="0"/>
        <v>0.53996478102988144</v>
      </c>
      <c r="M29"/>
      <c r="N29"/>
    </row>
    <row r="30" spans="2:14" ht="14.4" x14ac:dyDescent="0.3">
      <c r="B30" s="51" t="s">
        <v>35</v>
      </c>
      <c r="C30" s="52">
        <v>23</v>
      </c>
      <c r="D30" s="56">
        <f t="shared" si="1"/>
        <v>0.13353966733288186</v>
      </c>
      <c r="E30" s="59">
        <f t="shared" si="2"/>
        <v>0</v>
      </c>
      <c r="F30" s="61">
        <f t="shared" si="3"/>
        <v>0</v>
      </c>
      <c r="G30" s="54">
        <v>57453.599999999999</v>
      </c>
      <c r="H30" s="54">
        <v>64677</v>
      </c>
      <c r="I30" s="54">
        <f t="shared" si="4"/>
        <v>-7223.4</v>
      </c>
      <c r="J30" s="159">
        <v>4853.8</v>
      </c>
      <c r="K30" s="159"/>
      <c r="L30" s="160">
        <f t="shared" si="0"/>
        <v>0.3537045544034651</v>
      </c>
      <c r="M30"/>
      <c r="N30"/>
    </row>
    <row r="31" spans="2:14" ht="14.4" x14ac:dyDescent="0.3">
      <c r="B31" s="51" t="s">
        <v>36</v>
      </c>
      <c r="C31" s="52">
        <v>24</v>
      </c>
      <c r="D31" s="56">
        <f t="shared" si="1"/>
        <v>7.652169604069968E-2</v>
      </c>
      <c r="E31" s="59">
        <f t="shared" si="2"/>
        <v>0</v>
      </c>
      <c r="F31" s="61">
        <f t="shared" si="3"/>
        <v>0</v>
      </c>
      <c r="G31" s="54">
        <v>35641.800000000003</v>
      </c>
      <c r="H31" s="54">
        <v>37061.599999999999</v>
      </c>
      <c r="I31" s="54">
        <f t="shared" si="4"/>
        <v>-1419.8</v>
      </c>
      <c r="J31" s="54">
        <v>1599.7</v>
      </c>
      <c r="K31" s="54"/>
      <c r="L31" s="55">
        <f t="shared" si="0"/>
        <v>0.20268189176182355</v>
      </c>
      <c r="M31"/>
      <c r="N31"/>
    </row>
    <row r="32" spans="2:14" ht="14.4" x14ac:dyDescent="0.3">
      <c r="B32" s="51" t="s">
        <v>37</v>
      </c>
      <c r="C32" s="52">
        <v>25</v>
      </c>
      <c r="D32" s="56">
        <f t="shared" si="1"/>
        <v>0.14738008126724039</v>
      </c>
      <c r="E32" s="59">
        <f t="shared" si="2"/>
        <v>0</v>
      </c>
      <c r="F32" s="61">
        <f t="shared" si="3"/>
        <v>0</v>
      </c>
      <c r="G32" s="54">
        <v>70221.7</v>
      </c>
      <c r="H32" s="54">
        <v>71380.3</v>
      </c>
      <c r="I32" s="54">
        <f t="shared" si="4"/>
        <v>-1158.5999999999999</v>
      </c>
      <c r="J32" s="54">
        <v>1730.6</v>
      </c>
      <c r="K32" s="54"/>
      <c r="L32" s="55">
        <f t="shared" si="0"/>
        <v>0.39036345539659628</v>
      </c>
      <c r="M32"/>
      <c r="N32"/>
    </row>
    <row r="33" spans="2:14" ht="14.4" x14ac:dyDescent="0.3">
      <c r="B33" s="51" t="s">
        <v>38</v>
      </c>
      <c r="C33" s="52">
        <v>26</v>
      </c>
      <c r="D33" s="56">
        <f t="shared" si="1"/>
        <v>9.3347689995209857E-2</v>
      </c>
      <c r="E33" s="59">
        <f t="shared" si="2"/>
        <v>0</v>
      </c>
      <c r="F33" s="61">
        <f t="shared" si="3"/>
        <v>0</v>
      </c>
      <c r="G33" s="54">
        <v>43218.9</v>
      </c>
      <c r="H33" s="54">
        <v>45210.9</v>
      </c>
      <c r="I33" s="54">
        <f t="shared" si="4"/>
        <v>-1992</v>
      </c>
      <c r="J33" s="54">
        <v>1992.1</v>
      </c>
      <c r="K33" s="54"/>
      <c r="L33" s="55">
        <f t="shared" si="0"/>
        <v>0.24724865467909179</v>
      </c>
      <c r="M33"/>
      <c r="N33"/>
    </row>
    <row r="34" spans="2:14" ht="14.4" x14ac:dyDescent="0.3">
      <c r="B34" s="51" t="s">
        <v>39</v>
      </c>
      <c r="C34" s="52">
        <v>27</v>
      </c>
      <c r="D34" s="56">
        <f t="shared" si="1"/>
        <v>4.090884689714408E-2</v>
      </c>
      <c r="E34" s="59">
        <f t="shared" si="2"/>
        <v>0</v>
      </c>
      <c r="F34" s="61">
        <f t="shared" si="3"/>
        <v>0</v>
      </c>
      <c r="G34" s="54">
        <v>19360.5</v>
      </c>
      <c r="H34" s="54">
        <v>19813.3</v>
      </c>
      <c r="I34" s="54">
        <f t="shared" si="4"/>
        <v>-452.8</v>
      </c>
      <c r="J34" s="54">
        <v>1039</v>
      </c>
      <c r="K34" s="54"/>
      <c r="L34" s="55">
        <f t="shared" si="0"/>
        <v>0.10835466159163495</v>
      </c>
      <c r="M34"/>
      <c r="N34"/>
    </row>
    <row r="35" spans="2:14" ht="14.4" x14ac:dyDescent="0.3">
      <c r="B35" s="51" t="s">
        <v>40</v>
      </c>
      <c r="C35" s="52">
        <v>28</v>
      </c>
      <c r="D35" s="56">
        <f t="shared" si="1"/>
        <v>5.325110255859665E-2</v>
      </c>
      <c r="E35" s="59">
        <f t="shared" si="2"/>
        <v>0</v>
      </c>
      <c r="F35" s="61">
        <f t="shared" si="3"/>
        <v>0</v>
      </c>
      <c r="G35" s="54">
        <v>24201.7</v>
      </c>
      <c r="H35" s="54">
        <v>25791</v>
      </c>
      <c r="I35" s="54">
        <f t="shared" si="4"/>
        <v>-1589.3</v>
      </c>
      <c r="J35" s="54">
        <v>1394.5</v>
      </c>
      <c r="K35" s="54"/>
      <c r="L35" s="55">
        <f t="shared" si="0"/>
        <v>0.14104541278382993</v>
      </c>
      <c r="M35"/>
      <c r="N35"/>
    </row>
    <row r="36" spans="2:14" ht="14.4" x14ac:dyDescent="0.3">
      <c r="B36" s="51" t="s">
        <v>41</v>
      </c>
      <c r="C36" s="52">
        <v>30</v>
      </c>
      <c r="D36" s="56">
        <f t="shared" si="1"/>
        <v>0.13329954080705636</v>
      </c>
      <c r="E36" s="59">
        <f t="shared" si="2"/>
        <v>0</v>
      </c>
      <c r="F36" s="61">
        <f t="shared" si="3"/>
        <v>0</v>
      </c>
      <c r="G36" s="54">
        <v>63018.8</v>
      </c>
      <c r="H36" s="54">
        <v>64560.700000000004</v>
      </c>
      <c r="I36" s="54">
        <f t="shared" si="4"/>
        <v>-1541.9</v>
      </c>
      <c r="J36" s="54">
        <v>1704.2</v>
      </c>
      <c r="K36" s="54"/>
      <c r="L36" s="55">
        <f t="shared" si="0"/>
        <v>0.3530685348033426</v>
      </c>
      <c r="M36"/>
      <c r="N36"/>
    </row>
    <row r="37" spans="2:14" ht="14.4" x14ac:dyDescent="0.3">
      <c r="B37" s="51" t="s">
        <v>42</v>
      </c>
      <c r="C37" s="52">
        <v>31</v>
      </c>
      <c r="D37" s="56">
        <f t="shared" si="1"/>
        <v>4.8118217406385756E-2</v>
      </c>
      <c r="E37" s="59">
        <f t="shared" si="2"/>
        <v>0</v>
      </c>
      <c r="F37" s="61">
        <f t="shared" si="3"/>
        <v>0</v>
      </c>
      <c r="G37" s="54">
        <v>22501.5</v>
      </c>
      <c r="H37" s="54">
        <v>23305</v>
      </c>
      <c r="I37" s="54">
        <f t="shared" si="4"/>
        <v>-803.5</v>
      </c>
      <c r="J37" s="54">
        <v>818.5</v>
      </c>
      <c r="K37" s="54"/>
      <c r="L37" s="55">
        <f t="shared" si="0"/>
        <v>0.1274500153125957</v>
      </c>
      <c r="M37"/>
      <c r="N37"/>
    </row>
    <row r="38" spans="2:14" ht="14.4" x14ac:dyDescent="0.3">
      <c r="B38" s="51" t="s">
        <v>43</v>
      </c>
      <c r="C38" s="52">
        <v>32</v>
      </c>
      <c r="D38" s="56">
        <f t="shared" si="1"/>
        <v>5.0465387093044378E-2</v>
      </c>
      <c r="E38" s="59">
        <f t="shared" si="2"/>
        <v>0</v>
      </c>
      <c r="F38" s="61">
        <f t="shared" si="3"/>
        <v>0</v>
      </c>
      <c r="G38" s="54">
        <v>23890.5</v>
      </c>
      <c r="H38" s="54">
        <v>24441.8</v>
      </c>
      <c r="I38" s="54">
        <f t="shared" si="4"/>
        <v>-551.29999999999995</v>
      </c>
      <c r="J38" s="54">
        <v>436</v>
      </c>
      <c r="K38" s="54"/>
      <c r="L38" s="55">
        <f t="shared" si="0"/>
        <v>0.1336669291683073</v>
      </c>
      <c r="M38"/>
      <c r="N38"/>
    </row>
    <row r="39" spans="2:14" ht="14.4" x14ac:dyDescent="0.3">
      <c r="B39" s="51" t="s">
        <v>44</v>
      </c>
      <c r="C39" s="52">
        <v>33</v>
      </c>
      <c r="D39" s="56">
        <f t="shared" si="1"/>
        <v>8.8376678614492638E-2</v>
      </c>
      <c r="E39" s="59">
        <f t="shared" si="2"/>
        <v>0</v>
      </c>
      <c r="F39" s="61">
        <f t="shared" si="3"/>
        <v>0</v>
      </c>
      <c r="G39" s="54">
        <v>40743.800000000003</v>
      </c>
      <c r="H39" s="54">
        <v>42803.299999999996</v>
      </c>
      <c r="I39" s="54">
        <f t="shared" si="4"/>
        <v>-2059.5</v>
      </c>
      <c r="J39" s="54">
        <v>2966.3</v>
      </c>
      <c r="K39" s="54"/>
      <c r="L39" s="55">
        <f t="shared" si="0"/>
        <v>0.23408200988756178</v>
      </c>
      <c r="M39"/>
      <c r="N39"/>
    </row>
    <row r="40" spans="2:14" ht="14.4" x14ac:dyDescent="0.3">
      <c r="B40" s="51" t="s">
        <v>45</v>
      </c>
      <c r="C40" s="52">
        <v>34</v>
      </c>
      <c r="D40" s="56">
        <f t="shared" si="1"/>
        <v>6.3296361143687752E-2</v>
      </c>
      <c r="E40" s="59">
        <f t="shared" si="2"/>
        <v>0</v>
      </c>
      <c r="F40" s="61">
        <f t="shared" si="3"/>
        <v>0</v>
      </c>
      <c r="G40" s="54">
        <v>30010.1</v>
      </c>
      <c r="H40" s="54">
        <v>30656.2</v>
      </c>
      <c r="I40" s="54">
        <f t="shared" si="4"/>
        <v>-646.1</v>
      </c>
      <c r="J40" s="54">
        <v>626.20000000000005</v>
      </c>
      <c r="K40" s="54"/>
      <c r="L40" s="55">
        <f t="shared" ref="L40:L67" si="5">H40/1000/$C$73*100</f>
        <v>0.16765214157588487</v>
      </c>
      <c r="M40"/>
      <c r="N40"/>
    </row>
    <row r="41" spans="2:14" ht="14.4" x14ac:dyDescent="0.3">
      <c r="B41" s="51" t="s">
        <v>46</v>
      </c>
      <c r="C41" s="52">
        <v>35</v>
      </c>
      <c r="D41" s="56">
        <f t="shared" si="1"/>
        <v>9.2951677375662761E-2</v>
      </c>
      <c r="E41" s="59">
        <f t="shared" si="2"/>
        <v>0</v>
      </c>
      <c r="F41" s="61">
        <f t="shared" si="3"/>
        <v>0</v>
      </c>
      <c r="G41" s="54">
        <v>42964.800000000003</v>
      </c>
      <c r="H41" s="54">
        <v>45019.1</v>
      </c>
      <c r="I41" s="54">
        <f t="shared" si="4"/>
        <v>-2054.3000000000002</v>
      </c>
      <c r="J41" s="54">
        <v>1182</v>
      </c>
      <c r="K41" s="54"/>
      <c r="L41" s="55">
        <f t="shared" si="5"/>
        <v>0.24619974187338675</v>
      </c>
      <c r="M41"/>
      <c r="N41"/>
    </row>
    <row r="42" spans="2:14" ht="14.4" x14ac:dyDescent="0.3">
      <c r="B42" s="51" t="s">
        <v>47</v>
      </c>
      <c r="C42" s="52">
        <v>36</v>
      </c>
      <c r="D42" s="56">
        <f t="shared" si="1"/>
        <v>5.8673873903635557E-2</v>
      </c>
      <c r="E42" s="59">
        <f t="shared" si="2"/>
        <v>0</v>
      </c>
      <c r="F42" s="61">
        <f t="shared" si="3"/>
        <v>0</v>
      </c>
      <c r="G42" s="54">
        <v>28164.5</v>
      </c>
      <c r="H42" s="54">
        <v>28417.4</v>
      </c>
      <c r="I42" s="54">
        <f t="shared" si="4"/>
        <v>-252.9</v>
      </c>
      <c r="J42" s="54">
        <v>896.5</v>
      </c>
      <c r="K42" s="54"/>
      <c r="L42" s="55">
        <f t="shared" si="5"/>
        <v>0.15540862755392221</v>
      </c>
      <c r="M42"/>
      <c r="N42"/>
    </row>
    <row r="43" spans="2:14" ht="14.4" x14ac:dyDescent="0.3">
      <c r="B43" s="51" t="s">
        <v>48</v>
      </c>
      <c r="C43" s="52">
        <v>37</v>
      </c>
      <c r="D43" s="56">
        <f t="shared" si="1"/>
        <v>9.5221420194578882E-2</v>
      </c>
      <c r="E43" s="59">
        <f t="shared" si="2"/>
        <v>0</v>
      </c>
      <c r="F43" s="61">
        <f t="shared" si="3"/>
        <v>0</v>
      </c>
      <c r="G43" s="54">
        <v>41761.9</v>
      </c>
      <c r="H43" s="54">
        <v>46118.400000000001</v>
      </c>
      <c r="I43" s="54">
        <f t="shared" si="4"/>
        <v>-4356.5</v>
      </c>
      <c r="J43" s="54">
        <v>730.5</v>
      </c>
      <c r="K43" s="54"/>
      <c r="L43" s="55">
        <f t="shared" si="5"/>
        <v>0.25221157632235203</v>
      </c>
      <c r="M43"/>
      <c r="N43"/>
    </row>
    <row r="44" spans="2:14" ht="14.4" x14ac:dyDescent="0.3">
      <c r="B44" s="51" t="s">
        <v>49</v>
      </c>
      <c r="C44" s="52">
        <v>38</v>
      </c>
      <c r="D44" s="56">
        <f t="shared" si="1"/>
        <v>7.7535678300655747E-2</v>
      </c>
      <c r="E44" s="59">
        <f t="shared" si="2"/>
        <v>0</v>
      </c>
      <c r="F44" s="61">
        <f t="shared" si="3"/>
        <v>0</v>
      </c>
      <c r="G44" s="54">
        <v>37031.199999999997</v>
      </c>
      <c r="H44" s="54">
        <v>37552.699999999997</v>
      </c>
      <c r="I44" s="54">
        <f t="shared" si="4"/>
        <v>-521.5</v>
      </c>
      <c r="J44" s="54">
        <v>1510.4</v>
      </c>
      <c r="K44" s="54"/>
      <c r="L44" s="55">
        <f t="shared" si="5"/>
        <v>0.20536761167257292</v>
      </c>
      <c r="M44"/>
      <c r="N44"/>
    </row>
    <row r="45" spans="2:14" ht="14.4" x14ac:dyDescent="0.3">
      <c r="B45" s="51" t="s">
        <v>50</v>
      </c>
      <c r="C45" s="52">
        <v>39</v>
      </c>
      <c r="D45" s="56">
        <f t="shared" si="1"/>
        <v>6.8400753208569393E-2</v>
      </c>
      <c r="E45" s="59">
        <f t="shared" si="2"/>
        <v>0</v>
      </c>
      <c r="F45" s="61">
        <f t="shared" si="3"/>
        <v>0</v>
      </c>
      <c r="G45" s="54">
        <v>33128.400000000001</v>
      </c>
      <c r="H45" s="54">
        <v>33128.400000000001</v>
      </c>
      <c r="I45" s="54">
        <f t="shared" si="4"/>
        <v>0</v>
      </c>
      <c r="J45" s="54">
        <v>1111.3</v>
      </c>
      <c r="K45" s="54"/>
      <c r="L45" s="55">
        <f t="shared" si="5"/>
        <v>0.18117206982543643</v>
      </c>
      <c r="M45"/>
      <c r="N45"/>
    </row>
    <row r="46" spans="2:14" ht="14.4" x14ac:dyDescent="0.3">
      <c r="B46" s="51" t="s">
        <v>51</v>
      </c>
      <c r="C46" s="52">
        <v>40</v>
      </c>
      <c r="D46" s="56">
        <f t="shared" si="1"/>
        <v>4.3019606547628875E-2</v>
      </c>
      <c r="E46" s="59">
        <f t="shared" si="2"/>
        <v>0</v>
      </c>
      <c r="F46" s="61">
        <f t="shared" si="3"/>
        <v>0</v>
      </c>
      <c r="G46" s="54">
        <v>19977.599999999999</v>
      </c>
      <c r="H46" s="54">
        <v>20835.599999999999</v>
      </c>
      <c r="I46" s="54">
        <f t="shared" si="4"/>
        <v>-858</v>
      </c>
      <c r="J46" s="54">
        <v>858</v>
      </c>
      <c r="K46" s="54"/>
      <c r="L46" s="55">
        <f t="shared" si="5"/>
        <v>0.11394539965874786</v>
      </c>
      <c r="M46"/>
      <c r="N46"/>
    </row>
    <row r="47" spans="2:14" ht="14.4" x14ac:dyDescent="0.3">
      <c r="B47" s="51" t="s">
        <v>52</v>
      </c>
      <c r="C47" s="52">
        <v>41</v>
      </c>
      <c r="D47" s="56">
        <f t="shared" si="1"/>
        <v>6.8967311408797347E-2</v>
      </c>
      <c r="E47" s="59">
        <f t="shared" si="2"/>
        <v>0</v>
      </c>
      <c r="F47" s="61">
        <f t="shared" si="3"/>
        <v>0</v>
      </c>
      <c r="G47" s="54">
        <v>32429.1</v>
      </c>
      <c r="H47" s="54">
        <v>33402.800000000003</v>
      </c>
      <c r="I47" s="54">
        <f t="shared" si="4"/>
        <v>-973.7</v>
      </c>
      <c r="J47" s="54">
        <v>1087.9000000000001</v>
      </c>
      <c r="K47" s="54"/>
      <c r="L47" s="55">
        <f t="shared" si="5"/>
        <v>0.18267270420440132</v>
      </c>
      <c r="M47"/>
      <c r="N47"/>
    </row>
    <row r="48" spans="2:14" ht="14.4" x14ac:dyDescent="0.3">
      <c r="B48" s="51" t="s">
        <v>53</v>
      </c>
      <c r="C48" s="52">
        <v>42</v>
      </c>
      <c r="D48" s="56">
        <f t="shared" si="1"/>
        <v>6.9936695792933712E-2</v>
      </c>
      <c r="E48" s="59">
        <f t="shared" si="2"/>
        <v>0</v>
      </c>
      <c r="F48" s="61">
        <f t="shared" si="3"/>
        <v>0</v>
      </c>
      <c r="G48" s="54">
        <v>33869.800000000003</v>
      </c>
      <c r="H48" s="54">
        <v>33872.300000000003</v>
      </c>
      <c r="I48" s="54">
        <f t="shared" si="4"/>
        <v>-2.5</v>
      </c>
      <c r="J48" s="54">
        <v>1116</v>
      </c>
      <c r="K48" s="54"/>
      <c r="L48" s="55">
        <f t="shared" si="5"/>
        <v>0.18524029837686487</v>
      </c>
      <c r="M48"/>
      <c r="N48"/>
    </row>
    <row r="49" spans="2:14" ht="14.4" x14ac:dyDescent="0.3">
      <c r="B49" s="51" t="s">
        <v>54</v>
      </c>
      <c r="C49" s="52">
        <v>43</v>
      </c>
      <c r="D49" s="56">
        <f t="shared" si="1"/>
        <v>9.4250177565616683E-2</v>
      </c>
      <c r="E49" s="59">
        <f t="shared" si="2"/>
        <v>0</v>
      </c>
      <c r="F49" s="61">
        <f t="shared" si="3"/>
        <v>0</v>
      </c>
      <c r="G49" s="54">
        <v>44972.800000000003</v>
      </c>
      <c r="H49" s="54">
        <v>45648</v>
      </c>
      <c r="I49" s="54">
        <f t="shared" si="4"/>
        <v>-675.2</v>
      </c>
      <c r="J49" s="54">
        <v>2105</v>
      </c>
      <c r="K49" s="54"/>
      <c r="L49" s="55">
        <f t="shared" si="5"/>
        <v>0.24963906024412655</v>
      </c>
      <c r="M49"/>
      <c r="N49"/>
    </row>
    <row r="50" spans="2:14" ht="14.4" x14ac:dyDescent="0.3">
      <c r="B50" s="51" t="s">
        <v>55</v>
      </c>
      <c r="C50" s="52">
        <v>44</v>
      </c>
      <c r="D50" s="56">
        <f t="shared" si="1"/>
        <v>5.4198807419765113E-2</v>
      </c>
      <c r="E50" s="59">
        <f t="shared" si="2"/>
        <v>0</v>
      </c>
      <c r="F50" s="61">
        <f t="shared" si="3"/>
        <v>0</v>
      </c>
      <c r="G50" s="54">
        <v>25101.200000000001</v>
      </c>
      <c r="H50" s="54">
        <v>26250</v>
      </c>
      <c r="I50" s="54">
        <f t="shared" si="4"/>
        <v>-1148.8</v>
      </c>
      <c r="J50" s="54">
        <v>1771.8</v>
      </c>
      <c r="K50" s="54"/>
      <c r="L50" s="55">
        <f t="shared" si="5"/>
        <v>0.14355558472240454</v>
      </c>
      <c r="M50"/>
      <c r="N50"/>
    </row>
    <row r="51" spans="2:14" ht="14.4" x14ac:dyDescent="0.3">
      <c r="B51" s="51" t="s">
        <v>56</v>
      </c>
      <c r="C51" s="52">
        <v>45</v>
      </c>
      <c r="D51" s="56">
        <f t="shared" si="1"/>
        <v>0.10328021506086785</v>
      </c>
      <c r="E51" s="59">
        <f t="shared" si="2"/>
        <v>0</v>
      </c>
      <c r="F51" s="61">
        <f t="shared" si="3"/>
        <v>0</v>
      </c>
      <c r="G51" s="54">
        <v>47995.1</v>
      </c>
      <c r="H51" s="54">
        <v>50021.5</v>
      </c>
      <c r="I51" s="54">
        <f t="shared" si="4"/>
        <v>-2026.4</v>
      </c>
      <c r="J51" s="54">
        <v>2301.6999999999998</v>
      </c>
      <c r="K51" s="54"/>
      <c r="L51" s="55">
        <f t="shared" si="5"/>
        <v>0.2735567878549241</v>
      </c>
      <c r="M51"/>
      <c r="N51"/>
    </row>
    <row r="52" spans="2:14" ht="14.4" x14ac:dyDescent="0.3">
      <c r="B52" s="51" t="s">
        <v>57</v>
      </c>
      <c r="C52" s="52">
        <v>46</v>
      </c>
      <c r="D52" s="56">
        <f t="shared" si="1"/>
        <v>3.567706182587007E-2</v>
      </c>
      <c r="E52" s="59">
        <f t="shared" si="2"/>
        <v>0</v>
      </c>
      <c r="F52" s="61">
        <f t="shared" si="3"/>
        <v>0</v>
      </c>
      <c r="G52" s="54">
        <v>16398</v>
      </c>
      <c r="H52" s="54">
        <v>17279.400000000001</v>
      </c>
      <c r="I52" s="54">
        <f t="shared" si="4"/>
        <v>-881.4</v>
      </c>
      <c r="J52" s="54">
        <v>1082.7</v>
      </c>
      <c r="K52" s="54"/>
      <c r="L52" s="55">
        <f t="shared" si="5"/>
        <v>9.4497309358183512E-2</v>
      </c>
      <c r="M52"/>
      <c r="N52"/>
    </row>
    <row r="53" spans="2:14" ht="14.4" x14ac:dyDescent="0.3">
      <c r="B53" s="51" t="s">
        <v>58</v>
      </c>
      <c r="C53" s="52">
        <v>47</v>
      </c>
      <c r="D53" s="56">
        <f t="shared" si="1"/>
        <v>6.3220379577476421E-2</v>
      </c>
      <c r="E53" s="59">
        <f t="shared" si="2"/>
        <v>0</v>
      </c>
      <c r="F53" s="61">
        <f t="shared" si="3"/>
        <v>0</v>
      </c>
      <c r="G53" s="54">
        <v>30078.6</v>
      </c>
      <c r="H53" s="54">
        <v>30619.399999999998</v>
      </c>
      <c r="I53" s="54">
        <f t="shared" si="4"/>
        <v>-540.79999999999995</v>
      </c>
      <c r="J53" s="54">
        <v>713.8</v>
      </c>
      <c r="K53" s="54"/>
      <c r="L53" s="55">
        <f t="shared" si="5"/>
        <v>0.16745089031806451</v>
      </c>
      <c r="M53"/>
      <c r="N53"/>
    </row>
    <row r="54" spans="2:14" ht="14.4" x14ac:dyDescent="0.3">
      <c r="B54" s="51" t="s">
        <v>59</v>
      </c>
      <c r="C54" s="52">
        <v>48</v>
      </c>
      <c r="D54" s="56">
        <f t="shared" si="1"/>
        <v>9.2337011281610801E-2</v>
      </c>
      <c r="E54" s="59">
        <f t="shared" si="2"/>
        <v>0</v>
      </c>
      <c r="F54" s="61">
        <f t="shared" si="3"/>
        <v>0</v>
      </c>
      <c r="G54" s="54">
        <v>43458.1</v>
      </c>
      <c r="H54" s="54">
        <v>44721.4</v>
      </c>
      <c r="I54" s="54">
        <f t="shared" si="4"/>
        <v>-1263.3</v>
      </c>
      <c r="J54" s="54">
        <v>2179.4</v>
      </c>
      <c r="K54" s="54"/>
      <c r="L54" s="55">
        <f t="shared" si="5"/>
        <v>0.24457168482303016</v>
      </c>
      <c r="M54"/>
      <c r="N54"/>
    </row>
    <row r="55" spans="2:14" ht="14.4" x14ac:dyDescent="0.3">
      <c r="B55" s="51" t="s">
        <v>60</v>
      </c>
      <c r="C55" s="52">
        <v>49</v>
      </c>
      <c r="D55" s="56">
        <f t="shared" si="1"/>
        <v>9.8673006722716824E-2</v>
      </c>
      <c r="E55" s="59">
        <f t="shared" si="2"/>
        <v>0</v>
      </c>
      <c r="F55" s="61">
        <f t="shared" si="3"/>
        <v>0</v>
      </c>
      <c r="G55" s="54">
        <v>46094.9</v>
      </c>
      <c r="H55" s="54">
        <v>47790.1</v>
      </c>
      <c r="I55" s="54">
        <f t="shared" si="4"/>
        <v>-1695.2</v>
      </c>
      <c r="J55" s="54">
        <v>655.1</v>
      </c>
      <c r="K55" s="54"/>
      <c r="L55" s="55">
        <f t="shared" si="5"/>
        <v>0.26135374283589274</v>
      </c>
      <c r="M55"/>
      <c r="N55"/>
    </row>
    <row r="56" spans="2:14" ht="14.4" x14ac:dyDescent="0.3">
      <c r="B56" s="51" t="s">
        <v>61</v>
      </c>
      <c r="C56" s="52">
        <v>50</v>
      </c>
      <c r="D56" s="56">
        <f t="shared" si="1"/>
        <v>9.9813969045770626E-2</v>
      </c>
      <c r="E56" s="59">
        <f t="shared" si="2"/>
        <v>0</v>
      </c>
      <c r="F56" s="61">
        <f t="shared" si="3"/>
        <v>0</v>
      </c>
      <c r="G56" s="54">
        <v>46018.5</v>
      </c>
      <c r="H56" s="54">
        <v>48342.7</v>
      </c>
      <c r="I56" s="54">
        <f t="shared" si="4"/>
        <v>-2324.1999999999998</v>
      </c>
      <c r="J56" s="54">
        <v>2869.7</v>
      </c>
      <c r="K56" s="54"/>
      <c r="L56" s="55">
        <f t="shared" si="5"/>
        <v>0.26437579297370606</v>
      </c>
      <c r="M56"/>
      <c r="N56"/>
    </row>
    <row r="57" spans="2:14" ht="14.4" x14ac:dyDescent="0.3">
      <c r="B57" s="51" t="s">
        <v>62</v>
      </c>
      <c r="C57" s="52">
        <v>51</v>
      </c>
      <c r="D57" s="56">
        <f t="shared" si="1"/>
        <v>9.6838712607984656E-2</v>
      </c>
      <c r="E57" s="59">
        <f t="shared" si="2"/>
        <v>0</v>
      </c>
      <c r="F57" s="61">
        <f t="shared" si="3"/>
        <v>0</v>
      </c>
      <c r="G57" s="54">
        <v>44550.3</v>
      </c>
      <c r="H57" s="54">
        <v>46901.7</v>
      </c>
      <c r="I57" s="54">
        <f t="shared" si="4"/>
        <v>-2351.4</v>
      </c>
      <c r="J57" s="54">
        <v>2443.1999999999998</v>
      </c>
      <c r="K57" s="54"/>
      <c r="L57" s="55">
        <f t="shared" si="5"/>
        <v>0.25649527497046853</v>
      </c>
      <c r="M57"/>
      <c r="N57"/>
    </row>
    <row r="58" spans="2:14" ht="14.4" x14ac:dyDescent="0.3">
      <c r="B58" s="51" t="s">
        <v>63</v>
      </c>
      <c r="C58" s="52">
        <v>52</v>
      </c>
      <c r="D58" s="56">
        <f t="shared" si="1"/>
        <v>8.6043342528204017E-2</v>
      </c>
      <c r="E58" s="59">
        <f t="shared" si="2"/>
        <v>0</v>
      </c>
      <c r="F58" s="61">
        <f t="shared" si="3"/>
        <v>0</v>
      </c>
      <c r="G58" s="54">
        <v>40952.400000000001</v>
      </c>
      <c r="H58" s="54">
        <v>41673.199999999997</v>
      </c>
      <c r="I58" s="54">
        <f t="shared" si="4"/>
        <v>-720.8</v>
      </c>
      <c r="J58" s="54">
        <v>1018.6</v>
      </c>
      <c r="K58" s="54"/>
      <c r="L58" s="55">
        <f t="shared" si="5"/>
        <v>0.22790173688585552</v>
      </c>
      <c r="M58"/>
      <c r="N58"/>
    </row>
    <row r="59" spans="2:14" ht="14.4" x14ac:dyDescent="0.3">
      <c r="B59" s="51" t="s">
        <v>64</v>
      </c>
      <c r="C59" s="52">
        <v>53</v>
      </c>
      <c r="D59" s="56">
        <f t="shared" si="1"/>
        <v>5.3374985546984687E-2</v>
      </c>
      <c r="E59" s="59">
        <f t="shared" si="2"/>
        <v>0</v>
      </c>
      <c r="F59" s="61">
        <f t="shared" si="3"/>
        <v>0</v>
      </c>
      <c r="G59" s="54">
        <v>23976.9</v>
      </c>
      <c r="H59" s="54">
        <v>25851</v>
      </c>
      <c r="I59" s="54">
        <f t="shared" si="4"/>
        <v>-1874.1</v>
      </c>
      <c r="J59" s="54">
        <v>1567.9</v>
      </c>
      <c r="K59" s="54"/>
      <c r="L59" s="55">
        <f t="shared" si="5"/>
        <v>0.14137353983462397</v>
      </c>
      <c r="M59"/>
      <c r="N59"/>
    </row>
    <row r="60" spans="2:14" ht="14.4" x14ac:dyDescent="0.3">
      <c r="B60" s="51" t="s">
        <v>65</v>
      </c>
      <c r="C60" s="52">
        <v>54</v>
      </c>
      <c r="D60" s="56">
        <f t="shared" si="1"/>
        <v>8.5610371483787834E-2</v>
      </c>
      <c r="E60" s="59">
        <f t="shared" si="2"/>
        <v>0</v>
      </c>
      <c r="F60" s="61">
        <f t="shared" si="3"/>
        <v>0</v>
      </c>
      <c r="G60" s="54">
        <v>39910.300000000003</v>
      </c>
      <c r="H60" s="54">
        <v>41463.5</v>
      </c>
      <c r="I60" s="54">
        <f t="shared" si="4"/>
        <v>-1553.2</v>
      </c>
      <c r="J60" s="54">
        <v>1413.7</v>
      </c>
      <c r="K60" s="54"/>
      <c r="L60" s="55">
        <f t="shared" si="5"/>
        <v>0.22675493284333029</v>
      </c>
      <c r="M60"/>
      <c r="N60"/>
    </row>
    <row r="61" spans="2:14" ht="14.4" x14ac:dyDescent="0.3">
      <c r="B61" s="51" t="s">
        <v>66</v>
      </c>
      <c r="C61" s="52">
        <v>55</v>
      </c>
      <c r="D61" s="56">
        <f t="shared" si="1"/>
        <v>0.22461905981070679</v>
      </c>
      <c r="E61" s="59">
        <f t="shared" si="2"/>
        <v>0</v>
      </c>
      <c r="F61" s="61">
        <f t="shared" si="3"/>
        <v>0</v>
      </c>
      <c r="G61" s="54">
        <v>100680.2</v>
      </c>
      <c r="H61" s="54">
        <v>108789.3</v>
      </c>
      <c r="I61" s="54">
        <f t="shared" si="4"/>
        <v>-8109.1</v>
      </c>
      <c r="J61" s="54">
        <v>6189.1</v>
      </c>
      <c r="K61" s="54"/>
      <c r="L61" s="55">
        <f t="shared" si="5"/>
        <v>0.5949452027825175</v>
      </c>
      <c r="M61"/>
      <c r="N61"/>
    </row>
    <row r="62" spans="2:14" ht="14.4" x14ac:dyDescent="0.3">
      <c r="B62" s="51" t="s">
        <v>67</v>
      </c>
      <c r="C62" s="52">
        <v>56</v>
      </c>
      <c r="D62" s="56">
        <f t="shared" si="1"/>
        <v>4.3956987826431676E-2</v>
      </c>
      <c r="E62" s="59">
        <f t="shared" si="2"/>
        <v>0</v>
      </c>
      <c r="F62" s="61">
        <f t="shared" si="3"/>
        <v>0</v>
      </c>
      <c r="G62" s="54">
        <v>19823.2</v>
      </c>
      <c r="H62" s="54">
        <v>21289.600000000002</v>
      </c>
      <c r="I62" s="54">
        <f t="shared" si="4"/>
        <v>-1466.4</v>
      </c>
      <c r="J62" s="54">
        <f>+'KĮ str. 4 d. | CL 4.4.'!H63</f>
        <v>1437.9</v>
      </c>
      <c r="K62" s="54"/>
      <c r="L62" s="55">
        <f t="shared" si="5"/>
        <v>0.116428227676423</v>
      </c>
      <c r="M62"/>
      <c r="N62"/>
    </row>
    <row r="63" spans="2:14" ht="14.4" x14ac:dyDescent="0.3">
      <c r="B63" s="51" t="s">
        <v>68</v>
      </c>
      <c r="C63" s="52">
        <v>57</v>
      </c>
      <c r="D63" s="56">
        <f t="shared" si="1"/>
        <v>6.664677656464213E-2</v>
      </c>
      <c r="E63" s="59">
        <f t="shared" si="2"/>
        <v>0</v>
      </c>
      <c r="F63" s="61">
        <f t="shared" si="3"/>
        <v>0</v>
      </c>
      <c r="G63" s="54">
        <v>31592.799999999999</v>
      </c>
      <c r="H63" s="54">
        <v>32278.899999999998</v>
      </c>
      <c r="I63" s="54">
        <f t="shared" si="4"/>
        <v>-686.1</v>
      </c>
      <c r="J63" s="54">
        <v>559.6</v>
      </c>
      <c r="K63" s="54"/>
      <c r="L63" s="55">
        <f t="shared" si="5"/>
        <v>0.17652633766461043</v>
      </c>
      <c r="M63"/>
      <c r="N63"/>
    </row>
    <row r="64" spans="2:14" ht="14.4" x14ac:dyDescent="0.3">
      <c r="B64" s="51" t="s">
        <v>69</v>
      </c>
      <c r="C64" s="52">
        <v>58</v>
      </c>
      <c r="D64" s="56">
        <f t="shared" si="1"/>
        <v>2.5524025040881387E-2</v>
      </c>
      <c r="E64" s="59">
        <f t="shared" si="2"/>
        <v>0</v>
      </c>
      <c r="F64" s="61">
        <f t="shared" si="3"/>
        <v>0</v>
      </c>
      <c r="G64" s="54">
        <v>11863.3</v>
      </c>
      <c r="H64" s="54">
        <v>12362</v>
      </c>
      <c r="I64" s="54">
        <f t="shared" si="4"/>
        <v>-498.7</v>
      </c>
      <c r="J64" s="54">
        <f>+'KĮ str. 4 d. | CL 4.4.'!H65</f>
        <v>602</v>
      </c>
      <c r="K64" s="54"/>
      <c r="L64" s="55">
        <f t="shared" si="5"/>
        <v>6.7605110031937699E-2</v>
      </c>
      <c r="M64"/>
      <c r="N64"/>
    </row>
    <row r="65" spans="1:14" ht="14.4" x14ac:dyDescent="0.3">
      <c r="B65" s="51" t="s">
        <v>70</v>
      </c>
      <c r="C65" s="52">
        <v>59</v>
      </c>
      <c r="D65" s="56">
        <f t="shared" si="1"/>
        <v>2.6963338894303034E-2</v>
      </c>
      <c r="E65" s="59">
        <f t="shared" si="2"/>
        <v>0</v>
      </c>
      <c r="F65" s="61">
        <f t="shared" si="3"/>
        <v>0</v>
      </c>
      <c r="G65" s="54">
        <v>12217</v>
      </c>
      <c r="H65" s="54">
        <v>13059.1</v>
      </c>
      <c r="I65" s="54">
        <f t="shared" si="4"/>
        <v>-842.1</v>
      </c>
      <c r="J65" s="54">
        <v>587.1</v>
      </c>
      <c r="K65" s="54"/>
      <c r="L65" s="55">
        <f t="shared" si="5"/>
        <v>7.1417399483746785E-2</v>
      </c>
      <c r="M65"/>
      <c r="N65"/>
    </row>
    <row r="66" spans="1:14" ht="14.4" x14ac:dyDescent="0.3">
      <c r="B66" s="51" t="s">
        <v>71</v>
      </c>
      <c r="C66" s="52">
        <v>60</v>
      </c>
      <c r="D66" s="56">
        <f t="shared" si="1"/>
        <v>2.341243950380734E-2</v>
      </c>
      <c r="E66" s="59">
        <f t="shared" si="2"/>
        <v>0</v>
      </c>
      <c r="F66" s="61">
        <f t="shared" si="3"/>
        <v>0</v>
      </c>
      <c r="G66" s="54">
        <v>11101.5</v>
      </c>
      <c r="H66" s="54">
        <v>11339.300000000001</v>
      </c>
      <c r="I66" s="54">
        <f t="shared" si="4"/>
        <v>-237.8</v>
      </c>
      <c r="J66" s="54">
        <v>223.8</v>
      </c>
      <c r="K66" s="54"/>
      <c r="L66" s="55">
        <f t="shared" si="5"/>
        <v>6.2012184451152835E-2</v>
      </c>
      <c r="M66"/>
      <c r="N66"/>
    </row>
    <row r="67" spans="1:14" ht="14.4" x14ac:dyDescent="0.3">
      <c r="B67" s="57" t="s">
        <v>72</v>
      </c>
      <c r="C67" s="58">
        <v>61</v>
      </c>
      <c r="D67" s="56">
        <f t="shared" si="1"/>
        <v>1.8902272839893628E-2</v>
      </c>
      <c r="E67" s="59">
        <f>IF(D67&gt;0.3,H67/$C$73/1000*$C$75,0)</f>
        <v>0</v>
      </c>
      <c r="F67" s="61">
        <f>IF(D67&gt;0.3,H67/$D$73/1000*$D$75,0)</f>
        <v>0</v>
      </c>
      <c r="G67" s="54">
        <v>9517.2000000000007</v>
      </c>
      <c r="H67" s="54">
        <v>9154.9000000000015</v>
      </c>
      <c r="I67" s="54">
        <f t="shared" si="4"/>
        <v>362.3</v>
      </c>
      <c r="J67" s="54">
        <v>344.3</v>
      </c>
      <c r="K67" s="60"/>
      <c r="L67" s="55">
        <f t="shared" si="5"/>
        <v>5.0066172288576821E-2</v>
      </c>
      <c r="M67"/>
      <c r="N67"/>
    </row>
    <row r="68" spans="1:14" x14ac:dyDescent="0.25">
      <c r="J68" s="40"/>
    </row>
    <row r="69" spans="1:14" ht="14.4" thickBot="1" x14ac:dyDescent="0.3"/>
    <row r="70" spans="1:14" ht="14.4" thickBot="1" x14ac:dyDescent="0.3">
      <c r="A70" s="41"/>
      <c r="B70" s="42" t="s">
        <v>92</v>
      </c>
      <c r="C70" s="146">
        <v>50862.3</v>
      </c>
      <c r="D70" s="146">
        <v>50862.3</v>
      </c>
    </row>
    <row r="71" spans="1:14" ht="14.4" thickBot="1" x14ac:dyDescent="0.3">
      <c r="A71" s="41"/>
      <c r="B71" s="42" t="s">
        <v>88</v>
      </c>
      <c r="C71" s="107">
        <v>48432.800000000003</v>
      </c>
      <c r="D71" s="107">
        <v>48432.800000000003</v>
      </c>
    </row>
    <row r="72" spans="1:14" ht="14.4" thickBot="1" x14ac:dyDescent="0.3">
      <c r="A72" s="41"/>
      <c r="B72" s="143" t="s">
        <v>91</v>
      </c>
      <c r="C72" s="145">
        <v>2.7</v>
      </c>
      <c r="D72" s="146">
        <v>2.2000000000000002</v>
      </c>
    </row>
    <row r="73" spans="1:14" ht="14.4" thickBot="1" x14ac:dyDescent="0.3">
      <c r="A73" s="41"/>
      <c r="B73" s="161" t="s">
        <v>96</v>
      </c>
      <c r="C73" s="145">
        <v>18285.599999999999</v>
      </c>
      <c r="D73" s="146">
        <v>18545.8</v>
      </c>
    </row>
    <row r="74" spans="1:14" ht="14.4" thickBot="1" x14ac:dyDescent="0.3">
      <c r="A74" s="41"/>
      <c r="B74" s="44" t="s">
        <v>93</v>
      </c>
      <c r="C74" s="107">
        <v>16894.404999999999</v>
      </c>
      <c r="D74" s="107">
        <v>16894.404999999999</v>
      </c>
    </row>
    <row r="75" spans="1:14" ht="15.75" customHeight="1" thickBot="1" x14ac:dyDescent="0.3">
      <c r="A75" s="215" t="s">
        <v>73</v>
      </c>
      <c r="B75" s="216"/>
      <c r="C75" s="108">
        <v>0.39900000000000002</v>
      </c>
      <c r="D75" s="45">
        <v>0.39900000000000002</v>
      </c>
    </row>
    <row r="77" spans="1:14" ht="14.4" thickBot="1" x14ac:dyDescent="0.3">
      <c r="B77" s="46" t="s">
        <v>74</v>
      </c>
    </row>
    <row r="78" spans="1:14" ht="14.4" thickBot="1" x14ac:dyDescent="0.3">
      <c r="B78" s="46" t="s">
        <v>75</v>
      </c>
      <c r="C78" s="47"/>
    </row>
    <row r="79" spans="1:14" ht="14.4" thickBot="1" x14ac:dyDescent="0.3">
      <c r="B79" s="44" t="s">
        <v>76</v>
      </c>
      <c r="C79" s="48"/>
    </row>
    <row r="80" spans="1:14" ht="14.4" thickBot="1" x14ac:dyDescent="0.3">
      <c r="B80" s="42" t="s">
        <v>77</v>
      </c>
      <c r="C80" s="49"/>
    </row>
    <row r="81" spans="2:12" ht="14.4" thickBot="1" x14ac:dyDescent="0.3">
      <c r="B81" s="50"/>
      <c r="C81" s="50"/>
      <c r="D81" s="50"/>
      <c r="E81" s="50"/>
      <c r="F81" s="50"/>
      <c r="G81" s="50"/>
      <c r="H81" s="50"/>
      <c r="I81" s="50"/>
      <c r="J81" s="50"/>
      <c r="K81" s="50"/>
      <c r="L81" s="50"/>
    </row>
  </sheetData>
  <mergeCells count="12">
    <mergeCell ref="L6:L7"/>
    <mergeCell ref="G6:G7"/>
    <mergeCell ref="B6:B7"/>
    <mergeCell ref="C6:C7"/>
    <mergeCell ref="D6:D7"/>
    <mergeCell ref="E6:E7"/>
    <mergeCell ref="F6:F7"/>
    <mergeCell ref="A75:B75"/>
    <mergeCell ref="H6:H7"/>
    <mergeCell ref="I6:I7"/>
    <mergeCell ref="J6:J7"/>
    <mergeCell ref="K6:K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rgb="FF47ABD9"/>
  </sheetPr>
  <dimension ref="A1:E21"/>
  <sheetViews>
    <sheetView showGridLines="0" showRowColHeaders="0" zoomScale="85" zoomScaleNormal="85"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6.5" customHeight="1" x14ac:dyDescent="0.3">
      <c r="B1" s="180" t="s">
        <v>124</v>
      </c>
    </row>
    <row r="2" spans="1:5" ht="16.5" customHeight="1" x14ac:dyDescent="0.3">
      <c r="B2" s="30"/>
      <c r="C2" s="63"/>
      <c r="D2" s="64"/>
      <c r="E2" s="64"/>
    </row>
    <row r="3" spans="1:5" ht="16.5" customHeight="1" thickBot="1" x14ac:dyDescent="0.35">
      <c r="B3" s="106"/>
      <c r="C3" s="63"/>
      <c r="D3" s="64"/>
      <c r="E3" s="64"/>
    </row>
    <row r="4" spans="1:5" ht="23.25" customHeight="1" x14ac:dyDescent="0.3">
      <c r="A4" s="65"/>
      <c r="B4" s="104" t="s">
        <v>98</v>
      </c>
      <c r="C4" s="67"/>
      <c r="D4" s="67"/>
      <c r="E4" s="67"/>
    </row>
    <row r="5" spans="1:5" ht="23.25" customHeight="1" thickBot="1" x14ac:dyDescent="0.35">
      <c r="A5" s="65"/>
      <c r="B5" s="179" t="s">
        <v>116</v>
      </c>
      <c r="C5" s="178"/>
      <c r="D5" s="178"/>
      <c r="E5" s="178"/>
    </row>
    <row r="6" spans="1:5" ht="39.6" customHeight="1" thickBot="1" x14ac:dyDescent="0.35">
      <c r="A6" s="66"/>
      <c r="B6" s="68" t="s">
        <v>117</v>
      </c>
      <c r="C6" s="69" t="s">
        <v>118</v>
      </c>
      <c r="D6" s="69" t="s">
        <v>165</v>
      </c>
      <c r="E6" s="70" t="s">
        <v>119</v>
      </c>
    </row>
    <row r="7" spans="1:5" ht="194.4" customHeight="1" x14ac:dyDescent="0.3">
      <c r="B7" s="71" t="s">
        <v>78</v>
      </c>
      <c r="C7" s="72" t="s">
        <v>120</v>
      </c>
      <c r="D7" s="71" t="s">
        <v>108</v>
      </c>
      <c r="E7" s="73" t="s">
        <v>122</v>
      </c>
    </row>
    <row r="8" spans="1:5" ht="14.25" customHeight="1" x14ac:dyDescent="0.3">
      <c r="B8" s="231" t="s">
        <v>79</v>
      </c>
      <c r="C8" s="234" t="s">
        <v>121</v>
      </c>
      <c r="D8" s="237" t="s">
        <v>169</v>
      </c>
      <c r="E8" s="238" t="s">
        <v>173</v>
      </c>
    </row>
    <row r="9" spans="1:5" x14ac:dyDescent="0.3">
      <c r="B9" s="232"/>
      <c r="C9" s="235"/>
      <c r="D9" s="237"/>
      <c r="E9" s="239"/>
    </row>
    <row r="10" spans="1:5" ht="102" customHeight="1" x14ac:dyDescent="0.3">
      <c r="B10" s="232"/>
      <c r="C10" s="235"/>
      <c r="D10" s="75" t="s">
        <v>170</v>
      </c>
      <c r="E10" s="193" t="str">
        <f>CONCATENATE(FIXED('KĮ 4 str. 2 d. | CL 4.2.'!G24,1),IF('KĮ 4 str. 2 d. | CL 4.2.'!G24+0.05&lt;0," &lt; "," ≥ "),FIXED(0,1))</f>
        <v>-1,0 &lt; 0,0</v>
      </c>
    </row>
    <row r="11" spans="1:5" ht="27.6" customHeight="1" x14ac:dyDescent="0.3">
      <c r="B11" s="232"/>
      <c r="C11" s="235"/>
      <c r="D11" s="74" t="s">
        <v>171</v>
      </c>
      <c r="E11" s="192" t="s">
        <v>174</v>
      </c>
    </row>
    <row r="12" spans="1:5" ht="92.4" customHeight="1" x14ac:dyDescent="0.3">
      <c r="B12" s="233"/>
      <c r="C12" s="236"/>
      <c r="D12" s="115" t="s">
        <v>172</v>
      </c>
      <c r="E12" s="193" t="s">
        <v>175</v>
      </c>
    </row>
    <row r="13" spans="1:5" ht="14.25" customHeight="1" x14ac:dyDescent="0.3">
      <c r="B13" s="240" t="s">
        <v>87</v>
      </c>
      <c r="C13" s="240"/>
      <c r="D13" s="240"/>
      <c r="E13" s="240"/>
    </row>
    <row r="14" spans="1:5" ht="14.25" customHeight="1" x14ac:dyDescent="0.3">
      <c r="B14" s="241" t="s">
        <v>123</v>
      </c>
      <c r="C14" s="240"/>
      <c r="D14" s="240"/>
      <c r="E14" s="240"/>
    </row>
    <row r="15" spans="1:5" ht="14.25" customHeight="1" x14ac:dyDescent="0.3">
      <c r="B15" s="235" t="s">
        <v>176</v>
      </c>
      <c r="C15" s="235"/>
      <c r="D15" s="235"/>
      <c r="E15" s="235"/>
    </row>
    <row r="16" spans="1:5" ht="15" customHeight="1" thickBot="1" x14ac:dyDescent="0.35">
      <c r="B16" s="229" t="s">
        <v>177</v>
      </c>
      <c r="C16" s="230"/>
      <c r="D16" s="230"/>
      <c r="E16" s="230"/>
    </row>
    <row r="17" spans="2:5" x14ac:dyDescent="0.3">
      <c r="B17" s="62"/>
      <c r="C17" s="62"/>
      <c r="D17" s="62"/>
      <c r="E17" s="62"/>
    </row>
    <row r="18" spans="2:5" x14ac:dyDescent="0.3">
      <c r="B18" s="62"/>
      <c r="C18" s="62"/>
      <c r="D18" s="62"/>
      <c r="E18" s="62"/>
    </row>
    <row r="19" spans="2:5" x14ac:dyDescent="0.3">
      <c r="B19" s="62"/>
      <c r="C19" s="62"/>
      <c r="D19" s="62"/>
      <c r="E19" s="62"/>
    </row>
    <row r="20" spans="2:5" x14ac:dyDescent="0.3">
      <c r="B20" s="62"/>
      <c r="C20" s="62"/>
      <c r="D20" s="62"/>
      <c r="E20" s="62"/>
    </row>
    <row r="21" spans="2:5" x14ac:dyDescent="0.3">
      <c r="B21" s="62"/>
      <c r="C21" s="62"/>
      <c r="D21" s="62"/>
      <c r="E21" s="62"/>
    </row>
  </sheetData>
  <mergeCells count="8">
    <mergeCell ref="B16:E16"/>
    <mergeCell ref="B8:B12"/>
    <mergeCell ref="C8:C12"/>
    <mergeCell ref="D8:D9"/>
    <mergeCell ref="E8:E9"/>
    <mergeCell ref="B13:E13"/>
    <mergeCell ref="B14:E14"/>
    <mergeCell ref="B15:E15"/>
  </mergeCells>
  <hyperlinks>
    <hyperlink ref="B1" location="'1 lentelė | Table 1'!A1" display="↖ atgal į turinį / back to content"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rgb="FF47ABD9"/>
  </sheetPr>
  <dimension ref="A1:R33"/>
  <sheetViews>
    <sheetView showGridLines="0" showRowColHeaders="0" zoomScale="85" zoomScaleNormal="85" workbookViewId="0"/>
  </sheetViews>
  <sheetFormatPr defaultColWidth="9.109375" defaultRowHeight="13.8" x14ac:dyDescent="0.25"/>
  <cols>
    <col min="1" max="1" width="9.109375" style="77" customWidth="1"/>
    <col min="2" max="2" width="31.33203125" style="77" customWidth="1"/>
    <col min="3" max="3" width="6.5546875" style="77" customWidth="1"/>
    <col min="4" max="4" width="17.6640625" style="77" customWidth="1"/>
    <col min="5" max="5" width="7.109375" style="77" customWidth="1"/>
    <col min="6" max="6" width="7.5546875" style="77" customWidth="1"/>
    <col min="7" max="7" width="19.33203125" style="77" customWidth="1"/>
    <col min="8" max="8" width="24.88671875" style="77" customWidth="1"/>
    <col min="9" max="9" width="13.33203125" style="77" customWidth="1"/>
    <col min="10" max="10" width="32" style="77" customWidth="1"/>
    <col min="11" max="11" width="17.5546875" style="77" customWidth="1"/>
    <col min="12" max="12" width="18" style="77" customWidth="1"/>
    <col min="13" max="13" width="16.44140625" style="77" customWidth="1"/>
    <col min="14" max="14" width="19" style="77" customWidth="1"/>
    <col min="15" max="15" width="17.44140625" style="77" customWidth="1"/>
    <col min="16" max="16" width="20.44140625" style="77" customWidth="1"/>
    <col min="17" max="17" width="9.88671875" style="77" customWidth="1"/>
    <col min="18" max="18" width="10.5546875" style="77" customWidth="1"/>
    <col min="19" max="19" width="5.6640625" style="77" customWidth="1"/>
    <col min="20" max="16384" width="9.109375" style="77"/>
  </cols>
  <sheetData>
    <row r="1" spans="1:18" x14ac:dyDescent="0.25">
      <c r="B1" s="181" t="s">
        <v>124</v>
      </c>
      <c r="C1" s="79"/>
    </row>
    <row r="2" spans="1:18" x14ac:dyDescent="0.25">
      <c r="B2" s="78"/>
    </row>
    <row r="3" spans="1:18" s="80" customFormat="1" ht="14.4" thickBot="1" x14ac:dyDescent="0.3"/>
    <row r="4" spans="1:18" ht="14.25" customHeight="1" x14ac:dyDescent="0.25">
      <c r="A4" s="81"/>
      <c r="B4" s="92" t="s">
        <v>99</v>
      </c>
      <c r="C4" s="92"/>
      <c r="D4" s="92"/>
      <c r="E4" s="92"/>
      <c r="F4" s="92"/>
      <c r="G4" s="92"/>
      <c r="H4" s="82"/>
      <c r="I4" s="82"/>
      <c r="J4" s="82"/>
      <c r="K4" s="83"/>
      <c r="L4" s="82"/>
      <c r="M4" s="84"/>
      <c r="N4" s="82"/>
      <c r="O4" s="82"/>
      <c r="P4" s="82"/>
      <c r="Q4" s="82"/>
      <c r="R4" s="82"/>
    </row>
    <row r="5" spans="1:18" ht="14.25" customHeight="1" x14ac:dyDescent="0.25">
      <c r="A5" s="81"/>
      <c r="B5" s="186" t="s">
        <v>125</v>
      </c>
      <c r="C5" s="182"/>
      <c r="D5" s="182"/>
      <c r="E5" s="182"/>
      <c r="F5" s="182"/>
      <c r="G5" s="182"/>
      <c r="H5" s="183"/>
      <c r="I5" s="183"/>
      <c r="J5" s="183"/>
      <c r="K5" s="184"/>
      <c r="L5" s="183"/>
      <c r="M5" s="185"/>
      <c r="N5" s="183"/>
      <c r="O5" s="183"/>
      <c r="P5" s="183"/>
      <c r="Q5" s="183"/>
      <c r="R5" s="183"/>
    </row>
    <row r="6" spans="1:18" ht="14.25" customHeight="1" x14ac:dyDescent="0.25">
      <c r="B6" s="262" t="s">
        <v>80</v>
      </c>
      <c r="C6" s="262"/>
      <c r="D6" s="262"/>
      <c r="E6" s="262"/>
      <c r="F6" s="262"/>
      <c r="G6" s="262"/>
      <c r="H6" s="262"/>
      <c r="I6" s="262"/>
      <c r="J6" s="262"/>
      <c r="K6" s="262"/>
      <c r="L6" s="262"/>
      <c r="M6" s="76"/>
      <c r="N6" s="76"/>
      <c r="O6" s="76"/>
    </row>
    <row r="7" spans="1:18" ht="17.25" customHeight="1" x14ac:dyDescent="0.25">
      <c r="B7" s="262" t="s">
        <v>81</v>
      </c>
      <c r="C7" s="262"/>
      <c r="D7" s="262"/>
      <c r="E7" s="262"/>
      <c r="F7" s="262"/>
      <c r="G7" s="262"/>
      <c r="H7" s="262"/>
      <c r="I7" s="262"/>
      <c r="J7" s="262"/>
      <c r="K7" s="262"/>
      <c r="L7" s="262"/>
      <c r="M7" s="76"/>
      <c r="N7" s="76"/>
      <c r="O7" s="76"/>
    </row>
    <row r="8" spans="1:18" ht="17.25" customHeight="1" x14ac:dyDescent="0.25">
      <c r="B8" s="266" t="s">
        <v>126</v>
      </c>
      <c r="C8" s="266"/>
      <c r="D8" s="266"/>
      <c r="E8" s="266"/>
      <c r="F8" s="266"/>
      <c r="G8" s="266"/>
      <c r="H8" s="266"/>
      <c r="I8" s="266"/>
      <c r="J8" s="266"/>
      <c r="K8" s="266"/>
      <c r="L8" s="266"/>
      <c r="M8" s="76"/>
      <c r="N8" s="76"/>
      <c r="O8" s="76"/>
    </row>
    <row r="9" spans="1:18" x14ac:dyDescent="0.25">
      <c r="A9" s="81"/>
      <c r="B9" s="266"/>
      <c r="C9" s="266"/>
      <c r="D9" s="266"/>
      <c r="E9" s="266"/>
      <c r="F9" s="266"/>
      <c r="G9" s="266"/>
      <c r="H9" s="266"/>
      <c r="I9" s="266"/>
      <c r="J9" s="266"/>
      <c r="K9" s="266"/>
      <c r="L9" s="266"/>
    </row>
    <row r="10" spans="1:18" ht="40.5" customHeight="1" x14ac:dyDescent="0.25">
      <c r="B10" s="263" t="s">
        <v>127</v>
      </c>
      <c r="C10" s="248" t="s">
        <v>128</v>
      </c>
      <c r="D10" s="248" t="s">
        <v>129</v>
      </c>
      <c r="E10" s="225" t="s">
        <v>132</v>
      </c>
      <c r="F10" s="227" t="s">
        <v>130</v>
      </c>
      <c r="G10" s="248" t="s">
        <v>131</v>
      </c>
      <c r="H10" s="248" t="s">
        <v>133</v>
      </c>
      <c r="I10" s="248" t="s">
        <v>134</v>
      </c>
      <c r="J10" s="250" t="s">
        <v>188</v>
      </c>
      <c r="K10" s="248" t="s">
        <v>135</v>
      </c>
      <c r="L10" s="250" t="s">
        <v>136</v>
      </c>
      <c r="M10" s="250" t="s">
        <v>137</v>
      </c>
      <c r="N10" s="225" t="s">
        <v>138</v>
      </c>
      <c r="O10" s="225" t="s">
        <v>139</v>
      </c>
      <c r="P10" s="225" t="s">
        <v>140</v>
      </c>
      <c r="Q10" s="250" t="s">
        <v>185</v>
      </c>
      <c r="R10" s="252"/>
    </row>
    <row r="11" spans="1:18" ht="72.599999999999994" customHeight="1" x14ac:dyDescent="0.25">
      <c r="B11" s="264"/>
      <c r="C11" s="265"/>
      <c r="D11" s="249"/>
      <c r="E11" s="226"/>
      <c r="F11" s="228"/>
      <c r="G11" s="249"/>
      <c r="H11" s="249"/>
      <c r="I11" s="249"/>
      <c r="J11" s="251"/>
      <c r="K11" s="249"/>
      <c r="L11" s="251"/>
      <c r="M11" s="251"/>
      <c r="N11" s="249"/>
      <c r="O11" s="226"/>
      <c r="P11" s="249"/>
      <c r="Q11" s="251"/>
      <c r="R11" s="253"/>
    </row>
    <row r="12" spans="1:18" ht="29.25" customHeight="1" x14ac:dyDescent="0.25">
      <c r="B12" s="118"/>
      <c r="C12" s="119"/>
      <c r="D12" s="116"/>
      <c r="E12" s="113"/>
      <c r="F12" s="114"/>
      <c r="G12" s="116">
        <v>1</v>
      </c>
      <c r="H12" s="116">
        <v>2</v>
      </c>
      <c r="I12" s="116" t="s">
        <v>82</v>
      </c>
      <c r="J12" s="116">
        <v>4</v>
      </c>
      <c r="K12" s="116">
        <v>5</v>
      </c>
      <c r="L12" s="117" t="s">
        <v>83</v>
      </c>
      <c r="M12" s="117">
        <v>7</v>
      </c>
      <c r="N12" s="117">
        <v>8</v>
      </c>
      <c r="O12" s="117">
        <v>9</v>
      </c>
      <c r="P12" s="117" t="s">
        <v>84</v>
      </c>
      <c r="Q12" s="254" t="s">
        <v>182</v>
      </c>
      <c r="R12" s="256" t="s">
        <v>184</v>
      </c>
    </row>
    <row r="13" spans="1:18" ht="56.25" customHeight="1" x14ac:dyDescent="0.25">
      <c r="B13" s="118"/>
      <c r="C13" s="125"/>
      <c r="D13" s="126" t="s">
        <v>85</v>
      </c>
      <c r="E13" s="127" t="s">
        <v>85</v>
      </c>
      <c r="F13" s="128" t="s">
        <v>85</v>
      </c>
      <c r="G13" s="129" t="s">
        <v>141</v>
      </c>
      <c r="H13" s="129" t="s">
        <v>142</v>
      </c>
      <c r="I13" s="130" t="s">
        <v>85</v>
      </c>
      <c r="J13" s="129" t="s">
        <v>143</v>
      </c>
      <c r="K13" s="129" t="s">
        <v>144</v>
      </c>
      <c r="L13" s="130" t="s">
        <v>85</v>
      </c>
      <c r="M13" s="130" t="s">
        <v>85</v>
      </c>
      <c r="N13" s="130" t="s">
        <v>85</v>
      </c>
      <c r="O13" s="130" t="s">
        <v>85</v>
      </c>
      <c r="P13" s="126" t="s">
        <v>85</v>
      </c>
      <c r="Q13" s="255"/>
      <c r="R13" s="257"/>
    </row>
    <row r="14" spans="1:18" ht="15" customHeight="1" x14ac:dyDescent="0.25">
      <c r="B14" s="123" t="s">
        <v>13</v>
      </c>
      <c r="C14" s="52">
        <v>1</v>
      </c>
      <c r="D14" s="100">
        <f>H14/$G$23/10</f>
        <v>1.6298321744285584</v>
      </c>
      <c r="E14" s="53">
        <f>IF(D14&gt;0.3,H14/$G$25/1000*$G$27,"")</f>
        <v>1.3888745272138554E-2</v>
      </c>
      <c r="F14" s="131">
        <f>IF(D14&gt;0.3,H14/$H$25/1000*$H$27,"")</f>
        <v>1.3919120236220476E-2</v>
      </c>
      <c r="G14" s="199">
        <v>740768.7</v>
      </c>
      <c r="H14" s="199">
        <f>797471.4</f>
        <v>797471.4</v>
      </c>
      <c r="I14" s="139">
        <f>ROUND(G14-H14,1)</f>
        <v>-56702.7</v>
      </c>
      <c r="J14" s="199">
        <v>59977.4</v>
      </c>
      <c r="K14" s="199">
        <v>0</v>
      </c>
      <c r="L14" s="54">
        <f>I14+J14+K14</f>
        <v>3274.7000000000044</v>
      </c>
      <c r="M14" s="170">
        <f>L14/1000/$G$22*100</f>
        <v>6.4252240299322019E-3</v>
      </c>
      <c r="N14" s="132">
        <f>H14/1000/$G$25*100</f>
        <v>3.4808885393830957</v>
      </c>
      <c r="O14" s="133">
        <f>$G$27*N14*$G$24/100</f>
        <v>-1.3317073734726322E-2</v>
      </c>
      <c r="P14" s="172">
        <f>M14-$G$27*N14*$G$24/100</f>
        <v>1.9742297764658523E-2</v>
      </c>
      <c r="Q14" s="134" t="str">
        <f>IF(L14/$G$22/10-E14*$G$24&lt;-0.05,"Ne / No","Taip / Yes")</f>
        <v>Taip / Yes</v>
      </c>
      <c r="R14" s="142" t="str">
        <f>IF(L14/$G$22/10-F14*$G$24&lt;-0.05,"Ne / No","Taip / Yes")</f>
        <v>Taip / Yes</v>
      </c>
    </row>
    <row r="15" spans="1:18" x14ac:dyDescent="0.25">
      <c r="B15" s="123" t="s">
        <v>17</v>
      </c>
      <c r="C15" s="52">
        <v>5</v>
      </c>
      <c r="D15" s="100">
        <f>H15/$G$23/10</f>
        <v>0.76244096656743177</v>
      </c>
      <c r="E15" s="53">
        <f t="shared" ref="E15:E17" si="0">IF(D15&gt;0.3,H15/$G$25/1000*$G$27,"")</f>
        <v>6.4972016971078248E-3</v>
      </c>
      <c r="F15" s="131">
        <f t="shared" ref="F15:F17" si="1">IF(D15&gt;0.3,H15/$H$25/1000*$H$27,"")</f>
        <v>6.5114112073490823E-3</v>
      </c>
      <c r="G15" s="199">
        <v>343792.7</v>
      </c>
      <c r="H15" s="199">
        <v>373059.8</v>
      </c>
      <c r="I15" s="54">
        <f>ROUND(G15-H15,1)</f>
        <v>-29267.1</v>
      </c>
      <c r="J15" s="199">
        <v>32520.3</v>
      </c>
      <c r="K15" s="199">
        <f xml:space="preserve"> 5379.3-5300</f>
        <v>79.300000000000182</v>
      </c>
      <c r="L15" s="54">
        <f>I15+J15+K15</f>
        <v>3332.5000000000009</v>
      </c>
      <c r="M15" s="170">
        <f>L15/1000/$G$22*100</f>
        <v>6.538632265474408E-3</v>
      </c>
      <c r="N15" s="132">
        <f>H15/1000/$G$25*100</f>
        <v>1.628371352658603</v>
      </c>
      <c r="O15" s="133">
        <f>$G$27*N15*$G$24/100</f>
        <v>-6.2297718313938976E-3</v>
      </c>
      <c r="P15" s="172">
        <f>M15-$G$27*N15*$G$24/100</f>
        <v>1.2768404096868306E-2</v>
      </c>
      <c r="Q15" s="134" t="str">
        <f>IF(L15/$G$22/10-E15*$G$24&lt;-0.05,"Ne / No","Taip / Yes")</f>
        <v>Taip / Yes</v>
      </c>
      <c r="R15" s="142" t="str">
        <f t="shared" ref="R15:R17" si="2">IF(L15/$G$22/10-F15*$G$24&lt;-0.05,"Ne / No","Taip / Yes")</f>
        <v>Taip / Yes</v>
      </c>
    </row>
    <row r="16" spans="1:18" x14ac:dyDescent="0.25">
      <c r="B16" s="123" t="s">
        <v>18</v>
      </c>
      <c r="C16" s="52">
        <v>6</v>
      </c>
      <c r="D16" s="100">
        <f>H16/$G$23/10</f>
        <v>0.45602806893986098</v>
      </c>
      <c r="E16" s="53">
        <f t="shared" si="0"/>
        <v>3.8860796748423727E-3</v>
      </c>
      <c r="F16" s="131">
        <f t="shared" si="1"/>
        <v>3.8945786089238849E-3</v>
      </c>
      <c r="G16" s="199">
        <v>203785.5</v>
      </c>
      <c r="H16" s="199">
        <v>223133</v>
      </c>
      <c r="I16" s="54">
        <f>ROUND(G16-H16,1)</f>
        <v>-19347.5</v>
      </c>
      <c r="J16" s="199">
        <v>12941.2</v>
      </c>
      <c r="K16" s="199">
        <v>0</v>
      </c>
      <c r="L16" s="54">
        <f>I16+J16+K16</f>
        <v>-6406.2999999999993</v>
      </c>
      <c r="M16" s="170">
        <f>L16/1000/$G$22*100</f>
        <v>-1.2569674383288426E-2</v>
      </c>
      <c r="N16" s="132">
        <f>H16/1000/$G$25*100</f>
        <v>0.97395480572490534</v>
      </c>
      <c r="O16" s="133">
        <f>$G$27*N16*$G$24/100</f>
        <v>-3.7261256186123899E-3</v>
      </c>
      <c r="P16" s="172">
        <f>M16-$G$27*N16*$G$24/100</f>
        <v>-8.8435487646760375E-3</v>
      </c>
      <c r="Q16" s="134" t="str">
        <f t="shared" ref="Q16:Q17" si="3">IF(L16/$G$22/10-E16*$G$24&lt;-0.05,"Ne / No","Taip / Yes")</f>
        <v>Taip / Yes</v>
      </c>
      <c r="R16" s="142" t="str">
        <f t="shared" si="2"/>
        <v>Taip / Yes</v>
      </c>
    </row>
    <row r="17" spans="1:18" x14ac:dyDescent="0.25">
      <c r="B17" s="124" t="s">
        <v>23</v>
      </c>
      <c r="C17" s="58">
        <v>11</v>
      </c>
      <c r="D17" s="135">
        <f>H17/$G$23/10</f>
        <v>0.34453701014344318</v>
      </c>
      <c r="E17" s="53">
        <f t="shared" si="0"/>
        <v>2.9359996972597824E-3</v>
      </c>
      <c r="F17" s="131">
        <f t="shared" si="1"/>
        <v>2.9424207874015748E-3</v>
      </c>
      <c r="G17" s="200">
        <v>152308.79999999999</v>
      </c>
      <c r="H17" s="200">
        <v>168580.8</v>
      </c>
      <c r="I17" s="60">
        <f>ROUND(G17-H17,1)</f>
        <v>-16272</v>
      </c>
      <c r="J17" s="200">
        <v>16198.6</v>
      </c>
      <c r="K17" s="200">
        <v>0</v>
      </c>
      <c r="L17" s="60">
        <f>I17+J17+K17</f>
        <v>-73.399999999999636</v>
      </c>
      <c r="M17" s="171">
        <f>L17/1000/$G$22*100</f>
        <v>-1.4401668665741006E-4</v>
      </c>
      <c r="N17" s="136">
        <f>H17/1000/$G$25*100</f>
        <v>0.73583952312275236</v>
      </c>
      <c r="O17" s="137">
        <f>$G$27*N17*$G$24/100</f>
        <v>-2.8151516704663648E-3</v>
      </c>
      <c r="P17" s="173">
        <f>M17-$G$27*N17*$G$24/100</f>
        <v>2.6711349838089548E-3</v>
      </c>
      <c r="Q17" s="134" t="str">
        <f t="shared" si="3"/>
        <v>Taip / Yes</v>
      </c>
      <c r="R17" s="142" t="str">
        <f t="shared" si="2"/>
        <v>Taip / Yes</v>
      </c>
    </row>
    <row r="18" spans="1:18" ht="60.6" customHeight="1" x14ac:dyDescent="0.25">
      <c r="B18" s="85"/>
      <c r="F18" s="86"/>
      <c r="G18" s="205"/>
      <c r="H18" s="205"/>
      <c r="I18" s="86"/>
      <c r="J18" s="86"/>
      <c r="P18" s="258" t="s">
        <v>145</v>
      </c>
      <c r="Q18" s="260">
        <f>COUNTIF(Q14:Q17,"Ne / No")</f>
        <v>0</v>
      </c>
      <c r="R18" s="246">
        <f>COUNTIF(R14:R17,"Ne / No")</f>
        <v>0</v>
      </c>
    </row>
    <row r="19" spans="1:18" ht="15.6" customHeight="1" x14ac:dyDescent="0.25">
      <c r="F19" s="86"/>
      <c r="I19" s="144"/>
      <c r="J19" s="144" t="s">
        <v>87</v>
      </c>
      <c r="L19" s="79"/>
      <c r="M19" s="79"/>
      <c r="P19" s="259"/>
      <c r="Q19" s="261"/>
      <c r="R19" s="247"/>
    </row>
    <row r="20" spans="1:18" x14ac:dyDescent="0.25">
      <c r="G20" s="206"/>
      <c r="H20" s="206"/>
      <c r="I20" s="87"/>
      <c r="J20" s="187" t="s">
        <v>123</v>
      </c>
      <c r="L20" s="79"/>
      <c r="M20" s="79"/>
      <c r="R20" s="88"/>
    </row>
    <row r="21" spans="1:18" ht="14.4" thickBot="1" x14ac:dyDescent="0.3">
      <c r="H21" s="87"/>
      <c r="I21" s="87"/>
      <c r="J21" s="187"/>
      <c r="L21" s="79"/>
      <c r="M21" s="79"/>
      <c r="R21" s="88"/>
    </row>
    <row r="22" spans="1:18" ht="15" thickBot="1" x14ac:dyDescent="0.35">
      <c r="A22" s="174"/>
      <c r="B22" s="271" t="s">
        <v>101</v>
      </c>
      <c r="C22" s="271"/>
      <c r="D22" s="271"/>
      <c r="E22" s="271"/>
      <c r="F22" s="272"/>
      <c r="G22" s="175">
        <v>50966.316267645503</v>
      </c>
      <c r="H22" s="176">
        <v>50966.316267645503</v>
      </c>
      <c r="I22" s="244" t="s">
        <v>147</v>
      </c>
      <c r="J22" s="245"/>
      <c r="K22" s="79"/>
    </row>
    <row r="23" spans="1:18" ht="15" thickBot="1" x14ac:dyDescent="0.35">
      <c r="A23" s="152"/>
      <c r="B23" s="269" t="s">
        <v>102</v>
      </c>
      <c r="C23" s="269"/>
      <c r="D23" s="269"/>
      <c r="E23" s="269"/>
      <c r="F23" s="270"/>
      <c r="G23" s="153">
        <v>48929.663588191499</v>
      </c>
      <c r="H23" s="156">
        <v>48929.663588191499</v>
      </c>
      <c r="I23" s="244" t="s">
        <v>148</v>
      </c>
      <c r="J23" s="245"/>
      <c r="K23" s="79"/>
      <c r="O23" s="89"/>
    </row>
    <row r="24" spans="1:18" ht="15.75" customHeight="1" thickBot="1" x14ac:dyDescent="0.35">
      <c r="A24" s="269" t="s">
        <v>103</v>
      </c>
      <c r="B24" s="269"/>
      <c r="C24" s="269"/>
      <c r="D24" s="269"/>
      <c r="E24" s="269"/>
      <c r="F24" s="270"/>
      <c r="G24" s="154">
        <v>-0.95883922368718011</v>
      </c>
      <c r="H24" s="157">
        <v>-1.71177832300871</v>
      </c>
      <c r="I24" s="244" t="s">
        <v>149</v>
      </c>
      <c r="J24" s="245"/>
      <c r="K24" s="79"/>
      <c r="O24" s="89"/>
    </row>
    <row r="25" spans="1:18" ht="15.75" customHeight="1" thickBot="1" x14ac:dyDescent="0.35">
      <c r="A25" s="271" t="s">
        <v>104</v>
      </c>
      <c r="B25" s="271"/>
      <c r="C25" s="271"/>
      <c r="D25" s="271"/>
      <c r="E25" s="271"/>
      <c r="F25" s="272"/>
      <c r="G25" s="154">
        <v>22909.995277853188</v>
      </c>
      <c r="H25" s="177">
        <v>22860</v>
      </c>
      <c r="I25" s="243" t="s">
        <v>150</v>
      </c>
      <c r="J25" s="243"/>
      <c r="K25" s="79"/>
      <c r="O25" s="89"/>
    </row>
    <row r="26" spans="1:18" ht="15" thickBot="1" x14ac:dyDescent="0.35">
      <c r="A26" s="152"/>
      <c r="B26" s="273" t="s">
        <v>105</v>
      </c>
      <c r="C26" s="273"/>
      <c r="D26" s="273"/>
      <c r="E26" s="273"/>
      <c r="F26" s="274"/>
      <c r="G26" s="153">
        <v>21212.777999999998</v>
      </c>
      <c r="H26" s="156">
        <v>21212.777999999998</v>
      </c>
      <c r="I26" s="243" t="s">
        <v>151</v>
      </c>
      <c r="J26" s="243"/>
    </row>
    <row r="27" spans="1:18" ht="15.75" customHeight="1" thickBot="1" x14ac:dyDescent="0.35">
      <c r="A27" s="269" t="s">
        <v>97</v>
      </c>
      <c r="B27" s="269"/>
      <c r="C27" s="269"/>
      <c r="D27" s="269"/>
      <c r="E27" s="269"/>
      <c r="F27" s="270"/>
      <c r="G27" s="155">
        <v>0.39900000000000002</v>
      </c>
      <c r="H27" s="158">
        <v>0.39900000000000002</v>
      </c>
      <c r="I27" s="242" t="s">
        <v>146</v>
      </c>
      <c r="J27" s="243"/>
    </row>
    <row r="28" spans="1:18" x14ac:dyDescent="0.25">
      <c r="B28" s="103"/>
      <c r="D28" s="88"/>
      <c r="E28" s="88"/>
      <c r="F28" s="88"/>
      <c r="G28" s="88"/>
    </row>
    <row r="29" spans="1:18" ht="15" thickBot="1" x14ac:dyDescent="0.35">
      <c r="D29" s="275" t="s">
        <v>74</v>
      </c>
      <c r="E29" s="275"/>
      <c r="F29" s="275"/>
      <c r="G29" s="88"/>
      <c r="H29" s="195" t="s">
        <v>152</v>
      </c>
    </row>
    <row r="30" spans="1:18" ht="15" thickBot="1" x14ac:dyDescent="0.35">
      <c r="B30" s="152"/>
      <c r="C30" s="152"/>
      <c r="D30" s="267" t="s">
        <v>179</v>
      </c>
      <c r="E30" s="267"/>
      <c r="F30" s="268"/>
      <c r="G30" s="93" t="s">
        <v>178</v>
      </c>
      <c r="H30" s="195" t="s">
        <v>180</v>
      </c>
    </row>
    <row r="31" spans="1:18" ht="15.75" customHeight="1" thickBot="1" x14ac:dyDescent="0.35">
      <c r="B31" s="267" t="s">
        <v>181</v>
      </c>
      <c r="C31" s="267"/>
      <c r="D31" s="267"/>
      <c r="E31" s="267"/>
      <c r="F31" s="268"/>
      <c r="G31" s="194" t="s">
        <v>182</v>
      </c>
      <c r="H31" s="242" t="s">
        <v>183</v>
      </c>
      <c r="I31" s="243"/>
      <c r="J31" s="243"/>
      <c r="K31" s="243"/>
      <c r="L31" s="243"/>
    </row>
    <row r="32" spans="1:18" ht="15.75" customHeight="1" thickBot="1" x14ac:dyDescent="0.35">
      <c r="B32" s="267" t="s">
        <v>77</v>
      </c>
      <c r="C32" s="267"/>
      <c r="D32" s="267"/>
      <c r="E32" s="267"/>
      <c r="F32" s="268"/>
      <c r="G32" s="94"/>
      <c r="H32" s="196" t="s">
        <v>153</v>
      </c>
    </row>
    <row r="33" spans="2:18" ht="14.4" thickBot="1" x14ac:dyDescent="0.3">
      <c r="B33" s="90"/>
      <c r="C33" s="90"/>
      <c r="D33" s="90"/>
      <c r="E33" s="90"/>
      <c r="F33" s="90"/>
      <c r="G33" s="91"/>
      <c r="H33" s="91"/>
      <c r="I33" s="91"/>
      <c r="J33" s="91"/>
      <c r="K33" s="91"/>
      <c r="L33" s="91"/>
      <c r="M33" s="91"/>
      <c r="N33" s="91"/>
      <c r="O33" s="91"/>
      <c r="P33" s="91"/>
      <c r="Q33" s="91"/>
      <c r="R33" s="91"/>
    </row>
  </sheetData>
  <mergeCells count="41">
    <mergeCell ref="B32:F32"/>
    <mergeCell ref="B31:F31"/>
    <mergeCell ref="D30:F30"/>
    <mergeCell ref="B23:F23"/>
    <mergeCell ref="B22:F22"/>
    <mergeCell ref="A24:F24"/>
    <mergeCell ref="A25:F25"/>
    <mergeCell ref="B26:F26"/>
    <mergeCell ref="A27:F27"/>
    <mergeCell ref="D29:F29"/>
    <mergeCell ref="B6:L6"/>
    <mergeCell ref="B7:L7"/>
    <mergeCell ref="B10:B11"/>
    <mergeCell ref="C10:C11"/>
    <mergeCell ref="D10:D11"/>
    <mergeCell ref="E10:E11"/>
    <mergeCell ref="F10:F11"/>
    <mergeCell ref="G10:G11"/>
    <mergeCell ref="H10:H11"/>
    <mergeCell ref="B8:L9"/>
    <mergeCell ref="R18:R19"/>
    <mergeCell ref="I10:I11"/>
    <mergeCell ref="J10:J11"/>
    <mergeCell ref="K10:K11"/>
    <mergeCell ref="L10:L11"/>
    <mergeCell ref="M10:M11"/>
    <mergeCell ref="N10:N11"/>
    <mergeCell ref="O10:O11"/>
    <mergeCell ref="P10:P11"/>
    <mergeCell ref="Q10:R11"/>
    <mergeCell ref="Q12:Q13"/>
    <mergeCell ref="R12:R13"/>
    <mergeCell ref="P18:P19"/>
    <mergeCell ref="Q18:Q19"/>
    <mergeCell ref="H31:L31"/>
    <mergeCell ref="I22:J22"/>
    <mergeCell ref="I23:J23"/>
    <mergeCell ref="I24:J24"/>
    <mergeCell ref="I27:J27"/>
    <mergeCell ref="I25:J25"/>
    <mergeCell ref="I26:J26"/>
  </mergeCells>
  <conditionalFormatting sqref="D14:D17">
    <cfRule type="cellIs" dxfId="0" priority="1" operator="lessThan">
      <formula>0.3</formula>
    </cfRule>
  </conditionalFormatting>
  <hyperlinks>
    <hyperlink ref="B1" location="'2 lentelė | Table 2'!A1" display="↖ atgal į turinį / back to content" xr:uid="{607E786E-67A0-472E-82F7-AE5BB5B39B3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rgb="FF47ABD9"/>
  </sheetPr>
  <dimension ref="A1:O84"/>
  <sheetViews>
    <sheetView showGridLines="0" showRowColHeaders="0" zoomScale="85" zoomScaleNormal="85" workbookViewId="0"/>
  </sheetViews>
  <sheetFormatPr defaultColWidth="9.109375" defaultRowHeight="14.4" x14ac:dyDescent="0.3"/>
  <cols>
    <col min="1" max="1" width="9.6640625" style="162" customWidth="1"/>
    <col min="2" max="2" width="42.6640625" style="26" customWidth="1"/>
    <col min="3" max="3" width="8.5546875" style="26" customWidth="1"/>
    <col min="4" max="4" width="18.6640625" style="26" customWidth="1"/>
    <col min="5" max="5" width="20.33203125" style="26" customWidth="1"/>
    <col min="6" max="6" width="25.88671875" style="26" customWidth="1"/>
    <col min="7" max="7" width="24.5546875" style="26" customWidth="1"/>
    <col min="8" max="8" width="31.109375" style="26" customWidth="1"/>
    <col min="9" max="9" width="29.88671875" style="26" customWidth="1"/>
    <col min="10" max="10" width="29.6640625" style="26" customWidth="1"/>
    <col min="11" max="11" width="16.44140625" style="26" customWidth="1"/>
    <col min="12" max="12" width="13.88671875" customWidth="1"/>
    <col min="13" max="13" width="15.44140625" customWidth="1"/>
    <col min="14" max="14" width="8.88671875" customWidth="1"/>
    <col min="15" max="16384" width="9.109375" style="26"/>
  </cols>
  <sheetData>
    <row r="1" spans="1:14" x14ac:dyDescent="0.3">
      <c r="B1" s="180" t="s">
        <v>124</v>
      </c>
    </row>
    <row r="2" spans="1:14" x14ac:dyDescent="0.3">
      <c r="B2" s="27"/>
    </row>
    <row r="3" spans="1:14" s="32" customFormat="1" ht="15" thickBot="1" x14ac:dyDescent="0.35">
      <c r="A3" s="164"/>
      <c r="B3" s="33"/>
      <c r="C3" s="33"/>
      <c r="D3" s="33"/>
      <c r="L3"/>
      <c r="M3"/>
      <c r="N3"/>
    </row>
    <row r="4" spans="1:14" ht="15.75" customHeight="1" x14ac:dyDescent="0.3">
      <c r="B4" s="105" t="s">
        <v>100</v>
      </c>
      <c r="C4" s="95"/>
      <c r="D4" s="95"/>
      <c r="E4" s="95"/>
      <c r="F4" s="95"/>
      <c r="G4" s="95"/>
      <c r="H4" s="95"/>
      <c r="I4" s="95"/>
      <c r="J4" s="95"/>
      <c r="K4" s="95"/>
    </row>
    <row r="5" spans="1:14" ht="15.75" customHeight="1" x14ac:dyDescent="0.3">
      <c r="B5" s="189" t="s">
        <v>154</v>
      </c>
      <c r="C5" s="188"/>
      <c r="D5" s="188"/>
      <c r="E5" s="188"/>
      <c r="F5" s="188"/>
      <c r="G5" s="188"/>
      <c r="H5" s="188"/>
      <c r="I5" s="188"/>
      <c r="J5" s="188"/>
      <c r="K5" s="188"/>
    </row>
    <row r="6" spans="1:14" ht="26.4" customHeight="1" x14ac:dyDescent="0.3">
      <c r="B6" s="278" t="s">
        <v>90</v>
      </c>
      <c r="C6" s="278"/>
      <c r="D6" s="278"/>
      <c r="E6" s="278"/>
      <c r="F6" s="278"/>
      <c r="G6" s="278"/>
      <c r="H6" s="278"/>
      <c r="I6" s="278"/>
      <c r="J6" s="278"/>
      <c r="K6" s="96"/>
    </row>
    <row r="7" spans="1:14" ht="28.2" customHeight="1" x14ac:dyDescent="0.3">
      <c r="B7" s="279" t="s">
        <v>155</v>
      </c>
      <c r="C7" s="278"/>
      <c r="D7" s="278"/>
      <c r="E7" s="278"/>
      <c r="F7" s="278"/>
      <c r="G7" s="278"/>
      <c r="H7" s="278"/>
      <c r="I7" s="278"/>
      <c r="J7" s="278"/>
    </row>
    <row r="8" spans="1:14" ht="6.6" customHeight="1" x14ac:dyDescent="0.3">
      <c r="B8" s="190"/>
      <c r="F8" s="97"/>
    </row>
    <row r="9" spans="1:14" ht="77.400000000000006" customHeight="1" x14ac:dyDescent="0.3">
      <c r="B9" s="280" t="s">
        <v>127</v>
      </c>
      <c r="C9" s="217" t="s">
        <v>156</v>
      </c>
      <c r="D9" s="217" t="s">
        <v>157</v>
      </c>
      <c r="E9" s="217" t="s">
        <v>131</v>
      </c>
      <c r="F9" s="217" t="s">
        <v>133</v>
      </c>
      <c r="G9" s="217" t="s">
        <v>134</v>
      </c>
      <c r="H9" s="281" t="s">
        <v>189</v>
      </c>
      <c r="I9" s="281" t="s">
        <v>158</v>
      </c>
      <c r="J9" s="281" t="s">
        <v>159</v>
      </c>
      <c r="K9" s="287" t="s">
        <v>186</v>
      </c>
    </row>
    <row r="10" spans="1:14" ht="17.25" customHeight="1" x14ac:dyDescent="0.3">
      <c r="B10" s="222"/>
      <c r="C10" s="224"/>
      <c r="D10" s="218"/>
      <c r="E10" s="218"/>
      <c r="F10" s="218"/>
      <c r="G10" s="218"/>
      <c r="H10" s="282"/>
      <c r="I10" s="282"/>
      <c r="J10" s="282"/>
      <c r="K10" s="288"/>
    </row>
    <row r="11" spans="1:14" ht="17.25" customHeight="1" x14ac:dyDescent="0.3">
      <c r="B11" s="111"/>
      <c r="C11" s="112"/>
      <c r="D11" s="109"/>
      <c r="E11" s="109">
        <v>1</v>
      </c>
      <c r="F11" s="109">
        <v>2</v>
      </c>
      <c r="G11" s="98" t="s">
        <v>82</v>
      </c>
      <c r="H11" s="109">
        <v>4</v>
      </c>
      <c r="I11" s="122" t="s">
        <v>86</v>
      </c>
      <c r="J11" s="122">
        <v>6</v>
      </c>
      <c r="K11" s="120"/>
    </row>
    <row r="12" spans="1:14" ht="49.5" customHeight="1" x14ac:dyDescent="0.3">
      <c r="B12" s="111"/>
      <c r="C12" s="112"/>
      <c r="D12" s="109" t="s">
        <v>85</v>
      </c>
      <c r="E12" s="99" t="s">
        <v>160</v>
      </c>
      <c r="F12" s="99" t="s">
        <v>161</v>
      </c>
      <c r="G12" s="138" t="s">
        <v>85</v>
      </c>
      <c r="H12" s="99" t="s">
        <v>190</v>
      </c>
      <c r="I12" s="109" t="s">
        <v>85</v>
      </c>
      <c r="J12" s="138" t="s">
        <v>85</v>
      </c>
      <c r="K12" s="110" t="s">
        <v>85</v>
      </c>
    </row>
    <row r="13" spans="1:14" s="162" customFormat="1" x14ac:dyDescent="0.3">
      <c r="B13" s="165" t="s">
        <v>14</v>
      </c>
      <c r="C13" s="166">
        <v>2</v>
      </c>
      <c r="D13" s="56">
        <f t="shared" ref="D13:D44" si="0">F13/$E$75/10</f>
        <v>0.1393015913079963</v>
      </c>
      <c r="E13" s="199">
        <v>64105.7</v>
      </c>
      <c r="F13" s="201">
        <v>68159.8</v>
      </c>
      <c r="G13" s="139">
        <f t="shared" ref="G13:G68" si="1">ROUND(E13-F13,1)</f>
        <v>-4054.1</v>
      </c>
      <c r="H13" s="203">
        <v>6709.5</v>
      </c>
      <c r="I13" s="167">
        <f>ROUND(G13+H13,0)</f>
        <v>2655</v>
      </c>
      <c r="J13" s="140">
        <f t="shared" ref="J13:J44" si="2">I13/1000/$E$74*100</f>
        <v>5.2093229301829105E-3</v>
      </c>
      <c r="K13" s="101" t="str">
        <f>+IF(($E$76+0.05&gt;=0)*(I13&lt;0),"Ne",IF(($E$80+0.05&lt;0)*(E13*1.015+H13-F13&lt;0),"Ne / No","Taip / Yes"))</f>
        <v>Taip / Yes</v>
      </c>
      <c r="L13" s="168"/>
      <c r="M13" s="168"/>
      <c r="N13" s="168"/>
    </row>
    <row r="14" spans="1:14" s="162" customFormat="1" x14ac:dyDescent="0.3">
      <c r="B14" s="165" t="s">
        <v>15</v>
      </c>
      <c r="C14" s="166">
        <v>3</v>
      </c>
      <c r="D14" s="56">
        <f t="shared" si="0"/>
        <v>2.0929226258713594E-2</v>
      </c>
      <c r="E14" s="199">
        <v>8999.2999999999993</v>
      </c>
      <c r="F14" s="201">
        <v>10240.6</v>
      </c>
      <c r="G14" s="139">
        <f t="shared" si="1"/>
        <v>-1241.3</v>
      </c>
      <c r="H14" s="203">
        <v>1068.8</v>
      </c>
      <c r="I14" s="167">
        <f t="shared" ref="I14:I66" si="3">ROUND(G14+H14,0)</f>
        <v>-173</v>
      </c>
      <c r="J14" s="140">
        <f t="shared" si="2"/>
        <v>-3.3943987454675834E-4</v>
      </c>
      <c r="K14" s="101" t="str">
        <f t="shared" ref="K14:K68" si="4">+IF(($E$76+0.05&gt;=0)*(I14&lt;0),"Ne",IF(($E$80+0.05&lt;0)*(E14*1.015+H14-F14&lt;0),"Ne / No","Taip / Yes"))</f>
        <v>Taip / Yes</v>
      </c>
      <c r="L14" s="168"/>
      <c r="M14" s="168"/>
      <c r="N14" s="168"/>
    </row>
    <row r="15" spans="1:14" s="162" customFormat="1" x14ac:dyDescent="0.3">
      <c r="B15" s="165" t="s">
        <v>16</v>
      </c>
      <c r="C15" s="166">
        <v>4</v>
      </c>
      <c r="D15" s="56">
        <f t="shared" si="0"/>
        <v>5.5435083773079638E-2</v>
      </c>
      <c r="E15" s="199">
        <v>24712.6</v>
      </c>
      <c r="F15" s="201">
        <v>27124.2</v>
      </c>
      <c r="G15" s="139">
        <f t="shared" si="1"/>
        <v>-2411.6</v>
      </c>
      <c r="H15" s="203">
        <v>2411.6</v>
      </c>
      <c r="I15" s="167">
        <f t="shared" si="3"/>
        <v>0</v>
      </c>
      <c r="J15" s="140">
        <f t="shared" si="2"/>
        <v>0</v>
      </c>
      <c r="K15" s="101" t="str">
        <f t="shared" si="4"/>
        <v>Taip / Yes</v>
      </c>
      <c r="L15" s="168"/>
      <c r="M15" s="168"/>
      <c r="N15" s="168"/>
    </row>
    <row r="16" spans="1:14" s="162" customFormat="1" x14ac:dyDescent="0.3">
      <c r="B16" s="165" t="s">
        <v>19</v>
      </c>
      <c r="C16" s="166">
        <v>7</v>
      </c>
      <c r="D16" s="56">
        <f t="shared" si="0"/>
        <v>0.1187398312994357</v>
      </c>
      <c r="E16" s="199">
        <v>57823</v>
      </c>
      <c r="F16" s="201">
        <v>58099</v>
      </c>
      <c r="G16" s="139">
        <f t="shared" si="1"/>
        <v>-276</v>
      </c>
      <c r="H16" s="203">
        <v>1588.7</v>
      </c>
      <c r="I16" s="139">
        <f t="shared" si="3"/>
        <v>1313</v>
      </c>
      <c r="J16" s="140">
        <f t="shared" si="2"/>
        <v>2.5762113021959173E-3</v>
      </c>
      <c r="K16" s="101" t="str">
        <f t="shared" si="4"/>
        <v>Taip / Yes</v>
      </c>
      <c r="L16" s="168"/>
      <c r="M16" s="168"/>
      <c r="N16" s="168"/>
    </row>
    <row r="17" spans="2:15" s="162" customFormat="1" x14ac:dyDescent="0.3">
      <c r="B17" s="165" t="s">
        <v>20</v>
      </c>
      <c r="C17" s="166">
        <v>8</v>
      </c>
      <c r="D17" s="56">
        <f t="shared" si="0"/>
        <v>2.7465751886434984E-2</v>
      </c>
      <c r="E17" s="199">
        <v>11677.8</v>
      </c>
      <c r="F17" s="201">
        <v>13438.9</v>
      </c>
      <c r="G17" s="139">
        <f t="shared" si="1"/>
        <v>-1761.1</v>
      </c>
      <c r="H17" s="203">
        <v>2845.3</v>
      </c>
      <c r="I17" s="139">
        <f t="shared" si="3"/>
        <v>1084</v>
      </c>
      <c r="J17" s="140">
        <f t="shared" si="2"/>
        <v>2.1268949364663938E-3</v>
      </c>
      <c r="K17" s="101" t="str">
        <f t="shared" si="4"/>
        <v>Taip / Yes</v>
      </c>
      <c r="L17" s="168"/>
      <c r="M17" s="168"/>
      <c r="N17" s="168"/>
    </row>
    <row r="18" spans="2:15" s="162" customFormat="1" x14ac:dyDescent="0.3">
      <c r="B18" s="165" t="s">
        <v>21</v>
      </c>
      <c r="C18" s="166">
        <v>9</v>
      </c>
      <c r="D18" s="56">
        <f t="shared" si="0"/>
        <v>6.3256106276335808E-2</v>
      </c>
      <c r="E18" s="199">
        <v>31385.4</v>
      </c>
      <c r="F18" s="201">
        <v>30951</v>
      </c>
      <c r="G18" s="139">
        <f t="shared" si="1"/>
        <v>434.4</v>
      </c>
      <c r="H18" s="203">
        <v>34.9</v>
      </c>
      <c r="I18" s="139">
        <f t="shared" si="3"/>
        <v>469</v>
      </c>
      <c r="J18" s="140">
        <f t="shared" si="2"/>
        <v>9.2021561365566279E-4</v>
      </c>
      <c r="K18" s="101" t="str">
        <f t="shared" si="4"/>
        <v>Taip / Yes</v>
      </c>
      <c r="L18" s="168"/>
      <c r="M18" s="168"/>
      <c r="N18" s="168"/>
    </row>
    <row r="19" spans="2:15" s="162" customFormat="1" ht="16.5" customHeight="1" x14ac:dyDescent="0.3">
      <c r="B19" s="165" t="s">
        <v>22</v>
      </c>
      <c r="C19" s="166">
        <v>10</v>
      </c>
      <c r="D19" s="56">
        <f t="shared" si="0"/>
        <v>0.23869181072437606</v>
      </c>
      <c r="E19" s="199">
        <v>115879.8</v>
      </c>
      <c r="F19" s="201">
        <v>116791.1</v>
      </c>
      <c r="G19" s="139">
        <f t="shared" si="1"/>
        <v>-911.3</v>
      </c>
      <c r="H19" s="203">
        <v>10249.1</v>
      </c>
      <c r="I19" s="139">
        <f t="shared" si="3"/>
        <v>9338</v>
      </c>
      <c r="J19" s="140">
        <f t="shared" si="2"/>
        <v>1.8321904904726183E-2</v>
      </c>
      <c r="K19" s="101" t="str">
        <f t="shared" si="4"/>
        <v>Taip / Yes</v>
      </c>
      <c r="L19" s="168"/>
      <c r="M19" s="168"/>
      <c r="N19" s="168"/>
    </row>
    <row r="20" spans="2:15" s="162" customFormat="1" x14ac:dyDescent="0.3">
      <c r="B20" s="165" t="s">
        <v>24</v>
      </c>
      <c r="C20" s="166">
        <v>12</v>
      </c>
      <c r="D20" s="56">
        <f t="shared" si="0"/>
        <v>6.8056670653334456E-2</v>
      </c>
      <c r="E20" s="199">
        <v>26944.2</v>
      </c>
      <c r="F20" s="201">
        <v>33299.9</v>
      </c>
      <c r="G20" s="139">
        <f t="shared" si="1"/>
        <v>-6355.7</v>
      </c>
      <c r="H20" s="203">
        <v>5952.6</v>
      </c>
      <c r="I20" s="139">
        <f t="shared" si="3"/>
        <v>-403</v>
      </c>
      <c r="J20" s="140">
        <f t="shared" si="2"/>
        <v>-7.9071832047597468E-4</v>
      </c>
      <c r="K20" s="101" t="str">
        <f t="shared" si="4"/>
        <v>Taip / Yes</v>
      </c>
      <c r="L20" s="168"/>
      <c r="M20" s="168"/>
      <c r="N20" s="168"/>
    </row>
    <row r="21" spans="2:15" s="162" customFormat="1" x14ac:dyDescent="0.3">
      <c r="B21" s="165" t="s">
        <v>25</v>
      </c>
      <c r="C21" s="166">
        <v>13</v>
      </c>
      <c r="D21" s="56">
        <f t="shared" si="0"/>
        <v>6.6961629402878559E-2</v>
      </c>
      <c r="E21" s="199">
        <v>27926.7</v>
      </c>
      <c r="F21" s="201">
        <v>32764.1</v>
      </c>
      <c r="G21" s="139">
        <f t="shared" si="1"/>
        <v>-4837.3999999999996</v>
      </c>
      <c r="H21" s="203">
        <v>5137.3999999999996</v>
      </c>
      <c r="I21" s="139">
        <f t="shared" si="3"/>
        <v>300</v>
      </c>
      <c r="J21" s="140">
        <f t="shared" si="2"/>
        <v>5.8862405990767349E-4</v>
      </c>
      <c r="K21" s="101" t="str">
        <f t="shared" si="4"/>
        <v>Taip / Yes</v>
      </c>
      <c r="L21" s="168"/>
      <c r="M21" s="168"/>
      <c r="N21" s="168"/>
    </row>
    <row r="22" spans="2:15" s="162" customFormat="1" x14ac:dyDescent="0.3">
      <c r="B22" s="165" t="s">
        <v>26</v>
      </c>
      <c r="C22" s="166">
        <v>14</v>
      </c>
      <c r="D22" s="56">
        <f t="shared" si="0"/>
        <v>6.6833690652825281E-2</v>
      </c>
      <c r="E22" s="199">
        <v>23902.2</v>
      </c>
      <c r="F22" s="201">
        <v>32701.5</v>
      </c>
      <c r="G22" s="139">
        <f t="shared" si="1"/>
        <v>-8799.2999999999993</v>
      </c>
      <c r="H22" s="203">
        <v>1513.4</v>
      </c>
      <c r="I22" s="139">
        <f t="shared" si="3"/>
        <v>-7286</v>
      </c>
      <c r="J22" s="140">
        <f t="shared" si="2"/>
        <v>-1.4295716334957695E-2</v>
      </c>
      <c r="K22" s="101" t="str">
        <f t="shared" si="4"/>
        <v>Taip / Yes</v>
      </c>
      <c r="L22" s="168"/>
      <c r="M22" s="168"/>
      <c r="N22" s="168"/>
    </row>
    <row r="23" spans="2:15" s="162" customFormat="1" x14ac:dyDescent="0.3">
      <c r="B23" s="165" t="s">
        <v>27</v>
      </c>
      <c r="C23" s="166">
        <v>15</v>
      </c>
      <c r="D23" s="56">
        <f t="shared" si="0"/>
        <v>6.2806072526148435E-2</v>
      </c>
      <c r="E23" s="199">
        <v>29462.5</v>
      </c>
      <c r="F23" s="201">
        <v>30730.799999999999</v>
      </c>
      <c r="G23" s="139">
        <f t="shared" si="1"/>
        <v>-1268.3</v>
      </c>
      <c r="H23" s="203">
        <v>1780.2</v>
      </c>
      <c r="I23" s="139">
        <f t="shared" si="3"/>
        <v>512</v>
      </c>
      <c r="J23" s="140">
        <f t="shared" si="2"/>
        <v>1.0045850622424294E-3</v>
      </c>
      <c r="K23" s="101" t="str">
        <f t="shared" si="4"/>
        <v>Taip / Yes</v>
      </c>
      <c r="L23" s="168"/>
      <c r="M23" s="168"/>
      <c r="N23" s="168"/>
    </row>
    <row r="24" spans="2:15" s="162" customFormat="1" x14ac:dyDescent="0.3">
      <c r="B24" s="165" t="s">
        <v>28</v>
      </c>
      <c r="C24" s="166">
        <v>16</v>
      </c>
      <c r="D24" s="56">
        <f t="shared" si="0"/>
        <v>6.9126369403779822E-2</v>
      </c>
      <c r="E24" s="199">
        <v>32311</v>
      </c>
      <c r="F24" s="201">
        <v>33823.300000000003</v>
      </c>
      <c r="G24" s="139">
        <f t="shared" si="1"/>
        <v>-1512.3</v>
      </c>
      <c r="H24" s="203">
        <v>1687.8</v>
      </c>
      <c r="I24" s="139">
        <f t="shared" si="3"/>
        <v>176</v>
      </c>
      <c r="J24" s="140">
        <f t="shared" si="2"/>
        <v>3.4532611514583511E-4</v>
      </c>
      <c r="K24" s="101" t="str">
        <f t="shared" si="4"/>
        <v>Taip / Yes</v>
      </c>
      <c r="L24" s="168"/>
      <c r="M24" s="168"/>
      <c r="N24" s="168"/>
    </row>
    <row r="25" spans="2:15" s="162" customFormat="1" x14ac:dyDescent="0.3">
      <c r="B25" s="165" t="s">
        <v>29</v>
      </c>
      <c r="C25" s="166">
        <v>17</v>
      </c>
      <c r="D25" s="56">
        <f t="shared" si="0"/>
        <v>4.2914049392866679E-2</v>
      </c>
      <c r="E25" s="199">
        <v>18581.5</v>
      </c>
      <c r="F25" s="201">
        <v>20997.7</v>
      </c>
      <c r="G25" s="139">
        <f t="shared" si="1"/>
        <v>-2416.1999999999998</v>
      </c>
      <c r="H25" s="203">
        <v>1997.4</v>
      </c>
      <c r="I25" s="139">
        <f t="shared" si="3"/>
        <v>-419</v>
      </c>
      <c r="J25" s="140">
        <f t="shared" si="2"/>
        <v>-8.2211160367105069E-4</v>
      </c>
      <c r="K25" s="101" t="str">
        <f t="shared" si="4"/>
        <v>Taip / Yes</v>
      </c>
      <c r="L25" s="168"/>
      <c r="M25" s="168"/>
      <c r="N25" s="168"/>
    </row>
    <row r="26" spans="2:15" s="162" customFormat="1" x14ac:dyDescent="0.3">
      <c r="B26" s="165" t="s">
        <v>30</v>
      </c>
      <c r="C26" s="166">
        <v>18</v>
      </c>
      <c r="D26" s="56">
        <f t="shared" si="0"/>
        <v>0.11416080942252929</v>
      </c>
      <c r="E26" s="199">
        <v>50379.6</v>
      </c>
      <c r="F26" s="201">
        <v>55858.5</v>
      </c>
      <c r="G26" s="139">
        <f t="shared" si="1"/>
        <v>-5478.9</v>
      </c>
      <c r="H26" s="203">
        <v>5817.3</v>
      </c>
      <c r="I26" s="139">
        <f t="shared" si="3"/>
        <v>338</v>
      </c>
      <c r="J26" s="140">
        <f t="shared" si="2"/>
        <v>6.6318310749597883E-4</v>
      </c>
      <c r="K26" s="101" t="str">
        <f t="shared" si="4"/>
        <v>Taip / Yes</v>
      </c>
      <c r="L26" s="168"/>
      <c r="M26" s="168"/>
      <c r="N26" s="168"/>
    </row>
    <row r="27" spans="2:15" s="162" customFormat="1" x14ac:dyDescent="0.3">
      <c r="B27" s="165" t="s">
        <v>31</v>
      </c>
      <c r="C27" s="166">
        <v>19</v>
      </c>
      <c r="D27" s="56">
        <f t="shared" si="0"/>
        <v>6.0159211900046458E-2</v>
      </c>
      <c r="E27" s="199">
        <v>28205</v>
      </c>
      <c r="F27" s="201">
        <v>29435.7</v>
      </c>
      <c r="G27" s="139">
        <f t="shared" si="1"/>
        <v>-1230.7</v>
      </c>
      <c r="H27" s="203">
        <v>912.8</v>
      </c>
      <c r="I27" s="139">
        <f t="shared" si="3"/>
        <v>-318</v>
      </c>
      <c r="J27" s="140">
        <f t="shared" si="2"/>
        <v>-6.239415035021339E-4</v>
      </c>
      <c r="K27" s="101" t="str">
        <f t="shared" si="4"/>
        <v>Taip / Yes</v>
      </c>
      <c r="L27" s="168"/>
      <c r="M27" s="168"/>
      <c r="N27" s="168"/>
    </row>
    <row r="28" spans="2:15" s="162" customFormat="1" x14ac:dyDescent="0.3">
      <c r="B28" s="165" t="s">
        <v>32</v>
      </c>
      <c r="C28" s="166">
        <v>20</v>
      </c>
      <c r="D28" s="56">
        <f t="shared" si="0"/>
        <v>6.5480932527262087E-2</v>
      </c>
      <c r="E28" s="199">
        <v>30041.5</v>
      </c>
      <c r="F28" s="201">
        <v>32039.599999999999</v>
      </c>
      <c r="G28" s="139">
        <f t="shared" si="1"/>
        <v>-1998.1</v>
      </c>
      <c r="H28" s="203">
        <v>1638.6</v>
      </c>
      <c r="I28" s="139">
        <f t="shared" si="3"/>
        <v>-360</v>
      </c>
      <c r="J28" s="140">
        <f t="shared" si="2"/>
        <v>-7.0634887188920816E-4</v>
      </c>
      <c r="K28" s="101" t="str">
        <f t="shared" si="4"/>
        <v>Taip / Yes</v>
      </c>
      <c r="L28" s="168"/>
      <c r="M28" s="168"/>
      <c r="N28" s="168"/>
    </row>
    <row r="29" spans="2:15" s="162" customFormat="1" x14ac:dyDescent="0.3">
      <c r="B29" s="165" t="s">
        <v>33</v>
      </c>
      <c r="C29" s="166">
        <v>21</v>
      </c>
      <c r="D29" s="56">
        <f t="shared" si="0"/>
        <v>7.5083491906259986E-2</v>
      </c>
      <c r="E29" s="199">
        <v>33107.300000000003</v>
      </c>
      <c r="F29" s="201">
        <v>36738.1</v>
      </c>
      <c r="G29" s="139">
        <f t="shared" si="1"/>
        <v>-3630.8</v>
      </c>
      <c r="H29" s="203">
        <v>106.4</v>
      </c>
      <c r="I29" s="139">
        <f t="shared" si="3"/>
        <v>-3524</v>
      </c>
      <c r="J29" s="140">
        <f t="shared" si="2"/>
        <v>-6.9143706237154703E-3</v>
      </c>
      <c r="K29" s="101" t="str">
        <f t="shared" si="4"/>
        <v>Taip / Yes</v>
      </c>
      <c r="L29" s="168"/>
      <c r="M29" s="168"/>
      <c r="N29" s="168"/>
    </row>
    <row r="30" spans="2:15" s="162" customFormat="1" x14ac:dyDescent="0.3">
      <c r="B30" s="165" t="s">
        <v>34</v>
      </c>
      <c r="C30" s="166">
        <v>22</v>
      </c>
      <c r="D30" s="56">
        <f t="shared" si="0"/>
        <v>0.23222375072168316</v>
      </c>
      <c r="E30" s="199">
        <v>108572.4</v>
      </c>
      <c r="F30" s="201">
        <v>113626.3</v>
      </c>
      <c r="G30" s="139">
        <f t="shared" si="1"/>
        <v>-5053.8999999999996</v>
      </c>
      <c r="H30" s="203">
        <v>5588</v>
      </c>
      <c r="I30" s="139">
        <f t="shared" si="3"/>
        <v>534</v>
      </c>
      <c r="J30" s="140">
        <f t="shared" si="2"/>
        <v>1.0477508266356589E-3</v>
      </c>
      <c r="K30" s="101" t="str">
        <f t="shared" si="4"/>
        <v>Taip / Yes</v>
      </c>
      <c r="L30" s="168"/>
      <c r="M30" s="168"/>
      <c r="N30" s="168"/>
    </row>
    <row r="31" spans="2:15" s="162" customFormat="1" x14ac:dyDescent="0.3">
      <c r="B31" s="165" t="s">
        <v>35</v>
      </c>
      <c r="C31" s="166">
        <v>23</v>
      </c>
      <c r="D31" s="56">
        <f t="shared" si="0"/>
        <v>0.12268059005107637</v>
      </c>
      <c r="E31" s="199">
        <v>54948.7</v>
      </c>
      <c r="F31" s="201">
        <v>60027.199999999997</v>
      </c>
      <c r="G31" s="139">
        <f t="shared" si="1"/>
        <v>-5078.5</v>
      </c>
      <c r="H31" s="203">
        <v>4791.2</v>
      </c>
      <c r="I31" s="139">
        <f t="shared" si="3"/>
        <v>-287</v>
      </c>
      <c r="J31" s="140">
        <f t="shared" si="2"/>
        <v>-5.6311701731167425E-4</v>
      </c>
      <c r="K31" s="101" t="str">
        <f t="shared" si="4"/>
        <v>Taip / Yes</v>
      </c>
      <c r="L31" s="168"/>
      <c r="M31" s="168"/>
      <c r="N31" s="168"/>
      <c r="O31" s="169"/>
    </row>
    <row r="32" spans="2:15" s="162" customFormat="1" x14ac:dyDescent="0.3">
      <c r="B32" s="165" t="s">
        <v>36</v>
      </c>
      <c r="C32" s="166">
        <v>24</v>
      </c>
      <c r="D32" s="56">
        <f t="shared" si="0"/>
        <v>6.7808763778231237E-2</v>
      </c>
      <c r="E32" s="199">
        <v>32630.400000000001</v>
      </c>
      <c r="F32" s="201">
        <v>33178.6</v>
      </c>
      <c r="G32" s="139">
        <f t="shared" si="1"/>
        <v>-548.20000000000005</v>
      </c>
      <c r="H32" s="203">
        <v>1582.2</v>
      </c>
      <c r="I32" s="139">
        <f t="shared" si="3"/>
        <v>1034</v>
      </c>
      <c r="J32" s="140">
        <f t="shared" si="2"/>
        <v>2.0287909264817814E-3</v>
      </c>
      <c r="K32" s="101" t="str">
        <f t="shared" si="4"/>
        <v>Taip / Yes</v>
      </c>
      <c r="L32" s="168"/>
      <c r="M32" s="168"/>
      <c r="N32" s="168"/>
    </row>
    <row r="33" spans="2:14" s="162" customFormat="1" ht="15.75" customHeight="1" x14ac:dyDescent="0.3">
      <c r="B33" s="165" t="s">
        <v>37</v>
      </c>
      <c r="C33" s="166">
        <v>25</v>
      </c>
      <c r="D33" s="56">
        <f t="shared" si="0"/>
        <v>0.15576461068985045</v>
      </c>
      <c r="E33" s="199">
        <v>73479.100000000006</v>
      </c>
      <c r="F33" s="201">
        <v>76215.100000000006</v>
      </c>
      <c r="G33" s="139">
        <f t="shared" si="1"/>
        <v>-2736</v>
      </c>
      <c r="H33" s="203">
        <v>1990.8</v>
      </c>
      <c r="I33" s="139">
        <f t="shared" si="3"/>
        <v>-745</v>
      </c>
      <c r="J33" s="140">
        <f t="shared" si="2"/>
        <v>-1.4617497487707225E-3</v>
      </c>
      <c r="K33" s="101" t="str">
        <f t="shared" si="4"/>
        <v>Taip / Yes</v>
      </c>
      <c r="L33" s="168"/>
      <c r="M33" s="168"/>
      <c r="N33" s="168"/>
    </row>
    <row r="34" spans="2:14" s="162" customFormat="1" x14ac:dyDescent="0.3">
      <c r="B34" s="165" t="s">
        <v>38</v>
      </c>
      <c r="C34" s="166">
        <v>26</v>
      </c>
      <c r="D34" s="56">
        <f t="shared" si="0"/>
        <v>9.2849401913656565E-2</v>
      </c>
      <c r="E34" s="199">
        <v>43722.9</v>
      </c>
      <c r="F34" s="201">
        <v>45430.9</v>
      </c>
      <c r="G34" s="139">
        <f t="shared" si="1"/>
        <v>-1708</v>
      </c>
      <c r="H34" s="203">
        <v>1052.7</v>
      </c>
      <c r="I34" s="139">
        <f t="shared" si="3"/>
        <v>-655</v>
      </c>
      <c r="J34" s="140">
        <f t="shared" si="2"/>
        <v>-1.2851625307984205E-3</v>
      </c>
      <c r="K34" s="101" t="str">
        <f t="shared" si="4"/>
        <v>Taip / Yes</v>
      </c>
      <c r="L34" s="168"/>
      <c r="M34" s="168"/>
      <c r="N34" s="168"/>
    </row>
    <row r="35" spans="2:14" s="162" customFormat="1" x14ac:dyDescent="0.3">
      <c r="B35" s="165" t="s">
        <v>39</v>
      </c>
      <c r="C35" s="166">
        <v>27</v>
      </c>
      <c r="D35" s="56">
        <f t="shared" si="0"/>
        <v>4.3323003768036931E-2</v>
      </c>
      <c r="E35" s="199">
        <v>20726.599999999999</v>
      </c>
      <c r="F35" s="201">
        <v>21197.8</v>
      </c>
      <c r="G35" s="139">
        <f t="shared" si="1"/>
        <v>-471.2</v>
      </c>
      <c r="H35" s="203">
        <v>1173.7</v>
      </c>
      <c r="I35" s="139">
        <f t="shared" si="3"/>
        <v>703</v>
      </c>
      <c r="J35" s="140">
        <f t="shared" si="2"/>
        <v>1.3793423803836482E-3</v>
      </c>
      <c r="K35" s="101" t="str">
        <f t="shared" si="4"/>
        <v>Taip / Yes</v>
      </c>
      <c r="L35" s="168"/>
      <c r="M35" s="168"/>
      <c r="N35" s="168"/>
    </row>
    <row r="36" spans="2:14" s="162" customFormat="1" x14ac:dyDescent="0.3">
      <c r="B36" s="165" t="s">
        <v>40</v>
      </c>
      <c r="C36" s="166">
        <v>28</v>
      </c>
      <c r="D36" s="56">
        <f t="shared" si="0"/>
        <v>5.7060069398756172E-2</v>
      </c>
      <c r="E36" s="199">
        <v>26192.7</v>
      </c>
      <c r="F36" s="201">
        <v>27919.3</v>
      </c>
      <c r="G36" s="139">
        <f t="shared" si="1"/>
        <v>-1726.6</v>
      </c>
      <c r="H36" s="203">
        <v>2731.6</v>
      </c>
      <c r="I36" s="139">
        <f t="shared" si="3"/>
        <v>1005</v>
      </c>
      <c r="J36" s="140">
        <f t="shared" si="2"/>
        <v>1.971890600690706E-3</v>
      </c>
      <c r="K36" s="101" t="str">
        <f t="shared" si="4"/>
        <v>Taip / Yes</v>
      </c>
      <c r="L36" s="168"/>
      <c r="M36" s="168"/>
      <c r="N36" s="168"/>
    </row>
    <row r="37" spans="2:14" s="162" customFormat="1" x14ac:dyDescent="0.3">
      <c r="B37" s="165" t="s">
        <v>41</v>
      </c>
      <c r="C37" s="166">
        <v>30</v>
      </c>
      <c r="D37" s="56">
        <f t="shared" si="0"/>
        <v>0.13919122880795037</v>
      </c>
      <c r="E37" s="199">
        <v>66463.600000000006</v>
      </c>
      <c r="F37" s="201">
        <v>68105.8</v>
      </c>
      <c r="G37" s="139">
        <f t="shared" si="1"/>
        <v>-1642.2</v>
      </c>
      <c r="H37" s="203">
        <v>2691.6</v>
      </c>
      <c r="I37" s="139">
        <f t="shared" si="3"/>
        <v>1049</v>
      </c>
      <c r="J37" s="140">
        <f t="shared" si="2"/>
        <v>2.0582221294771648E-3</v>
      </c>
      <c r="K37" s="101" t="str">
        <f t="shared" si="4"/>
        <v>Taip / Yes</v>
      </c>
      <c r="L37" s="168"/>
      <c r="M37" s="168"/>
      <c r="N37" s="168"/>
    </row>
    <row r="38" spans="2:14" s="162" customFormat="1" x14ac:dyDescent="0.3">
      <c r="B38" s="165" t="s">
        <v>42</v>
      </c>
      <c r="C38" s="166">
        <v>31</v>
      </c>
      <c r="D38" s="56">
        <f t="shared" si="0"/>
        <v>4.8185698145061448E-2</v>
      </c>
      <c r="E38" s="199">
        <v>22964.400000000001</v>
      </c>
      <c r="F38" s="201">
        <v>23577.1</v>
      </c>
      <c r="G38" s="139">
        <f t="shared" si="1"/>
        <v>-612.70000000000005</v>
      </c>
      <c r="H38" s="203">
        <v>695.1</v>
      </c>
      <c r="I38" s="139">
        <f t="shared" si="3"/>
        <v>82</v>
      </c>
      <c r="J38" s="140">
        <f t="shared" si="2"/>
        <v>1.6089057637476409E-4</v>
      </c>
      <c r="K38" s="101" t="str">
        <f t="shared" si="4"/>
        <v>Taip / Yes</v>
      </c>
      <c r="L38" s="168"/>
      <c r="M38" s="168"/>
      <c r="N38" s="168"/>
    </row>
    <row r="39" spans="2:14" s="162" customFormat="1" x14ac:dyDescent="0.3">
      <c r="B39" s="165" t="s">
        <v>43</v>
      </c>
      <c r="C39" s="166">
        <v>32</v>
      </c>
      <c r="D39" s="56">
        <f t="shared" si="0"/>
        <v>5.111664002128171E-2</v>
      </c>
      <c r="E39" s="199">
        <v>24218</v>
      </c>
      <c r="F39" s="201">
        <v>25011.200000000001</v>
      </c>
      <c r="G39" s="139">
        <f t="shared" si="1"/>
        <v>-793.2</v>
      </c>
      <c r="H39" s="203">
        <v>240.9</v>
      </c>
      <c r="I39" s="139">
        <f t="shared" si="3"/>
        <v>-552</v>
      </c>
      <c r="J39" s="140">
        <f t="shared" si="2"/>
        <v>-1.0830682702301193E-3</v>
      </c>
      <c r="K39" s="101" t="str">
        <f t="shared" si="4"/>
        <v>Taip / Yes</v>
      </c>
      <c r="L39" s="168"/>
      <c r="M39" s="168"/>
      <c r="N39" s="168"/>
    </row>
    <row r="40" spans="2:14" s="162" customFormat="1" x14ac:dyDescent="0.3">
      <c r="B40" s="165" t="s">
        <v>44</v>
      </c>
      <c r="C40" s="166">
        <v>33</v>
      </c>
      <c r="D40" s="56">
        <f t="shared" si="0"/>
        <v>8.2675205659420686E-2</v>
      </c>
      <c r="E40" s="199">
        <v>38652.6</v>
      </c>
      <c r="F40" s="201">
        <v>40452.699999999997</v>
      </c>
      <c r="G40" s="139">
        <f t="shared" si="1"/>
        <v>-1800.1</v>
      </c>
      <c r="H40" s="203">
        <v>3209.3</v>
      </c>
      <c r="I40" s="139">
        <f t="shared" si="3"/>
        <v>1409</v>
      </c>
      <c r="J40" s="140">
        <f t="shared" si="2"/>
        <v>2.7645710013663731E-3</v>
      </c>
      <c r="K40" s="101" t="str">
        <f t="shared" si="4"/>
        <v>Taip / Yes</v>
      </c>
      <c r="L40" s="168"/>
      <c r="M40" s="168"/>
      <c r="N40" s="168"/>
    </row>
    <row r="41" spans="2:14" s="162" customFormat="1" x14ac:dyDescent="0.3">
      <c r="B41" s="165" t="s">
        <v>45</v>
      </c>
      <c r="C41" s="166">
        <v>34</v>
      </c>
      <c r="D41" s="56">
        <f t="shared" si="0"/>
        <v>6.0812803150318576E-2</v>
      </c>
      <c r="E41" s="199">
        <v>29316</v>
      </c>
      <c r="F41" s="201">
        <v>29755.5</v>
      </c>
      <c r="G41" s="139">
        <f t="shared" si="1"/>
        <v>-439.5</v>
      </c>
      <c r="H41" s="203">
        <v>628</v>
      </c>
      <c r="I41" s="139">
        <f t="shared" si="3"/>
        <v>189</v>
      </c>
      <c r="J41" s="140">
        <f t="shared" si="2"/>
        <v>3.7083315774183429E-4</v>
      </c>
      <c r="K41" s="101" t="str">
        <f t="shared" si="4"/>
        <v>Taip / Yes</v>
      </c>
      <c r="L41" s="168"/>
      <c r="M41" s="168"/>
      <c r="N41" s="168"/>
    </row>
    <row r="42" spans="2:14" s="162" customFormat="1" x14ac:dyDescent="0.3">
      <c r="B42" s="165" t="s">
        <v>46</v>
      </c>
      <c r="C42" s="166">
        <v>35</v>
      </c>
      <c r="D42" s="56">
        <f t="shared" si="0"/>
        <v>9.6352798165115161E-2</v>
      </c>
      <c r="E42" s="199">
        <v>43751.199999999997</v>
      </c>
      <c r="F42" s="201">
        <v>47145.1</v>
      </c>
      <c r="G42" s="139">
        <f t="shared" si="1"/>
        <v>-3393.9</v>
      </c>
      <c r="H42" s="203">
        <v>2746.7</v>
      </c>
      <c r="I42" s="139">
        <f t="shared" si="3"/>
        <v>-647</v>
      </c>
      <c r="J42" s="140">
        <f t="shared" si="2"/>
        <v>-1.2694658892008826E-3</v>
      </c>
      <c r="K42" s="101" t="str">
        <f t="shared" si="4"/>
        <v>Taip / Yes</v>
      </c>
      <c r="L42" s="168"/>
      <c r="M42" s="168"/>
      <c r="N42" s="168"/>
    </row>
    <row r="43" spans="2:14" s="162" customFormat="1" x14ac:dyDescent="0.3">
      <c r="B43" s="165" t="s">
        <v>47</v>
      </c>
      <c r="C43" s="166">
        <v>36</v>
      </c>
      <c r="D43" s="56">
        <f t="shared" si="0"/>
        <v>6.0236874400078799E-2</v>
      </c>
      <c r="E43" s="199">
        <v>29517.9</v>
      </c>
      <c r="F43" s="201">
        <v>29473.7</v>
      </c>
      <c r="G43" s="139">
        <f t="shared" si="1"/>
        <v>44.2</v>
      </c>
      <c r="H43" s="203">
        <v>779.8</v>
      </c>
      <c r="I43" s="139">
        <f t="shared" si="3"/>
        <v>824</v>
      </c>
      <c r="J43" s="140">
        <f t="shared" si="2"/>
        <v>1.6167540845464096E-3</v>
      </c>
      <c r="K43" s="101" t="str">
        <f t="shared" si="4"/>
        <v>Taip / Yes</v>
      </c>
      <c r="L43" s="168"/>
      <c r="M43" s="168"/>
      <c r="N43" s="168"/>
    </row>
    <row r="44" spans="2:14" s="162" customFormat="1" x14ac:dyDescent="0.3">
      <c r="B44" s="165" t="s">
        <v>48</v>
      </c>
      <c r="C44" s="166">
        <v>37</v>
      </c>
      <c r="D44" s="56">
        <f t="shared" si="0"/>
        <v>9.6672031915248077E-2</v>
      </c>
      <c r="E44" s="199">
        <v>42385.7</v>
      </c>
      <c r="F44" s="201">
        <v>47301.3</v>
      </c>
      <c r="G44" s="139">
        <f t="shared" si="1"/>
        <v>-4915.6000000000004</v>
      </c>
      <c r="H44" s="203">
        <v>4915.6000000000004</v>
      </c>
      <c r="I44" s="139">
        <f t="shared" si="3"/>
        <v>0</v>
      </c>
      <c r="J44" s="140">
        <f t="shared" si="2"/>
        <v>0</v>
      </c>
      <c r="K44" s="101" t="str">
        <f t="shared" si="4"/>
        <v>Taip / Yes</v>
      </c>
      <c r="L44" s="168"/>
      <c r="M44" s="168"/>
      <c r="N44" s="168"/>
    </row>
    <row r="45" spans="2:14" s="162" customFormat="1" x14ac:dyDescent="0.3">
      <c r="B45" s="165" t="s">
        <v>49</v>
      </c>
      <c r="C45" s="166">
        <v>38</v>
      </c>
      <c r="D45" s="56">
        <f t="shared" ref="D45:D68" si="5">F45/$E$75/10</f>
        <v>7.3926933780778456E-2</v>
      </c>
      <c r="E45" s="199">
        <v>36155.300000000003</v>
      </c>
      <c r="F45" s="201">
        <v>36172.199999999997</v>
      </c>
      <c r="G45" s="139">
        <f t="shared" si="1"/>
        <v>-16.899999999999999</v>
      </c>
      <c r="H45" s="203">
        <v>755.4</v>
      </c>
      <c r="I45" s="139">
        <f t="shared" si="3"/>
        <v>739</v>
      </c>
      <c r="J45" s="140">
        <f t="shared" ref="J45:J68" si="6">I45/1000/$E$74*100</f>
        <v>1.449977267572569E-3</v>
      </c>
      <c r="K45" s="101" t="str">
        <f t="shared" si="4"/>
        <v>Taip / Yes</v>
      </c>
      <c r="L45" s="168"/>
      <c r="M45" s="168"/>
      <c r="N45" s="168"/>
    </row>
    <row r="46" spans="2:14" s="162" customFormat="1" x14ac:dyDescent="0.3">
      <c r="B46" s="165" t="s">
        <v>50</v>
      </c>
      <c r="C46" s="166">
        <v>39</v>
      </c>
      <c r="D46" s="56">
        <f t="shared" si="5"/>
        <v>6.8807135653646906E-2</v>
      </c>
      <c r="E46" s="199">
        <v>33667.1</v>
      </c>
      <c r="F46" s="201">
        <v>33667.1</v>
      </c>
      <c r="G46" s="139">
        <f t="shared" si="1"/>
        <v>0</v>
      </c>
      <c r="H46" s="203">
        <v>1267.5999999999999</v>
      </c>
      <c r="I46" s="139">
        <f t="shared" si="3"/>
        <v>1268</v>
      </c>
      <c r="J46" s="140">
        <f t="shared" si="6"/>
        <v>2.4879176932097666E-3</v>
      </c>
      <c r="K46" s="101" t="str">
        <f t="shared" si="4"/>
        <v>Taip / Yes</v>
      </c>
      <c r="L46" s="168"/>
      <c r="M46" s="168"/>
      <c r="N46" s="168"/>
    </row>
    <row r="47" spans="2:14" s="162" customFormat="1" x14ac:dyDescent="0.3">
      <c r="B47" s="165" t="s">
        <v>51</v>
      </c>
      <c r="C47" s="166">
        <v>40</v>
      </c>
      <c r="D47" s="56">
        <f t="shared" si="5"/>
        <v>3.8974516891226503E-2</v>
      </c>
      <c r="E47" s="199">
        <v>18808.8</v>
      </c>
      <c r="F47" s="201">
        <v>19070.099999999999</v>
      </c>
      <c r="G47" s="139">
        <f t="shared" si="1"/>
        <v>-261.3</v>
      </c>
      <c r="H47" s="203">
        <v>245.5</v>
      </c>
      <c r="I47" s="139">
        <f t="shared" si="3"/>
        <v>-16</v>
      </c>
      <c r="J47" s="140">
        <f t="shared" si="6"/>
        <v>-3.1393283195075919E-5</v>
      </c>
      <c r="K47" s="101" t="str">
        <f t="shared" si="4"/>
        <v>Taip / Yes</v>
      </c>
      <c r="L47" s="168"/>
      <c r="M47" s="168"/>
      <c r="N47" s="168"/>
    </row>
    <row r="48" spans="2:14" s="162" customFormat="1" x14ac:dyDescent="0.3">
      <c r="B48" s="165" t="s">
        <v>52</v>
      </c>
      <c r="C48" s="166">
        <v>41</v>
      </c>
      <c r="D48" s="56">
        <f t="shared" si="5"/>
        <v>6.8086100653346721E-2</v>
      </c>
      <c r="E48" s="199">
        <v>32606.400000000001</v>
      </c>
      <c r="F48" s="201">
        <v>33314.300000000003</v>
      </c>
      <c r="G48" s="139">
        <f t="shared" si="1"/>
        <v>-707.9</v>
      </c>
      <c r="H48" s="203">
        <v>1106.3</v>
      </c>
      <c r="I48" s="139">
        <f t="shared" si="3"/>
        <v>398</v>
      </c>
      <c r="J48" s="140">
        <f t="shared" si="6"/>
        <v>7.8090791947751351E-4</v>
      </c>
      <c r="K48" s="101" t="str">
        <f t="shared" si="4"/>
        <v>Taip / Yes</v>
      </c>
      <c r="L48" s="168"/>
      <c r="M48" s="168"/>
      <c r="N48" s="168"/>
    </row>
    <row r="49" spans="2:14" s="162" customFormat="1" x14ac:dyDescent="0.3">
      <c r="B49" s="165" t="s">
        <v>53</v>
      </c>
      <c r="C49" s="166">
        <v>42</v>
      </c>
      <c r="D49" s="56">
        <f t="shared" si="5"/>
        <v>7.3939605030783742E-2</v>
      </c>
      <c r="E49" s="199">
        <v>35864</v>
      </c>
      <c r="F49" s="201">
        <v>36178.400000000001</v>
      </c>
      <c r="G49" s="139">
        <f t="shared" si="1"/>
        <v>-314.39999999999998</v>
      </c>
      <c r="H49" s="203">
        <v>1828.5</v>
      </c>
      <c r="I49" s="139">
        <f t="shared" si="3"/>
        <v>1514</v>
      </c>
      <c r="J49" s="140">
        <f t="shared" si="6"/>
        <v>2.9705894223340588E-3</v>
      </c>
      <c r="K49" s="101" t="str">
        <f t="shared" si="4"/>
        <v>Taip / Yes</v>
      </c>
      <c r="L49" s="168"/>
      <c r="M49" s="168"/>
      <c r="N49" s="168"/>
    </row>
    <row r="50" spans="2:14" s="162" customFormat="1" x14ac:dyDescent="0.3">
      <c r="B50" s="165" t="s">
        <v>54</v>
      </c>
      <c r="C50" s="166">
        <v>43</v>
      </c>
      <c r="D50" s="56">
        <f t="shared" si="5"/>
        <v>9.5108154414596968E-2</v>
      </c>
      <c r="E50" s="199">
        <v>45888.800000000003</v>
      </c>
      <c r="F50" s="201">
        <v>46536.1</v>
      </c>
      <c r="G50" s="139">
        <f t="shared" si="1"/>
        <v>-647.29999999999995</v>
      </c>
      <c r="H50" s="203">
        <v>658.3</v>
      </c>
      <c r="I50" s="139">
        <f t="shared" si="3"/>
        <v>11</v>
      </c>
      <c r="J50" s="140">
        <f t="shared" si="6"/>
        <v>2.1582882196614694E-5</v>
      </c>
      <c r="K50" s="101" t="str">
        <f t="shared" si="4"/>
        <v>Taip / Yes</v>
      </c>
      <c r="L50" s="168"/>
      <c r="M50" s="168"/>
      <c r="N50" s="168"/>
    </row>
    <row r="51" spans="2:14" s="162" customFormat="1" x14ac:dyDescent="0.3">
      <c r="B51" s="165" t="s">
        <v>55</v>
      </c>
      <c r="C51" s="166">
        <v>44</v>
      </c>
      <c r="D51" s="56">
        <f t="shared" si="5"/>
        <v>5.5602058148149155E-2</v>
      </c>
      <c r="E51" s="199">
        <v>26519.4</v>
      </c>
      <c r="F51" s="201">
        <v>27205.9</v>
      </c>
      <c r="G51" s="139">
        <f t="shared" si="1"/>
        <v>-686.5</v>
      </c>
      <c r="H51" s="203">
        <v>2345.5</v>
      </c>
      <c r="I51" s="139">
        <f t="shared" si="3"/>
        <v>1659</v>
      </c>
      <c r="J51" s="140">
        <f t="shared" si="6"/>
        <v>3.255091051289434E-3</v>
      </c>
      <c r="K51" s="101" t="str">
        <f t="shared" si="4"/>
        <v>Taip / Yes</v>
      </c>
      <c r="L51" s="168"/>
      <c r="M51" s="168"/>
      <c r="N51" s="168"/>
    </row>
    <row r="52" spans="2:14" s="162" customFormat="1" x14ac:dyDescent="0.3">
      <c r="B52" s="165" t="s">
        <v>56</v>
      </c>
      <c r="C52" s="166">
        <v>45</v>
      </c>
      <c r="D52" s="56">
        <f t="shared" si="5"/>
        <v>0.10731935629468095</v>
      </c>
      <c r="E52" s="199">
        <v>50010.5</v>
      </c>
      <c r="F52" s="201">
        <v>52511</v>
      </c>
      <c r="G52" s="139">
        <f t="shared" si="1"/>
        <v>-2500.5</v>
      </c>
      <c r="H52" s="203">
        <v>4392.3999999999996</v>
      </c>
      <c r="I52" s="139">
        <f t="shared" si="3"/>
        <v>1892</v>
      </c>
      <c r="J52" s="140">
        <f t="shared" si="6"/>
        <v>3.7122557378177273E-3</v>
      </c>
      <c r="K52" s="101" t="str">
        <f t="shared" si="4"/>
        <v>Taip / Yes</v>
      </c>
      <c r="L52" s="168"/>
      <c r="M52" s="168"/>
      <c r="N52" s="168"/>
    </row>
    <row r="53" spans="2:14" s="162" customFormat="1" x14ac:dyDescent="0.3">
      <c r="B53" s="165" t="s">
        <v>57</v>
      </c>
      <c r="C53" s="166">
        <v>46</v>
      </c>
      <c r="D53" s="56">
        <f t="shared" si="5"/>
        <v>3.6588643140233176E-2</v>
      </c>
      <c r="E53" s="199">
        <v>17240.400000000001</v>
      </c>
      <c r="F53" s="201">
        <v>17902.7</v>
      </c>
      <c r="G53" s="139">
        <f t="shared" si="1"/>
        <v>-662.3</v>
      </c>
      <c r="H53" s="203">
        <v>1509.2</v>
      </c>
      <c r="I53" s="139">
        <f t="shared" si="3"/>
        <v>847</v>
      </c>
      <c r="J53" s="140">
        <f t="shared" si="6"/>
        <v>1.6618819291393313E-3</v>
      </c>
      <c r="K53" s="101" t="str">
        <f t="shared" si="4"/>
        <v>Taip / Yes</v>
      </c>
      <c r="L53" s="168"/>
      <c r="M53" s="168"/>
      <c r="N53" s="168"/>
    </row>
    <row r="54" spans="2:14" s="162" customFormat="1" x14ac:dyDescent="0.3">
      <c r="B54" s="165" t="s">
        <v>58</v>
      </c>
      <c r="C54" s="166">
        <v>47</v>
      </c>
      <c r="D54" s="56">
        <f t="shared" si="5"/>
        <v>6.2013301900818385E-2</v>
      </c>
      <c r="E54" s="199">
        <v>29633.3</v>
      </c>
      <c r="F54" s="201">
        <v>30342.9</v>
      </c>
      <c r="G54" s="139">
        <f t="shared" si="1"/>
        <v>-709.6</v>
      </c>
      <c r="H54" s="203">
        <v>688.7</v>
      </c>
      <c r="I54" s="139">
        <f t="shared" si="3"/>
        <v>-21</v>
      </c>
      <c r="J54" s="140">
        <f t="shared" si="6"/>
        <v>-4.1203684193537145E-5</v>
      </c>
      <c r="K54" s="101" t="str">
        <f t="shared" si="4"/>
        <v>Taip / Yes</v>
      </c>
      <c r="L54" s="168"/>
      <c r="M54" s="168"/>
      <c r="N54" s="168"/>
    </row>
    <row r="55" spans="2:14" s="162" customFormat="1" x14ac:dyDescent="0.3">
      <c r="B55" s="165" t="s">
        <v>59</v>
      </c>
      <c r="C55" s="166">
        <v>48</v>
      </c>
      <c r="D55" s="56">
        <f t="shared" si="5"/>
        <v>9.9479531291416928E-2</v>
      </c>
      <c r="E55" s="199">
        <v>45343.6</v>
      </c>
      <c r="F55" s="201">
        <v>48675</v>
      </c>
      <c r="G55" s="139">
        <f t="shared" si="1"/>
        <v>-3331.4</v>
      </c>
      <c r="H55" s="203">
        <v>4183.3999999999996</v>
      </c>
      <c r="I55" s="139">
        <f t="shared" si="3"/>
        <v>852</v>
      </c>
      <c r="J55" s="140">
        <f t="shared" si="6"/>
        <v>1.6716923301377926E-3</v>
      </c>
      <c r="K55" s="101" t="str">
        <f t="shared" si="4"/>
        <v>Taip / Yes</v>
      </c>
      <c r="L55" s="168"/>
      <c r="M55" s="168"/>
      <c r="N55" s="168"/>
    </row>
    <row r="56" spans="2:14" s="162" customFormat="1" x14ac:dyDescent="0.3">
      <c r="B56" s="165" t="s">
        <v>60</v>
      </c>
      <c r="C56" s="166">
        <v>49</v>
      </c>
      <c r="D56" s="56">
        <f t="shared" si="5"/>
        <v>0.10057927316687479</v>
      </c>
      <c r="E56" s="199">
        <v>46257.5</v>
      </c>
      <c r="F56" s="201">
        <v>49213.1</v>
      </c>
      <c r="G56" s="139">
        <f t="shared" si="1"/>
        <v>-2955.6</v>
      </c>
      <c r="H56" s="203">
        <v>910.8</v>
      </c>
      <c r="I56" s="139">
        <f t="shared" si="3"/>
        <v>-2045</v>
      </c>
      <c r="J56" s="140">
        <f t="shared" si="6"/>
        <v>-4.0124540083706405E-3</v>
      </c>
      <c r="K56" s="101" t="str">
        <f t="shared" si="4"/>
        <v>Taip / Yes</v>
      </c>
      <c r="L56" s="168"/>
      <c r="M56" s="168"/>
      <c r="N56" s="168"/>
    </row>
    <row r="57" spans="2:14" s="162" customFormat="1" x14ac:dyDescent="0.3">
      <c r="B57" s="165" t="s">
        <v>61</v>
      </c>
      <c r="C57" s="166">
        <v>50</v>
      </c>
      <c r="D57" s="56">
        <f t="shared" si="5"/>
        <v>0.10051448629184782</v>
      </c>
      <c r="E57" s="199">
        <v>43590.7</v>
      </c>
      <c r="F57" s="201">
        <v>49181.4</v>
      </c>
      <c r="G57" s="139">
        <f t="shared" si="1"/>
        <v>-5590.7</v>
      </c>
      <c r="H57" s="203">
        <v>6239.1</v>
      </c>
      <c r="I57" s="139">
        <f t="shared" si="3"/>
        <v>648</v>
      </c>
      <c r="J57" s="140">
        <f t="shared" si="6"/>
        <v>1.2714279694005747E-3</v>
      </c>
      <c r="K57" s="101" t="str">
        <f t="shared" si="4"/>
        <v>Taip / Yes</v>
      </c>
      <c r="L57" s="168"/>
      <c r="M57" s="168"/>
      <c r="N57" s="168"/>
    </row>
    <row r="58" spans="2:14" s="162" customFormat="1" x14ac:dyDescent="0.3">
      <c r="B58" s="165" t="s">
        <v>62</v>
      </c>
      <c r="C58" s="166">
        <v>51</v>
      </c>
      <c r="D58" s="56">
        <f t="shared" si="5"/>
        <v>0.10289995129284098</v>
      </c>
      <c r="E58" s="199">
        <v>47802.2</v>
      </c>
      <c r="F58" s="201">
        <v>50348.6</v>
      </c>
      <c r="G58" s="139">
        <f t="shared" si="1"/>
        <v>-2546.4</v>
      </c>
      <c r="H58" s="203">
        <v>3033.8</v>
      </c>
      <c r="I58" s="139">
        <f t="shared" si="3"/>
        <v>487</v>
      </c>
      <c r="J58" s="140">
        <f t="shared" si="6"/>
        <v>9.5553305725012332E-4</v>
      </c>
      <c r="K58" s="101" t="str">
        <f t="shared" si="4"/>
        <v>Taip / Yes</v>
      </c>
      <c r="L58" s="168"/>
      <c r="M58" s="168"/>
      <c r="N58" s="168"/>
    </row>
    <row r="59" spans="2:14" s="162" customFormat="1" x14ac:dyDescent="0.3">
      <c r="B59" s="165" t="s">
        <v>63</v>
      </c>
      <c r="C59" s="166">
        <v>52</v>
      </c>
      <c r="D59" s="56">
        <f t="shared" si="5"/>
        <v>8.7488032536424426E-2</v>
      </c>
      <c r="E59" s="199">
        <v>41718.400000000001</v>
      </c>
      <c r="F59" s="201">
        <v>42807.6</v>
      </c>
      <c r="G59" s="139">
        <f t="shared" si="1"/>
        <v>-1089.2</v>
      </c>
      <c r="H59" s="203">
        <v>1368.1</v>
      </c>
      <c r="I59" s="139">
        <f t="shared" si="3"/>
        <v>279</v>
      </c>
      <c r="J59" s="140">
        <f t="shared" si="6"/>
        <v>5.4742037571413641E-4</v>
      </c>
      <c r="K59" s="101" t="str">
        <f t="shared" si="4"/>
        <v>Taip / Yes</v>
      </c>
      <c r="L59" s="168"/>
      <c r="M59" s="168"/>
      <c r="N59" s="168"/>
    </row>
    <row r="60" spans="2:14" s="162" customFormat="1" x14ac:dyDescent="0.3">
      <c r="B60" s="165" t="s">
        <v>64</v>
      </c>
      <c r="C60" s="166">
        <v>53</v>
      </c>
      <c r="D60" s="56">
        <f t="shared" si="5"/>
        <v>5.4927416272868269E-2</v>
      </c>
      <c r="E60" s="199">
        <v>24354.400000000001</v>
      </c>
      <c r="F60" s="201">
        <v>26875.8</v>
      </c>
      <c r="G60" s="139">
        <f t="shared" si="1"/>
        <v>-2521.4</v>
      </c>
      <c r="H60" s="203">
        <v>1841.4</v>
      </c>
      <c r="I60" s="139">
        <f t="shared" si="3"/>
        <v>-680</v>
      </c>
      <c r="J60" s="140">
        <f t="shared" si="6"/>
        <v>-1.3342145357907267E-3</v>
      </c>
      <c r="K60" s="101" t="str">
        <f t="shared" si="4"/>
        <v>Taip / Yes</v>
      </c>
      <c r="L60" s="168"/>
      <c r="M60" s="168"/>
      <c r="N60" s="168"/>
    </row>
    <row r="61" spans="2:14" s="162" customFormat="1" x14ac:dyDescent="0.3">
      <c r="B61" s="165" t="s">
        <v>65</v>
      </c>
      <c r="C61" s="166">
        <v>54</v>
      </c>
      <c r="D61" s="56">
        <f t="shared" si="5"/>
        <v>8.3176946284629572E-2</v>
      </c>
      <c r="E61" s="199">
        <v>40053.9</v>
      </c>
      <c r="F61" s="201">
        <v>40698.199999999997</v>
      </c>
      <c r="G61" s="139">
        <f t="shared" si="1"/>
        <v>-644.29999999999995</v>
      </c>
      <c r="H61" s="203">
        <v>937.4</v>
      </c>
      <c r="I61" s="139">
        <f t="shared" si="3"/>
        <v>293</v>
      </c>
      <c r="J61" s="140">
        <f t="shared" si="6"/>
        <v>5.7488949850982769E-4</v>
      </c>
      <c r="K61" s="101" t="str">
        <f t="shared" si="4"/>
        <v>Taip / Yes</v>
      </c>
      <c r="L61" s="168"/>
      <c r="M61" s="168"/>
      <c r="N61" s="168"/>
    </row>
    <row r="62" spans="2:14" s="162" customFormat="1" x14ac:dyDescent="0.3">
      <c r="B62" s="165" t="s">
        <v>66</v>
      </c>
      <c r="C62" s="166">
        <v>55</v>
      </c>
      <c r="D62" s="56">
        <f t="shared" si="5"/>
        <v>0.22686606009445259</v>
      </c>
      <c r="E62" s="199">
        <v>106062.1</v>
      </c>
      <c r="F62" s="201">
        <v>111004.8</v>
      </c>
      <c r="G62" s="139">
        <f t="shared" si="1"/>
        <v>-4942.7</v>
      </c>
      <c r="H62" s="203">
        <v>4181.8999999999996</v>
      </c>
      <c r="I62" s="139">
        <f t="shared" si="3"/>
        <v>-761</v>
      </c>
      <c r="J62" s="140">
        <f t="shared" si="6"/>
        <v>-1.4931430319657984E-3</v>
      </c>
      <c r="K62" s="101" t="str">
        <f t="shared" si="4"/>
        <v>Taip / Yes</v>
      </c>
      <c r="L62" s="168"/>
      <c r="M62" s="168"/>
      <c r="N62" s="168"/>
    </row>
    <row r="63" spans="2:14" s="162" customFormat="1" x14ac:dyDescent="0.3">
      <c r="B63" s="165" t="s">
        <v>67</v>
      </c>
      <c r="C63" s="166">
        <v>56</v>
      </c>
      <c r="D63" s="56">
        <f t="shared" si="5"/>
        <v>4.3569275643139463E-2</v>
      </c>
      <c r="E63" s="199">
        <v>19595.5</v>
      </c>
      <c r="F63" s="201">
        <v>21318.3</v>
      </c>
      <c r="G63" s="139">
        <f t="shared" si="1"/>
        <v>-1722.8</v>
      </c>
      <c r="H63" s="203">
        <v>1437.9</v>
      </c>
      <c r="I63" s="139">
        <f t="shared" si="3"/>
        <v>-285</v>
      </c>
      <c r="J63" s="140">
        <f t="shared" si="6"/>
        <v>-5.5919285691228974E-4</v>
      </c>
      <c r="K63" s="101" t="str">
        <f t="shared" si="4"/>
        <v>Taip / Yes</v>
      </c>
      <c r="L63" s="168"/>
      <c r="M63" s="168"/>
      <c r="N63" s="168"/>
    </row>
    <row r="64" spans="2:14" s="162" customFormat="1" x14ac:dyDescent="0.3">
      <c r="B64" s="165" t="s">
        <v>68</v>
      </c>
      <c r="C64" s="166">
        <v>57</v>
      </c>
      <c r="D64" s="56">
        <f t="shared" si="5"/>
        <v>6.6467041902672636E-2</v>
      </c>
      <c r="E64" s="199">
        <v>33327.1</v>
      </c>
      <c r="F64" s="201">
        <v>32522.1</v>
      </c>
      <c r="G64" s="139">
        <f t="shared" si="1"/>
        <v>805</v>
      </c>
      <c r="H64" s="203">
        <v>358.2</v>
      </c>
      <c r="I64" s="139">
        <f t="shared" si="3"/>
        <v>1163</v>
      </c>
      <c r="J64" s="140">
        <f t="shared" si="6"/>
        <v>2.2818992722420809E-3</v>
      </c>
      <c r="K64" s="101" t="str">
        <f t="shared" si="4"/>
        <v>Taip / Yes</v>
      </c>
      <c r="L64" s="168"/>
      <c r="M64" s="168"/>
      <c r="N64" s="168"/>
    </row>
    <row r="65" spans="1:14" s="162" customFormat="1" x14ac:dyDescent="0.3">
      <c r="B65" s="165" t="s">
        <v>69</v>
      </c>
      <c r="C65" s="166">
        <v>58</v>
      </c>
      <c r="D65" s="56">
        <f t="shared" si="5"/>
        <v>2.5700973760700248E-2</v>
      </c>
      <c r="E65" s="199">
        <v>11973.5</v>
      </c>
      <c r="F65" s="201">
        <v>12575.4</v>
      </c>
      <c r="G65" s="139">
        <f t="shared" si="1"/>
        <v>-601.9</v>
      </c>
      <c r="H65" s="203">
        <v>602</v>
      </c>
      <c r="I65" s="139">
        <f t="shared" si="3"/>
        <v>0</v>
      </c>
      <c r="J65" s="140">
        <f t="shared" si="6"/>
        <v>0</v>
      </c>
      <c r="K65" s="101" t="str">
        <f t="shared" si="4"/>
        <v>Taip / Yes</v>
      </c>
      <c r="L65" s="168"/>
      <c r="M65" s="168"/>
      <c r="N65" s="168"/>
    </row>
    <row r="66" spans="1:14" s="162" customFormat="1" x14ac:dyDescent="0.3">
      <c r="B66" s="165" t="s">
        <v>70</v>
      </c>
      <c r="C66" s="166">
        <v>59</v>
      </c>
      <c r="D66" s="56">
        <f t="shared" si="5"/>
        <v>2.7059658761265919E-2</v>
      </c>
      <c r="E66" s="199">
        <v>12840.1</v>
      </c>
      <c r="F66" s="201">
        <v>13240.2</v>
      </c>
      <c r="G66" s="139">
        <f t="shared" si="1"/>
        <v>-400.1</v>
      </c>
      <c r="H66" s="203">
        <v>400.1</v>
      </c>
      <c r="I66" s="139">
        <f t="shared" si="3"/>
        <v>0</v>
      </c>
      <c r="J66" s="140">
        <f t="shared" si="6"/>
        <v>0</v>
      </c>
      <c r="K66" s="101" t="str">
        <f t="shared" si="4"/>
        <v>Taip / Yes</v>
      </c>
      <c r="L66" s="168"/>
      <c r="M66" s="168"/>
      <c r="N66" s="168"/>
    </row>
    <row r="67" spans="1:14" s="162" customFormat="1" x14ac:dyDescent="0.3">
      <c r="B67" s="165" t="s">
        <v>71</v>
      </c>
      <c r="C67" s="166">
        <v>60</v>
      </c>
      <c r="D67" s="56">
        <f t="shared" si="5"/>
        <v>2.2027128759170692E-2</v>
      </c>
      <c r="E67" s="199">
        <v>10404.5</v>
      </c>
      <c r="F67" s="201">
        <v>10777.8</v>
      </c>
      <c r="G67" s="139">
        <f t="shared" si="1"/>
        <v>-373.3</v>
      </c>
      <c r="H67" s="203">
        <v>319.8</v>
      </c>
      <c r="I67" s="139">
        <f>ROUND(G67+H67,0)</f>
        <v>-54</v>
      </c>
      <c r="J67" s="140">
        <f t="shared" si="6"/>
        <v>-1.0595233078338121E-4</v>
      </c>
      <c r="K67" s="101" t="str">
        <f t="shared" si="4"/>
        <v>Taip / Yes</v>
      </c>
      <c r="L67" s="168"/>
      <c r="M67" s="168"/>
      <c r="N67" s="168"/>
    </row>
    <row r="68" spans="1:14" x14ac:dyDescent="0.3">
      <c r="B68" s="57" t="s">
        <v>72</v>
      </c>
      <c r="C68" s="58">
        <v>61</v>
      </c>
      <c r="D68" s="102">
        <f t="shared" si="5"/>
        <v>2.0713201883623654E-2</v>
      </c>
      <c r="E68" s="200">
        <v>9644.7999999999993</v>
      </c>
      <c r="F68" s="202">
        <v>10134.9</v>
      </c>
      <c r="G68" s="141">
        <f t="shared" si="1"/>
        <v>-490.1</v>
      </c>
      <c r="H68" s="204">
        <v>543.9</v>
      </c>
      <c r="I68" s="60">
        <f>ROUND(G68+H68,0)</f>
        <v>54</v>
      </c>
      <c r="J68" s="140">
        <f t="shared" si="6"/>
        <v>1.0595233078338121E-4</v>
      </c>
      <c r="K68" s="101" t="str">
        <f t="shared" si="4"/>
        <v>Taip / Yes</v>
      </c>
    </row>
    <row r="69" spans="1:14" s="97" customFormat="1" ht="30.6" customHeight="1" x14ac:dyDescent="0.3">
      <c r="A69" s="163"/>
      <c r="B69" s="28"/>
      <c r="C69" s="28"/>
      <c r="D69" s="28"/>
      <c r="E69" s="28"/>
      <c r="F69" s="28"/>
      <c r="G69" s="28"/>
      <c r="H69" s="28"/>
      <c r="I69" s="28"/>
      <c r="J69" s="289" t="s">
        <v>162</v>
      </c>
      <c r="K69" s="291">
        <f>COUNTIF($K$13:$K$68,"Ne / No")</f>
        <v>0</v>
      </c>
      <c r="L69"/>
      <c r="M69"/>
      <c r="N69"/>
    </row>
    <row r="70" spans="1:14" x14ac:dyDescent="0.3">
      <c r="B70" s="28"/>
      <c r="C70" s="28"/>
      <c r="D70" s="28"/>
      <c r="E70" s="28"/>
      <c r="F70" s="28"/>
      <c r="G70" s="28"/>
      <c r="H70" s="28"/>
      <c r="I70" s="28"/>
      <c r="J70" s="290"/>
      <c r="K70" s="292"/>
    </row>
    <row r="71" spans="1:14" ht="15" customHeight="1" x14ac:dyDescent="0.3">
      <c r="E71" s="147"/>
      <c r="F71" s="147"/>
      <c r="G71" s="147"/>
      <c r="H71" s="147"/>
      <c r="I71" s="147"/>
      <c r="J71" s="147"/>
      <c r="K71" s="147"/>
    </row>
    <row r="72" spans="1:14" x14ac:dyDescent="0.3">
      <c r="E72" s="148"/>
      <c r="F72" s="148"/>
      <c r="G72" s="148"/>
      <c r="H72" s="148"/>
      <c r="I72" s="148"/>
      <c r="J72" s="148"/>
      <c r="K72" s="148"/>
    </row>
    <row r="73" spans="1:14" ht="15" thickBot="1" x14ac:dyDescent="0.35">
      <c r="E73" s="148"/>
      <c r="F73" s="148"/>
      <c r="G73" s="148"/>
      <c r="H73" s="148"/>
      <c r="I73" s="148"/>
      <c r="J73" s="148"/>
      <c r="K73" s="148"/>
    </row>
    <row r="74" spans="1:14" ht="15" thickBot="1" x14ac:dyDescent="0.35">
      <c r="B74" s="283" t="s">
        <v>106</v>
      </c>
      <c r="C74" s="283"/>
      <c r="D74" s="284"/>
      <c r="E74" s="150">
        <v>50966.316267645503</v>
      </c>
      <c r="F74" s="197" t="s">
        <v>147</v>
      </c>
      <c r="G74" s="197"/>
      <c r="H74" s="121"/>
      <c r="I74" s="121"/>
      <c r="J74" s="121"/>
    </row>
    <row r="75" spans="1:14" ht="15" thickBot="1" x14ac:dyDescent="0.35">
      <c r="B75" s="283" t="s">
        <v>107</v>
      </c>
      <c r="C75" s="283"/>
      <c r="D75" s="284"/>
      <c r="E75" s="43">
        <v>48929.663588191499</v>
      </c>
      <c r="F75" s="197" t="s">
        <v>163</v>
      </c>
      <c r="G75" s="197"/>
      <c r="H75" s="121"/>
      <c r="I75" s="121"/>
      <c r="J75" s="121"/>
    </row>
    <row r="76" spans="1:14" ht="17.25" customHeight="1" thickBot="1" x14ac:dyDescent="0.35">
      <c r="A76" s="285" t="s">
        <v>103</v>
      </c>
      <c r="B76" s="285"/>
      <c r="C76" s="285"/>
      <c r="D76" s="286"/>
      <c r="E76" s="149">
        <v>-0.95883922368718011</v>
      </c>
      <c r="F76" s="197" t="s">
        <v>149</v>
      </c>
      <c r="G76" s="197"/>
      <c r="H76" s="121"/>
      <c r="I76" s="121"/>
      <c r="J76" s="121"/>
    </row>
    <row r="77" spans="1:14" ht="15" thickBot="1" x14ac:dyDescent="0.35">
      <c r="B77" s="283"/>
      <c r="C77" s="283"/>
      <c r="D77" s="284"/>
      <c r="E77" s="149">
        <v>22909.995277853188</v>
      </c>
      <c r="F77" s="293" t="s">
        <v>150</v>
      </c>
      <c r="G77" s="294"/>
    </row>
    <row r="78" spans="1:14" ht="15" thickBot="1" x14ac:dyDescent="0.35">
      <c r="B78" s="285" t="s">
        <v>105</v>
      </c>
      <c r="C78" s="285"/>
      <c r="D78" s="286"/>
      <c r="E78" s="43">
        <v>21212.777999999998</v>
      </c>
      <c r="F78" s="276" t="s">
        <v>151</v>
      </c>
      <c r="G78" s="277"/>
    </row>
    <row r="79" spans="1:14" x14ac:dyDescent="0.3">
      <c r="B79" s="151"/>
      <c r="C79" s="151"/>
      <c r="D79" s="151"/>
    </row>
    <row r="80" spans="1:14" ht="15" thickBot="1" x14ac:dyDescent="0.35">
      <c r="B80" s="295" t="s">
        <v>74</v>
      </c>
      <c r="C80" s="295"/>
      <c r="D80" s="295"/>
      <c r="F80" s="195" t="s">
        <v>152</v>
      </c>
      <c r="G80" s="77"/>
      <c r="H80" s="77"/>
      <c r="I80" s="77"/>
      <c r="J80" s="77"/>
    </row>
    <row r="81" spans="2:11" ht="15" thickBot="1" x14ac:dyDescent="0.35">
      <c r="B81" s="267" t="s">
        <v>179</v>
      </c>
      <c r="C81" s="267"/>
      <c r="D81" s="268"/>
      <c r="E81" s="47" t="s">
        <v>178</v>
      </c>
      <c r="F81" s="195" t="s">
        <v>180</v>
      </c>
      <c r="G81" s="77"/>
      <c r="H81" s="77"/>
      <c r="I81" s="77"/>
      <c r="J81" s="77"/>
    </row>
    <row r="82" spans="2:11" ht="15.6" customHeight="1" thickBot="1" x14ac:dyDescent="0.35">
      <c r="B82" s="295" t="s">
        <v>181</v>
      </c>
      <c r="C82" s="295"/>
      <c r="D82" s="296"/>
      <c r="E82" s="198" t="s">
        <v>182</v>
      </c>
      <c r="F82" s="242" t="s">
        <v>183</v>
      </c>
      <c r="G82" s="243"/>
      <c r="H82" s="243"/>
      <c r="I82" s="243"/>
      <c r="J82" s="243"/>
    </row>
    <row r="83" spans="2:11" ht="15" thickBot="1" x14ac:dyDescent="0.35">
      <c r="B83" s="295" t="s">
        <v>77</v>
      </c>
      <c r="C83" s="295"/>
      <c r="D83" s="296"/>
      <c r="E83" s="49"/>
      <c r="F83" s="196" t="s">
        <v>153</v>
      </c>
      <c r="G83" s="77"/>
      <c r="H83" s="77"/>
      <c r="I83" s="77"/>
      <c r="J83" s="77"/>
    </row>
    <row r="84" spans="2:11" ht="15" thickBot="1" x14ac:dyDescent="0.35">
      <c r="B84" s="50"/>
      <c r="C84" s="50"/>
      <c r="D84" s="50"/>
      <c r="E84" s="50"/>
      <c r="F84" s="50"/>
      <c r="G84" s="50"/>
      <c r="H84" s="50"/>
      <c r="I84" s="50"/>
      <c r="J84" s="50"/>
      <c r="K84" s="50"/>
    </row>
  </sheetData>
  <mergeCells count="26">
    <mergeCell ref="B81:D81"/>
    <mergeCell ref="B82:D82"/>
    <mergeCell ref="B83:D83"/>
    <mergeCell ref="B80:D80"/>
    <mergeCell ref="F82:J82"/>
    <mergeCell ref="K9:K10"/>
    <mergeCell ref="J69:J70"/>
    <mergeCell ref="K69:K70"/>
    <mergeCell ref="A76:D76"/>
    <mergeCell ref="F77:G77"/>
    <mergeCell ref="F78:G78"/>
    <mergeCell ref="B6:J6"/>
    <mergeCell ref="B7:J7"/>
    <mergeCell ref="B9:B10"/>
    <mergeCell ref="C9:C10"/>
    <mergeCell ref="D9:D10"/>
    <mergeCell ref="E9:E10"/>
    <mergeCell ref="F9:F10"/>
    <mergeCell ref="G9:G10"/>
    <mergeCell ref="H9:H10"/>
    <mergeCell ref="I9:I10"/>
    <mergeCell ref="J9:J10"/>
    <mergeCell ref="B74:D74"/>
    <mergeCell ref="B75:D75"/>
    <mergeCell ref="B77:D77"/>
    <mergeCell ref="B78:D78"/>
  </mergeCells>
  <hyperlinks>
    <hyperlink ref="B1" location="'3 lentelė | Table 3'!A1" display="↖ atgal į turinį / back to content" xr:uid="{8D218AC5-05FF-47A5-9BA0-643D9E6CA42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2" ma:contentTypeDescription="Kurkite naują dokumentą." ma:contentTypeScope="" ma:versionID="118a0949ad199c24ccd2f7283af59048">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aefc51aa35de58ebe8a33920224b63e7"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D32B1-815F-4742-9DAA-19C650BB64D9}">
  <ds:schemaRefs>
    <ds:schemaRef ds:uri="http://purl.org/dc/elements/1.1/"/>
    <ds:schemaRef ds:uri="http://schemas.microsoft.com/office/2006/metadata/properties"/>
    <ds:schemaRef ds:uri="cef9cdfa-f4fd-4645-9be5-758c49499792"/>
    <ds:schemaRef ds:uri="c102cb31-f5d5-4956-a0cb-1590ba36978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6AFC3A4-8334-4B9A-9991-12324F01B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A6C3A-7643-4451-9560-66B30E70D6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 | Content</vt:lpstr>
      <vt:lpstr>Savivaldybės</vt:lpstr>
      <vt:lpstr>Suvestinė | Summary</vt:lpstr>
      <vt:lpstr>KĮ 4 str. 2 d. | CL 4.2.</vt:lpstr>
      <vt:lpstr>KĮ str. 4 d. | CL 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2021-06-10T06:19:20Z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ies>
</file>