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filterPrivacy="1" codeName="Šios_darbaknygės"/>
  <xr:revisionPtr revIDLastSave="0" documentId="13_ncr:1_{D6510ABA-7BAA-4C2C-8C72-698B8B7D40E5}" xr6:coauthVersionLast="36" xr6:coauthVersionMax="36" xr10:uidLastSave="{00000000-0000-0000-0000-000000000000}"/>
  <bookViews>
    <workbookView xWindow="0" yWindow="0" windowWidth="22260" windowHeight="12645" xr2:uid="{00000000-000D-0000-FFFF-FFFF00000000}"/>
  </bookViews>
  <sheets>
    <sheet name="Turinys" sheetId="8" r:id="rId1"/>
    <sheet name="Savivaldybės" sheetId="4" state="hidden" r:id="rId2"/>
    <sheet name="1 lentelė" sheetId="9" r:id="rId3"/>
    <sheet name="2 lentelė " sheetId="6" r:id="rId4"/>
    <sheet name="3 lentelė" sheetId="7" r:id="rId5"/>
  </sheets>
  <externalReferences>
    <externalReference r:id="rId6"/>
    <externalReference r:id="rId7"/>
  </externalReferences>
  <definedNames>
    <definedName name="_1_pav.________VS_skola" localSheetId="3">[1]Content!#REF!</definedName>
    <definedName name="_1_pav.________VS_skola" localSheetId="4">[1]Content!#REF!</definedName>
    <definedName name="_1_pav.________VS_skola" localSheetId="1">[2]Turinys!#REF!</definedName>
    <definedName name="_1_pav.________VS_skola">#REF!</definedName>
    <definedName name="_xlnm._FilterDatabase" localSheetId="3" hidden="1">'2 lentelė '!$A$7:$P$23</definedName>
    <definedName name="_xlnm._FilterDatabase" localSheetId="4" hidden="1">'3 lentelė'!$A$7:$J$74</definedName>
    <definedName name="_xlnm._FilterDatabase" localSheetId="1" hidden="1">Savivaldybės!$A$4:$L$74</definedName>
    <definedName name="eps">#REF!</definedName>
    <definedName name="FirstYear">#REF!</definedName>
    <definedName name="Kalba" localSheetId="3">[2]Turinys!#REF!</definedName>
    <definedName name="Kalba" localSheetId="4">[2]Turinys!#REF!</definedName>
    <definedName name="Kalba" localSheetId="1">[2]Turinys!#REF!</definedName>
    <definedName name="Kalba">#REF!</definedName>
    <definedName name="Lang">[2]Tech!$A$1:$A$2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2" i="6" l="1"/>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12" i="7"/>
  <c r="I8" i="4" l="1"/>
  <c r="J19" i="7" l="1"/>
  <c r="J27" i="7"/>
  <c r="J32" i="7"/>
  <c r="J36" i="7"/>
  <c r="J40" i="7"/>
  <c r="J55" i="7"/>
  <c r="J59" i="7"/>
  <c r="J63" i="7"/>
  <c r="J67"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12" i="7"/>
  <c r="G67" i="7"/>
  <c r="I67" i="7" s="1"/>
  <c r="G66" i="7"/>
  <c r="I66" i="7" s="1"/>
  <c r="J66" i="7" s="1"/>
  <c r="G65" i="7"/>
  <c r="I65" i="7" s="1"/>
  <c r="J65" i="7" s="1"/>
  <c r="G64" i="7"/>
  <c r="I64" i="7" s="1"/>
  <c r="J64" i="7" s="1"/>
  <c r="G63" i="7"/>
  <c r="I63" i="7" s="1"/>
  <c r="G62" i="7"/>
  <c r="I62" i="7" s="1"/>
  <c r="J62" i="7" s="1"/>
  <c r="G61" i="7"/>
  <c r="I61" i="7" s="1"/>
  <c r="J61" i="7" s="1"/>
  <c r="G60" i="7"/>
  <c r="I60" i="7" s="1"/>
  <c r="J60" i="7" s="1"/>
  <c r="G59" i="7"/>
  <c r="I59" i="7" s="1"/>
  <c r="G58" i="7"/>
  <c r="I58" i="7" s="1"/>
  <c r="J58" i="7" s="1"/>
  <c r="G57" i="7"/>
  <c r="I57" i="7" s="1"/>
  <c r="J57" i="7" s="1"/>
  <c r="G56" i="7"/>
  <c r="I56" i="7" s="1"/>
  <c r="J56" i="7" s="1"/>
  <c r="G55" i="7"/>
  <c r="I55" i="7" s="1"/>
  <c r="G54" i="7"/>
  <c r="I54" i="7" s="1"/>
  <c r="J54" i="7" s="1"/>
  <c r="G53" i="7"/>
  <c r="I53" i="7" s="1"/>
  <c r="G50" i="7"/>
  <c r="I50" i="7" s="1"/>
  <c r="G49" i="7"/>
  <c r="I49" i="7" s="1"/>
  <c r="G46" i="7"/>
  <c r="I46" i="7" s="1"/>
  <c r="G45" i="7"/>
  <c r="I45" i="7" s="1"/>
  <c r="G42" i="7"/>
  <c r="I42" i="7" s="1"/>
  <c r="J42" i="7" s="1"/>
  <c r="G40" i="7"/>
  <c r="I40" i="7" s="1"/>
  <c r="G38" i="7"/>
  <c r="I38" i="7" s="1"/>
  <c r="J38" i="7" s="1"/>
  <c r="G36" i="7"/>
  <c r="I36" i="7" s="1"/>
  <c r="G34" i="7"/>
  <c r="I34" i="7" s="1"/>
  <c r="J34" i="7" s="1"/>
  <c r="G33" i="7"/>
  <c r="I33" i="7" s="1"/>
  <c r="J33" i="7" s="1"/>
  <c r="G32" i="7"/>
  <c r="I32" i="7" s="1"/>
  <c r="G31" i="7"/>
  <c r="I31" i="7" s="1"/>
  <c r="J31" i="7" s="1"/>
  <c r="G30" i="7"/>
  <c r="I30" i="7" s="1"/>
  <c r="G27" i="7"/>
  <c r="I27" i="7" s="1"/>
  <c r="G26" i="7"/>
  <c r="I26" i="7" s="1"/>
  <c r="G23" i="7"/>
  <c r="I23" i="7" s="1"/>
  <c r="J23" i="7" s="1"/>
  <c r="G22" i="7"/>
  <c r="I22" i="7" s="1"/>
  <c r="G21" i="7"/>
  <c r="I21" i="7" s="1"/>
  <c r="J21" i="7" s="1"/>
  <c r="G19" i="7"/>
  <c r="I19" i="7" s="1"/>
  <c r="G18" i="7"/>
  <c r="I18" i="7" s="1"/>
  <c r="G12" i="7"/>
  <c r="I12" i="7" s="1"/>
  <c r="J12" i="7" s="1"/>
  <c r="M13" i="6"/>
  <c r="M14" i="6"/>
  <c r="M15" i="6"/>
  <c r="M12" i="6"/>
  <c r="P12" i="6"/>
  <c r="P13" i="6"/>
  <c r="P14" i="6"/>
  <c r="P15" i="6"/>
  <c r="O13" i="6"/>
  <c r="O14" i="6"/>
  <c r="O15" i="6"/>
  <c r="O12" i="6"/>
  <c r="N13" i="6"/>
  <c r="N14" i="6"/>
  <c r="N15" i="6"/>
  <c r="N12" i="6"/>
  <c r="F13" i="6"/>
  <c r="F14" i="6"/>
  <c r="F15" i="6"/>
  <c r="F12" i="6"/>
  <c r="E13" i="6"/>
  <c r="E14" i="6"/>
  <c r="E15" i="6"/>
  <c r="E12" i="6"/>
  <c r="D13" i="6"/>
  <c r="D14" i="6"/>
  <c r="D15" i="6"/>
  <c r="D12" i="6"/>
  <c r="K15" i="6"/>
  <c r="H15" i="6"/>
  <c r="I15" i="6"/>
  <c r="L15" i="6" s="1"/>
  <c r="K14" i="6"/>
  <c r="I14" i="6"/>
  <c r="L14" i="6" s="1"/>
  <c r="H14" i="6"/>
  <c r="K13" i="6"/>
  <c r="I13" i="6"/>
  <c r="L13" i="6" s="1"/>
  <c r="K12" i="6"/>
  <c r="H12" i="6"/>
  <c r="I12" i="6"/>
  <c r="L12" i="6" s="1"/>
  <c r="D8" i="4"/>
  <c r="E8" i="4" s="1"/>
  <c r="L67" i="4"/>
  <c r="I67" i="4"/>
  <c r="D67" i="4"/>
  <c r="E67" i="4" s="1"/>
  <c r="L66" i="4"/>
  <c r="I66" i="4"/>
  <c r="D66" i="4"/>
  <c r="F66" i="4" s="1"/>
  <c r="L65" i="4"/>
  <c r="I65" i="4"/>
  <c r="D65" i="4"/>
  <c r="E65" i="4" s="1"/>
  <c r="L64" i="4"/>
  <c r="I64" i="4"/>
  <c r="D64" i="4"/>
  <c r="F64" i="4" s="1"/>
  <c r="L63" i="4"/>
  <c r="I63" i="4"/>
  <c r="D63" i="4"/>
  <c r="E63" i="4" s="1"/>
  <c r="L62" i="4"/>
  <c r="I62" i="4"/>
  <c r="D62" i="4"/>
  <c r="F62" i="4" s="1"/>
  <c r="L61" i="4"/>
  <c r="I61" i="4"/>
  <c r="D61" i="4"/>
  <c r="E61" i="4" s="1"/>
  <c r="L60" i="4"/>
  <c r="I60" i="4"/>
  <c r="D60" i="4"/>
  <c r="F60" i="4" s="1"/>
  <c r="L59" i="4"/>
  <c r="I59" i="4"/>
  <c r="D59" i="4"/>
  <c r="E59" i="4" s="1"/>
  <c r="L58" i="4"/>
  <c r="I58" i="4"/>
  <c r="D58" i="4"/>
  <c r="F58" i="4" s="1"/>
  <c r="L57" i="4"/>
  <c r="I57" i="4"/>
  <c r="D57" i="4"/>
  <c r="E57" i="4" s="1"/>
  <c r="L56" i="4"/>
  <c r="I56" i="4"/>
  <c r="D56" i="4"/>
  <c r="F56" i="4" s="1"/>
  <c r="L55" i="4"/>
  <c r="I55" i="4"/>
  <c r="D55" i="4"/>
  <c r="E55" i="4" s="1"/>
  <c r="L54" i="4"/>
  <c r="I54" i="4"/>
  <c r="D54" i="4"/>
  <c r="F54" i="4" s="1"/>
  <c r="L53" i="4"/>
  <c r="I53" i="4"/>
  <c r="D53" i="4"/>
  <c r="E53" i="4" s="1"/>
  <c r="L52" i="4"/>
  <c r="I52" i="4"/>
  <c r="D52" i="4"/>
  <c r="F52" i="4" s="1"/>
  <c r="L51" i="4"/>
  <c r="I51" i="4"/>
  <c r="D51" i="4"/>
  <c r="E51" i="4" s="1"/>
  <c r="L50" i="4"/>
  <c r="I50" i="4"/>
  <c r="D50" i="4"/>
  <c r="F50" i="4" s="1"/>
  <c r="L49" i="4"/>
  <c r="I49" i="4"/>
  <c r="D49" i="4"/>
  <c r="E49" i="4" s="1"/>
  <c r="L48" i="4"/>
  <c r="I48" i="4"/>
  <c r="D48" i="4"/>
  <c r="F48" i="4" s="1"/>
  <c r="L47" i="4"/>
  <c r="I47" i="4"/>
  <c r="D47" i="4"/>
  <c r="E47" i="4" s="1"/>
  <c r="L46" i="4"/>
  <c r="I46" i="4"/>
  <c r="D46" i="4"/>
  <c r="F46" i="4" s="1"/>
  <c r="L45" i="4"/>
  <c r="I45" i="4"/>
  <c r="D45" i="4"/>
  <c r="E45" i="4" s="1"/>
  <c r="L44" i="4"/>
  <c r="I44" i="4"/>
  <c r="D44" i="4"/>
  <c r="F44" i="4" s="1"/>
  <c r="L43" i="4"/>
  <c r="I43" i="4"/>
  <c r="D43" i="4"/>
  <c r="E43" i="4" s="1"/>
  <c r="L42" i="4"/>
  <c r="I42" i="4"/>
  <c r="D42" i="4"/>
  <c r="F42" i="4" s="1"/>
  <c r="L41" i="4"/>
  <c r="I41" i="4"/>
  <c r="D41" i="4"/>
  <c r="E41" i="4" s="1"/>
  <c r="L40" i="4"/>
  <c r="I40" i="4"/>
  <c r="D40" i="4"/>
  <c r="F40" i="4" s="1"/>
  <c r="L39" i="4"/>
  <c r="I39" i="4"/>
  <c r="D39" i="4"/>
  <c r="E39" i="4" s="1"/>
  <c r="L38" i="4"/>
  <c r="I38" i="4"/>
  <c r="D38" i="4"/>
  <c r="F38" i="4" s="1"/>
  <c r="L37" i="4"/>
  <c r="I37" i="4"/>
  <c r="D37" i="4"/>
  <c r="E37" i="4" s="1"/>
  <c r="L36" i="4"/>
  <c r="I36" i="4"/>
  <c r="D36" i="4"/>
  <c r="F36" i="4" s="1"/>
  <c r="L35" i="4"/>
  <c r="I35" i="4"/>
  <c r="D35" i="4"/>
  <c r="E35" i="4" s="1"/>
  <c r="L34" i="4"/>
  <c r="I34" i="4"/>
  <c r="D34" i="4"/>
  <c r="F34" i="4" s="1"/>
  <c r="L33" i="4"/>
  <c r="I33" i="4"/>
  <c r="D33" i="4"/>
  <c r="E33" i="4" s="1"/>
  <c r="L32" i="4"/>
  <c r="I32" i="4"/>
  <c r="D32" i="4"/>
  <c r="F32" i="4" s="1"/>
  <c r="L31" i="4"/>
  <c r="I31" i="4"/>
  <c r="D31" i="4"/>
  <c r="E31" i="4" s="1"/>
  <c r="L30" i="4"/>
  <c r="I30" i="4"/>
  <c r="D30" i="4"/>
  <c r="F30" i="4" s="1"/>
  <c r="L29" i="4"/>
  <c r="I29" i="4"/>
  <c r="D29" i="4"/>
  <c r="E29" i="4" s="1"/>
  <c r="L28" i="4"/>
  <c r="I28" i="4"/>
  <c r="D28" i="4"/>
  <c r="F28" i="4" s="1"/>
  <c r="L27" i="4"/>
  <c r="I27" i="4"/>
  <c r="D27" i="4"/>
  <c r="E27" i="4" s="1"/>
  <c r="L26" i="4"/>
  <c r="I26" i="4"/>
  <c r="D26" i="4"/>
  <c r="F26" i="4" s="1"/>
  <c r="L25" i="4"/>
  <c r="I25" i="4"/>
  <c r="D25" i="4"/>
  <c r="E25" i="4" s="1"/>
  <c r="L24" i="4"/>
  <c r="I24" i="4"/>
  <c r="D24" i="4"/>
  <c r="F24" i="4" s="1"/>
  <c r="L23" i="4"/>
  <c r="I23" i="4"/>
  <c r="D23" i="4"/>
  <c r="E23" i="4" s="1"/>
  <c r="L22" i="4"/>
  <c r="I22" i="4"/>
  <c r="D22" i="4"/>
  <c r="F22" i="4" s="1"/>
  <c r="L21" i="4"/>
  <c r="I21" i="4"/>
  <c r="D21" i="4"/>
  <c r="E21" i="4" s="1"/>
  <c r="L20" i="4"/>
  <c r="I20" i="4"/>
  <c r="D20" i="4"/>
  <c r="F20" i="4" s="1"/>
  <c r="L19" i="4"/>
  <c r="I19" i="4"/>
  <c r="D19" i="4"/>
  <c r="E19" i="4" s="1"/>
  <c r="I18" i="4"/>
  <c r="L17" i="4"/>
  <c r="I17" i="4"/>
  <c r="D17" i="4"/>
  <c r="F17" i="4" s="1"/>
  <c r="L16" i="4"/>
  <c r="I16" i="4"/>
  <c r="D16" i="4"/>
  <c r="E16" i="4" s="1"/>
  <c r="L15" i="4"/>
  <c r="I15" i="4"/>
  <c r="D15" i="4"/>
  <c r="F15" i="4" s="1"/>
  <c r="L14" i="4"/>
  <c r="I14" i="4"/>
  <c r="D14" i="4"/>
  <c r="E14" i="4" s="1"/>
  <c r="D13" i="4"/>
  <c r="D12" i="4"/>
  <c r="L11" i="4"/>
  <c r="I11" i="4"/>
  <c r="D11" i="4"/>
  <c r="F11" i="4" s="1"/>
  <c r="L10" i="4"/>
  <c r="I10" i="4"/>
  <c r="D10" i="4"/>
  <c r="E10" i="4" s="1"/>
  <c r="L9" i="4"/>
  <c r="I9" i="4"/>
  <c r="D9" i="4"/>
  <c r="E9" i="4" s="1"/>
  <c r="L8" i="4"/>
  <c r="F8" i="4"/>
  <c r="J50" i="7" l="1"/>
  <c r="J46" i="7"/>
  <c r="J30" i="7"/>
  <c r="J26" i="7"/>
  <c r="J22" i="7"/>
  <c r="J18" i="7"/>
  <c r="J53" i="7"/>
  <c r="J49" i="7"/>
  <c r="J45" i="7"/>
  <c r="F59" i="4"/>
  <c r="F45" i="4"/>
  <c r="F31" i="4"/>
  <c r="G14" i="7"/>
  <c r="I14" i="7" s="1"/>
  <c r="J14" i="7" s="1"/>
  <c r="G15" i="7"/>
  <c r="I15" i="7" s="1"/>
  <c r="J15" i="7" s="1"/>
  <c r="G16" i="7"/>
  <c r="I16" i="7" s="1"/>
  <c r="J16" i="7" s="1"/>
  <c r="G17" i="7"/>
  <c r="I17" i="7" s="1"/>
  <c r="J17" i="7" s="1"/>
  <c r="G29" i="7"/>
  <c r="I29" i="7" s="1"/>
  <c r="J29" i="7" s="1"/>
  <c r="G13" i="7"/>
  <c r="I13" i="7" s="1"/>
  <c r="J13" i="7" s="1"/>
  <c r="G25" i="7"/>
  <c r="I25" i="7" s="1"/>
  <c r="J25" i="7" s="1"/>
  <c r="G20" i="7"/>
  <c r="I20" i="7" s="1"/>
  <c r="J20" i="7" s="1"/>
  <c r="G24" i="7"/>
  <c r="I24" i="7" s="1"/>
  <c r="J24" i="7" s="1"/>
  <c r="G28" i="7"/>
  <c r="I28" i="7" s="1"/>
  <c r="J28" i="7" s="1"/>
  <c r="G35" i="7"/>
  <c r="I35" i="7" s="1"/>
  <c r="J35" i="7" s="1"/>
  <c r="G37" i="7"/>
  <c r="I37" i="7" s="1"/>
  <c r="J37" i="7" s="1"/>
  <c r="G39" i="7"/>
  <c r="I39" i="7" s="1"/>
  <c r="J39" i="7" s="1"/>
  <c r="G41" i="7"/>
  <c r="I41" i="7" s="1"/>
  <c r="J41" i="7" s="1"/>
  <c r="G43" i="7"/>
  <c r="I43" i="7" s="1"/>
  <c r="J43" i="7" s="1"/>
  <c r="G47" i="7"/>
  <c r="I47" i="7" s="1"/>
  <c r="J47" i="7" s="1"/>
  <c r="G51" i="7"/>
  <c r="I51" i="7" s="1"/>
  <c r="J51" i="7" s="1"/>
  <c r="G44" i="7"/>
  <c r="I44" i="7" s="1"/>
  <c r="J44" i="7" s="1"/>
  <c r="G48" i="7"/>
  <c r="I48" i="7" s="1"/>
  <c r="J48" i="7" s="1"/>
  <c r="G52" i="7"/>
  <c r="I52" i="7" s="1"/>
  <c r="J52" i="7" s="1"/>
  <c r="R13" i="6"/>
  <c r="Q14" i="6"/>
  <c r="R14" i="6"/>
  <c r="R12" i="6"/>
  <c r="Q15" i="6"/>
  <c r="R15" i="6"/>
  <c r="Q13" i="6"/>
  <c r="F16" i="4"/>
  <c r="F19" i="4"/>
  <c r="F35" i="4"/>
  <c r="F47" i="4"/>
  <c r="F61" i="4"/>
  <c r="F10" i="4"/>
  <c r="F23" i="4"/>
  <c r="F39" i="4"/>
  <c r="F53" i="4"/>
  <c r="F63" i="4"/>
  <c r="F27" i="4"/>
  <c r="F43" i="4"/>
  <c r="F55" i="4"/>
  <c r="F67" i="4"/>
  <c r="F14" i="4"/>
  <c r="F25" i="4"/>
  <c r="F33" i="4"/>
  <c r="F41" i="4"/>
  <c r="F49" i="4"/>
  <c r="F57" i="4"/>
  <c r="F65" i="4"/>
  <c r="F51" i="4"/>
  <c r="F21" i="4"/>
  <c r="F29" i="4"/>
  <c r="F37" i="4"/>
  <c r="E12" i="4"/>
  <c r="F12" i="4"/>
  <c r="E13" i="4"/>
  <c r="F13" i="4"/>
  <c r="L12" i="4"/>
  <c r="L13" i="4"/>
  <c r="E17" i="4"/>
  <c r="L18" i="4"/>
  <c r="E20" i="4"/>
  <c r="E22" i="4"/>
  <c r="E24" i="4"/>
  <c r="E26" i="4"/>
  <c r="E28" i="4"/>
  <c r="E30" i="4"/>
  <c r="E32" i="4"/>
  <c r="E34" i="4"/>
  <c r="E36" i="4"/>
  <c r="E38" i="4"/>
  <c r="E40" i="4"/>
  <c r="E42" i="4"/>
  <c r="E44" i="4"/>
  <c r="E46" i="4"/>
  <c r="E48" i="4"/>
  <c r="E50" i="4"/>
  <c r="E52" i="4"/>
  <c r="E54" i="4"/>
  <c r="E56" i="4"/>
  <c r="E58" i="4"/>
  <c r="E60" i="4"/>
  <c r="E62" i="4"/>
  <c r="E64" i="4"/>
  <c r="E66" i="4"/>
  <c r="E11" i="4"/>
  <c r="F9" i="4"/>
  <c r="I12" i="4"/>
  <c r="I13" i="4"/>
  <c r="D18" i="4"/>
  <c r="E15" i="4"/>
  <c r="E18" i="4" l="1"/>
  <c r="F18" i="4"/>
</calcChain>
</file>

<file path=xl/sharedStrings.xml><?xml version="1.0" encoding="utf-8"?>
<sst xmlns="http://schemas.openxmlformats.org/spreadsheetml/2006/main" count="263" uniqueCount="141">
  <si>
    <t>APRAŠYMAS</t>
  </si>
  <si>
    <t>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dvi taisyklių grupės: savivaldybių, kurių asignavimai viršija arba yra lygūs 0,3 proc. ir savivaldybių, kurių asignavimai neviršija 0,3 proc. praėjusių metų BVP to meto kainomis</t>
  </si>
  <si>
    <t>1. DUOMENYS</t>
  </si>
  <si>
    <t>2. FISKALINĖS DRAUSMĖS TAISYKLĖS</t>
  </si>
  <si>
    <t>KĮ</t>
  </si>
  <si>
    <t>Lietuvos Respublikos fiskalinės sutarties įgyvendinimo konstitucinis įstatymas</t>
  </si>
  <si>
    <t>FDĮ</t>
  </si>
  <si>
    <t>Lietuvos Respublikos fiskalinės drausmės įstatymas</t>
  </si>
  <si>
    <t>NAUDINGI ● VERTINAMI ● ATPAŽĮSTAMI</t>
  </si>
  <si>
    <t>↖ atgal į turinį</t>
  </si>
  <si>
    <t>Savivaldybė</t>
  </si>
  <si>
    <t>Kodas</t>
  </si>
  <si>
    <t>Asignavimai, proc. BVP</t>
  </si>
  <si>
    <t>Pajamos, tūkst. EUR</t>
  </si>
  <si>
    <t>Asignavimai, tūkst. EUR</t>
  </si>
  <si>
    <t>Balansas, tūkst. EUR</t>
  </si>
  <si>
    <t>Mokėtinų sumų metinis pokytis, tūkst. EUR</t>
  </si>
  <si>
    <t>Asignavimų dalis nuo visų valdžios sektoriaus išlaidų, proc.</t>
  </si>
  <si>
    <t>Vilniaus m.</t>
  </si>
  <si>
    <t>Alytaus m.</t>
  </si>
  <si>
    <t>Birštono m.</t>
  </si>
  <si>
    <t>Druskininkų m.</t>
  </si>
  <si>
    <t>Kauno m.</t>
  </si>
  <si>
    <t>Klaipėdos m.</t>
  </si>
  <si>
    <t>Marijampolės m.</t>
  </si>
  <si>
    <t>Neringos m.</t>
  </si>
  <si>
    <t>Palangos m.</t>
  </si>
  <si>
    <t>Panevėžio m.</t>
  </si>
  <si>
    <t>Šiaulių m.</t>
  </si>
  <si>
    <t>Visagino m.</t>
  </si>
  <si>
    <t>Akmenės r.</t>
  </si>
  <si>
    <t>Alytaus r.</t>
  </si>
  <si>
    <t>Anykščių r.</t>
  </si>
  <si>
    <t>Biržų r.</t>
  </si>
  <si>
    <t>Ignalinos r.</t>
  </si>
  <si>
    <t>Jonavos r.</t>
  </si>
  <si>
    <t>Joniškio r.</t>
  </si>
  <si>
    <t>-</t>
  </si>
  <si>
    <t>Jurbarko r.</t>
  </si>
  <si>
    <t>Kaišiadorių r.</t>
  </si>
  <si>
    <t>Kauno r.</t>
  </si>
  <si>
    <t>Kėdainių r.</t>
  </si>
  <si>
    <t>Kelmės r.</t>
  </si>
  <si>
    <t>Klaipėdos r.</t>
  </si>
  <si>
    <t>Kretingos r.</t>
  </si>
  <si>
    <t>Kupiškio r.</t>
  </si>
  <si>
    <t>Lazdijų r.</t>
  </si>
  <si>
    <t>Mažeikių r.</t>
  </si>
  <si>
    <t>Molėtų r.</t>
  </si>
  <si>
    <t>Pakruojo r.</t>
  </si>
  <si>
    <t>Panevėžio r.</t>
  </si>
  <si>
    <t>Pasvalio r.</t>
  </si>
  <si>
    <t>Plungės r.</t>
  </si>
  <si>
    <t>Prienų r.</t>
  </si>
  <si>
    <t>Radviliškio r.</t>
  </si>
  <si>
    <t>Raseinių r.</t>
  </si>
  <si>
    <t>Rokiškio r.</t>
  </si>
  <si>
    <t>Skuodo r.</t>
  </si>
  <si>
    <t>Šakių r.</t>
  </si>
  <si>
    <t>Šalčininkų r.</t>
  </si>
  <si>
    <t>Šiaulių r.</t>
  </si>
  <si>
    <t>Šilalės r.</t>
  </si>
  <si>
    <t>Šilutės r.</t>
  </si>
  <si>
    <t>Širvintų r.</t>
  </si>
  <si>
    <t>Švenčionių r.</t>
  </si>
  <si>
    <t>Tauragės r.</t>
  </si>
  <si>
    <t>Telšių r.</t>
  </si>
  <si>
    <t>Trakų r.</t>
  </si>
  <si>
    <t>Ukmergės r.</t>
  </si>
  <si>
    <t>Utenos r.</t>
  </si>
  <si>
    <t>Varėnos r.</t>
  </si>
  <si>
    <t>Vilkaviškio r.</t>
  </si>
  <si>
    <t>Vilniaus  r.</t>
  </si>
  <si>
    <t>Zarasų r.</t>
  </si>
  <si>
    <t>Elektrėnų sav.</t>
  </si>
  <si>
    <t>Kalvarijos sav.</t>
  </si>
  <si>
    <t>Kazlų Rūdos sav.</t>
  </si>
  <si>
    <t>Pagėgių sav.</t>
  </si>
  <si>
    <t>Rietavo sav.</t>
  </si>
  <si>
    <t>Valdžios sektoriaus biudžeto dalinis elastingumas</t>
  </si>
  <si>
    <t>Šaltiniai</t>
  </si>
  <si>
    <t>Finansų ministerija (FM)</t>
  </si>
  <si>
    <t>Fiskalinės institucijos skaičiavimai (IFI)</t>
  </si>
  <si>
    <t>Faktiniai duomenys</t>
  </si>
  <si>
    <t>Nr.</t>
  </si>
  <si>
    <t>Taisyklė</t>
  </si>
  <si>
    <t>Taisyklė, išreikšta formule</t>
  </si>
  <si>
    <t>Išvada</t>
  </si>
  <si>
    <r>
      <t>T</t>
    </r>
    <r>
      <rPr>
        <vertAlign val="subscript"/>
        <sz val="10"/>
        <color rgb="FF000000"/>
        <rFont val="Arial"/>
        <family val="2"/>
        <charset val="186"/>
      </rPr>
      <t>21</t>
    </r>
  </si>
  <si>
    <r>
      <t>T</t>
    </r>
    <r>
      <rPr>
        <vertAlign val="subscript"/>
        <sz val="10"/>
        <color theme="1"/>
        <rFont val="Arial"/>
        <family val="2"/>
        <charset val="186"/>
      </rPr>
      <t>4</t>
    </r>
  </si>
  <si>
    <t>Kiekvienas j–asis vietos valdžios sektoriui priskiriamas biudžetas, kurio asignavimai neviršija 0,3 proc. praėjusių metų BVP to meto kainomis, turi būti planuojamas, tvirtinamas, keičiamas ir vykdomas taip, kad to biudžeto asignavimai neviršytų jo pajamų, išskyrus metus, kuriais numatomas neigiamas produkcijos atotrūkis nuo potencialo. Pastaruoju atveju asignavimai negali viršyti pajamų daugiau kaip 1,5 procento.</t>
  </si>
  <si>
    <t>Tenkinama</t>
  </si>
  <si>
    <t>56 savivaldybių biudžetai buvo perviršiniai arba subalansuoti</t>
  </si>
  <si>
    <t>Negalioja</t>
  </si>
  <si>
    <t>1,5 &gt; 0,0</t>
  </si>
  <si>
    <t>Šaltinis – Fiskalinės institucijos skaičiavimai</t>
  </si>
  <si>
    <t>Remiantis KĮ 4 str. 2 d., savivaldybių, kurių planuojami asignavimai viršija arba yra lygūs 0,3 proc. praėjusių metų BVP to meto kainomis, biudžetai turi būti planuojami, tvirtinami, keičiami ir vykdomi taip,</t>
  </si>
  <si>
    <t>kad sprendžiant pagal to biudžeto struktūrinį balanso rodiklį, apskaičiuotą kaupiamuoju principu, jis būtų perteklinis arba subalansuotas.</t>
  </si>
  <si>
    <t>Balansas kaupiamuoju principu, tūkst. EUR</t>
  </si>
  <si>
    <t>Balansas kaupiamuoju principu, proc. BVP</t>
  </si>
  <si>
    <t>Ciklinė biudžeto dedamoji, proc. pot. BVP</t>
  </si>
  <si>
    <t>Struktūrinis balansas, proc. BVP</t>
  </si>
  <si>
    <t>Ar laikomasi fiskalinės drausmės taisyklės:</t>
  </si>
  <si>
    <t>3=1-2</t>
  </si>
  <si>
    <t>6=3+4+5</t>
  </si>
  <si>
    <t>10=7-9</t>
  </si>
  <si>
    <t>IFI</t>
  </si>
  <si>
    <t>FM</t>
  </si>
  <si>
    <t>–</t>
  </si>
  <si>
    <t>FM įsakymo Nr. 1K-006 forma SB-1-pajamos (73 eilutė)</t>
  </si>
  <si>
    <t>FM įsakymo Nr. 1K-006 forma SB-3-išlaidos (1+77-102+111 eilutės)</t>
  </si>
  <si>
    <t>FM įsakymo Nr. 1K-361 forma Nr. 1-SAV (105 eilutė)</t>
  </si>
  <si>
    <t>FM įsakymo Nr. 1K-465 forma Nr. 4 (2 str. likutis metų pradžioje - likutis metų pabaigoje)</t>
  </si>
  <si>
    <t>T21 (iš viso nesilaiko savivaldybių)</t>
  </si>
  <si>
    <t>Balansas, koreguotas praėjusių metų nepanaudota pajamų dalimi, tūkst. EUR</t>
  </si>
  <si>
    <t>5=3+4</t>
  </si>
  <si>
    <t>T4 (iš viso nesilaiko savivaldybių)</t>
  </si>
  <si>
    <t>Kiekvienas valdžios sektoriui priskiriamas biudžetas, išskyrus VSDF, valstybės biudžetą, kurio asignavimai viršija 0,3 proc. praėjusių metų BVP to meto kainomis, turi būti planuojamas, tvirtinamas, keičiamas ir vykdomas taip, kad, sprendžiant pagal to biudžeto struktūrinį balanso rodiklį, apskaičiuotą kaupiamuoju principu, jis būtų perteklinis arba subalansuotas.</t>
  </si>
  <si>
    <t>Visų savivaldybių (Kauno, Klaipėdos, Šiaulių ir Vilniaus miestų) biudžeto struktūriniai balanso rodikliai buvo subalansuoti*</t>
  </si>
  <si>
    <t>* Struktūrinio balanso rezultatas apvalinamas vieno skaitmens po kablelio tikslumu.</t>
  </si>
  <si>
    <t>2019 m. BVP, mln. EUR</t>
  </si>
  <si>
    <t>Balansas, koreguotas nepanaudota praėjusių metų pajamų dalimi, proc. BVP</t>
  </si>
  <si>
    <t>εi, pot. BVP</t>
  </si>
  <si>
    <r>
      <t xml:space="preserve">SAVIVALDYBIŲ FISKALINĖS DRAUSMĖS TAISYKLIŲ LAIKYMOSI 2019 </t>
    </r>
    <r>
      <rPr>
        <i/>
        <sz val="12"/>
        <color rgb="FF00244D"/>
        <rFont val="Arial"/>
        <family val="2"/>
        <charset val="186"/>
      </rPr>
      <t>EX–POST</t>
    </r>
    <r>
      <rPr>
        <sz val="12"/>
        <color rgb="FF00244D"/>
        <rFont val="Arial"/>
        <family val="2"/>
        <charset val="186"/>
      </rPr>
      <t xml:space="preserve"> SKAIČIUOKLĖ</t>
    </r>
  </si>
  <si>
    <t>Savivaldybių 2019 m. biudžetų duomenys</t>
  </si>
  <si>
    <t>Nepanaudota praėjusių metų pajamų dalis (2018-12-31), tūkst. EUR</t>
  </si>
  <si>
    <t>2019 m. BVP , mln. EUR</t>
  </si>
  <si>
    <t>2018 m. BVP, mln. EUR</t>
  </si>
  <si>
    <t xml:space="preserve">2019 m. atotrūkis nuo potencialo, proc. pot. BVP </t>
  </si>
  <si>
    <t>2019 m. visos išlaidos, mln. EUR</t>
  </si>
  <si>
    <t>1 lentelė. Savivaldybių biudžetų fiskalinės drausmės taisyklės, 2019 m.</t>
  </si>
  <si>
    <r>
      <rPr>
        <i/>
        <sz val="10"/>
        <color rgb="FF000000"/>
        <rFont val="Arial"/>
        <family val="2"/>
        <charset val="186"/>
      </rPr>
      <t>SB</t>
    </r>
    <r>
      <rPr>
        <i/>
        <vertAlign val="subscript"/>
        <sz val="10"/>
        <color rgb="FF000000"/>
        <rFont val="Arial"/>
        <family val="2"/>
        <charset val="186"/>
      </rPr>
      <t>j,2019</t>
    </r>
    <r>
      <rPr>
        <sz val="10"/>
        <color rgb="FF000000"/>
        <rFont val="Arial"/>
        <family val="2"/>
        <charset val="186"/>
      </rPr>
      <t xml:space="preserve"> </t>
    </r>
    <r>
      <rPr>
        <sz val="10"/>
        <color rgb="FF000000"/>
        <rFont val="Calibri"/>
        <family val="2"/>
        <charset val="186"/>
      </rPr>
      <t xml:space="preserve">≥ </t>
    </r>
    <r>
      <rPr>
        <sz val="10"/>
        <color rgb="FF000000"/>
        <rFont val="Arial"/>
        <family val="2"/>
        <charset val="186"/>
      </rPr>
      <t>0</t>
    </r>
  </si>
  <si>
    <r>
      <t>AP</t>
    </r>
    <r>
      <rPr>
        <i/>
        <vertAlign val="subscript"/>
        <sz val="10"/>
        <color rgb="FF000000"/>
        <rFont val="Arial"/>
        <family val="2"/>
        <charset val="186"/>
      </rPr>
      <t>2019</t>
    </r>
    <r>
      <rPr>
        <i/>
        <sz val="10"/>
        <color rgb="FF000000"/>
        <rFont val="Arial"/>
        <family val="2"/>
        <charset val="186"/>
      </rPr>
      <t xml:space="preserve"> </t>
    </r>
    <r>
      <rPr>
        <sz val="10"/>
        <color rgb="FF000000"/>
        <rFont val="Calibri"/>
        <family val="2"/>
        <charset val="186"/>
      </rPr>
      <t>≥</t>
    </r>
    <r>
      <rPr>
        <i/>
        <sz val="10"/>
        <color rgb="FF000000"/>
        <rFont val="Arial"/>
        <family val="2"/>
        <charset val="186"/>
      </rPr>
      <t xml:space="preserve"> </t>
    </r>
    <r>
      <rPr>
        <sz val="10"/>
        <color rgb="FF000000"/>
        <rFont val="Arial"/>
        <family val="2"/>
        <charset val="186"/>
      </rPr>
      <t>0 ir</t>
    </r>
  </si>
  <si>
    <r>
      <t>SA</t>
    </r>
    <r>
      <rPr>
        <i/>
        <vertAlign val="subscript"/>
        <sz val="10"/>
        <color rgb="FF000000"/>
        <rFont val="Arial"/>
        <family val="2"/>
        <charset val="186"/>
      </rPr>
      <t>j,2019</t>
    </r>
    <r>
      <rPr>
        <i/>
        <sz val="10"/>
        <color rgb="FF000000"/>
        <rFont val="Arial"/>
        <family val="2"/>
        <charset val="186"/>
      </rPr>
      <t>/SP</t>
    </r>
    <r>
      <rPr>
        <i/>
        <vertAlign val="subscript"/>
        <sz val="10"/>
        <color rgb="FF000000"/>
        <rFont val="Arial"/>
        <family val="2"/>
        <charset val="186"/>
      </rPr>
      <t xml:space="preserve">j,2019 </t>
    </r>
    <r>
      <rPr>
        <sz val="10"/>
        <color rgb="FF000000"/>
        <rFont val="Calibri"/>
        <family val="2"/>
        <charset val="186"/>
      </rPr>
      <t>≤ 1</t>
    </r>
  </si>
  <si>
    <r>
      <t>AP</t>
    </r>
    <r>
      <rPr>
        <i/>
        <vertAlign val="subscript"/>
        <sz val="10"/>
        <color rgb="FF000000"/>
        <rFont val="Arial"/>
        <family val="2"/>
        <charset val="186"/>
      </rPr>
      <t>2019</t>
    </r>
    <r>
      <rPr>
        <i/>
        <sz val="10"/>
        <color rgb="FF000000"/>
        <rFont val="Arial"/>
        <family val="2"/>
        <charset val="186"/>
      </rPr>
      <t xml:space="preserve"> </t>
    </r>
    <r>
      <rPr>
        <sz val="10"/>
        <color rgb="FF000000"/>
        <rFont val="Calibri"/>
        <family val="2"/>
        <charset val="186"/>
      </rPr>
      <t>&lt;</t>
    </r>
    <r>
      <rPr>
        <i/>
        <sz val="10"/>
        <color rgb="FF000000"/>
        <rFont val="Arial"/>
        <family val="2"/>
        <charset val="186"/>
      </rPr>
      <t xml:space="preserve"> </t>
    </r>
    <r>
      <rPr>
        <sz val="10"/>
        <color rgb="FF000000"/>
        <rFont val="Arial"/>
        <family val="2"/>
        <charset val="186"/>
      </rPr>
      <t>0 ir</t>
    </r>
  </si>
  <si>
    <r>
      <t>SA</t>
    </r>
    <r>
      <rPr>
        <i/>
        <vertAlign val="subscript"/>
        <sz val="10"/>
        <color rgb="FF000000"/>
        <rFont val="Arial"/>
        <family val="2"/>
        <charset val="186"/>
      </rPr>
      <t>j,2019</t>
    </r>
    <r>
      <rPr>
        <i/>
        <sz val="10"/>
        <color rgb="FF000000"/>
        <rFont val="Arial"/>
        <family val="2"/>
        <charset val="186"/>
      </rPr>
      <t>/SP</t>
    </r>
    <r>
      <rPr>
        <i/>
        <vertAlign val="subscript"/>
        <sz val="10"/>
        <color rgb="FF000000"/>
        <rFont val="Arial"/>
        <family val="2"/>
        <charset val="186"/>
      </rPr>
      <t xml:space="preserve">j,2019 </t>
    </r>
    <r>
      <rPr>
        <sz val="10"/>
        <color rgb="FF000000"/>
        <rFont val="Calibri"/>
        <family val="2"/>
        <charset val="186"/>
      </rPr>
      <t>≤ 1,015</t>
    </r>
  </si>
  <si>
    <t>2 lentelė. Savivaldybių 2019 m. biudžetai, kuriems taikoma Konstitucinio įstatymo 4 str. 2 d.</t>
  </si>
  <si>
    <t>Vadovaujantis KĮ 4 str. 4 d., savivaldybių, kurių planuojami asignavimai neviršija 0,3 proc. praėjusių metų BVP to meto kainomis, biudžetai turi būti planuojami, tvirtinami, keičiami ir vykdomi taip, kad jų asignavimai neviršytų pajamų.</t>
  </si>
  <si>
    <t>3 lentelė. Savivaldybių 2019 m. biudžetai, kuriems taikoma Konstitucinio įstatymo 4 str. 4 d.</t>
  </si>
  <si>
    <t>Kadangi 2019 m. faktinis  produkcijos atotrūkis nuo potencialo buvo teigiamas, tai reiškia, kad nurodytų savivaldybių biudžetų balanso rodikliai turėjo būti planuojami be deficito.</t>
  </si>
  <si>
    <t>2020-06-17 BPE-4-2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</si>
</sst>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0.0"/>
    <numFmt numFmtId="166" formatCode="0.0"/>
    <numFmt numFmtId="167" formatCode="0.000"/>
    <numFmt numFmtId="168" formatCode="#,##0.0;\–#,##0.0"/>
    <numFmt numFmtId="169" formatCode="#,##0.000;\–#,##0.000"/>
    <numFmt numFmtId="170" formatCode="0.000;\–0.000"/>
    <numFmt numFmtId="171" formatCode="0.0;\–0.0"/>
  </numFmts>
  <fonts count="41" x14ac:knownFonts="1">
    <font>
      <sz val="11"/>
      <color theme="1"/>
      <name val="Calibri"/>
      <family val="2"/>
      <scheme val="minor"/>
    </font>
    <font>
      <sz val="11"/>
      <color theme="1"/>
      <name val="Calibri"/>
      <family val="2"/>
      <charset val="186"/>
      <scheme val="minor"/>
    </font>
    <font>
      <sz val="11"/>
      <color theme="1"/>
      <name val="Calibri"/>
      <family val="2"/>
      <scheme val="minor"/>
    </font>
    <font>
      <u/>
      <sz val="11"/>
      <color theme="10"/>
      <name val="Calibri"/>
      <family val="2"/>
      <scheme val="minor"/>
    </font>
    <font>
      <sz val="11"/>
      <color theme="1"/>
      <name val="Calibri Light"/>
      <family val="2"/>
      <charset val="186"/>
      <scheme val="major"/>
    </font>
    <font>
      <sz val="11"/>
      <color rgb="FF00244D"/>
      <name val="Calibri Light"/>
      <family val="2"/>
      <charset val="186"/>
      <scheme val="major"/>
    </font>
    <font>
      <sz val="10"/>
      <name val="Arial"/>
      <family val="2"/>
      <charset val="186"/>
    </font>
    <font>
      <sz val="12"/>
      <color rgb="FF00244D"/>
      <name val="Calibri Light"/>
      <family val="2"/>
      <charset val="186"/>
      <scheme val="major"/>
    </font>
    <font>
      <sz val="11"/>
      <color rgb="FF535141"/>
      <name val="Calibri Light"/>
      <family val="2"/>
      <charset val="186"/>
      <scheme val="major"/>
    </font>
    <font>
      <sz val="14"/>
      <color rgb="FF535141"/>
      <name val="Calibri Light"/>
      <family val="2"/>
      <charset val="186"/>
      <scheme val="major"/>
    </font>
    <font>
      <sz val="11"/>
      <color rgb="FF00244D"/>
      <name val="Arial"/>
      <family val="2"/>
      <charset val="186"/>
    </font>
    <font>
      <u/>
      <sz val="11"/>
      <color theme="10"/>
      <name val="Calibri"/>
      <family val="2"/>
      <charset val="186"/>
    </font>
    <font>
      <sz val="12"/>
      <color rgb="FF00244D"/>
      <name val="Arial"/>
      <family val="2"/>
      <charset val="186"/>
    </font>
    <font>
      <u/>
      <sz val="11"/>
      <color theme="10"/>
      <name val="Arial"/>
      <family val="2"/>
      <charset val="186"/>
    </font>
    <font>
      <u/>
      <sz val="11"/>
      <color rgb="FF00244D"/>
      <name val="Arial"/>
      <family val="2"/>
      <charset val="186"/>
    </font>
    <font>
      <sz val="22"/>
      <color rgb="FF4FA1CC"/>
      <name val="Arial"/>
      <family val="2"/>
      <charset val="186"/>
    </font>
    <font>
      <i/>
      <sz val="12"/>
      <color rgb="FF00244D"/>
      <name val="Arial"/>
      <family val="2"/>
      <charset val="186"/>
    </font>
    <font>
      <sz val="11"/>
      <color rgb="FF002060"/>
      <name val="Arial"/>
      <family val="2"/>
      <charset val="186"/>
    </font>
    <font>
      <u/>
      <sz val="11"/>
      <color theme="10"/>
      <name val="Calibri"/>
      <family val="2"/>
      <charset val="186"/>
      <scheme val="minor"/>
    </font>
    <font>
      <sz val="11"/>
      <color theme="1"/>
      <name val="Arial"/>
      <family val="2"/>
      <charset val="186"/>
    </font>
    <font>
      <b/>
      <sz val="11"/>
      <color theme="1"/>
      <name val="Arial"/>
      <family val="2"/>
      <charset val="186"/>
    </font>
    <font>
      <b/>
      <sz val="11"/>
      <name val="Arial"/>
      <family val="2"/>
      <charset val="186"/>
    </font>
    <font>
      <b/>
      <sz val="11"/>
      <color theme="0"/>
      <name val="Arial"/>
      <family val="2"/>
      <charset val="186"/>
    </font>
    <font>
      <sz val="11"/>
      <color theme="0"/>
      <name val="Arial"/>
      <family val="2"/>
      <charset val="186"/>
    </font>
    <font>
      <sz val="11"/>
      <name val="Arial"/>
      <family val="2"/>
      <charset val="186"/>
    </font>
    <font>
      <sz val="10"/>
      <color theme="1"/>
      <name val="Arial"/>
      <family val="2"/>
      <charset val="186"/>
    </font>
    <font>
      <sz val="11"/>
      <color rgb="FFF9F9F9"/>
      <name val="Calibri"/>
      <family val="2"/>
      <scheme val="minor"/>
    </font>
    <font>
      <b/>
      <sz val="10"/>
      <name val="Arial"/>
      <family val="2"/>
      <charset val="186"/>
    </font>
    <font>
      <sz val="11"/>
      <color theme="0"/>
      <name val="Calibri"/>
      <family val="2"/>
      <scheme val="minor"/>
    </font>
    <font>
      <sz val="10"/>
      <color rgb="FF000000"/>
      <name val="Arial"/>
      <family val="2"/>
      <charset val="186"/>
    </font>
    <font>
      <vertAlign val="subscript"/>
      <sz val="10"/>
      <color rgb="FF000000"/>
      <name val="Arial"/>
      <family val="2"/>
      <charset val="186"/>
    </font>
    <font>
      <i/>
      <sz val="10"/>
      <color rgb="FF000000"/>
      <name val="Arial"/>
      <family val="2"/>
      <charset val="186"/>
    </font>
    <font>
      <i/>
      <vertAlign val="subscript"/>
      <sz val="10"/>
      <color rgb="FF000000"/>
      <name val="Arial"/>
      <family val="2"/>
      <charset val="186"/>
    </font>
    <font>
      <sz val="10"/>
      <color rgb="FF000000"/>
      <name val="Calibri"/>
      <family val="2"/>
      <charset val="186"/>
    </font>
    <font>
      <vertAlign val="subscript"/>
      <sz val="10"/>
      <color theme="1"/>
      <name val="Arial"/>
      <family val="2"/>
      <charset val="186"/>
    </font>
    <font>
      <sz val="8"/>
      <name val="Arial"/>
      <family val="2"/>
      <charset val="186"/>
    </font>
    <font>
      <b/>
      <sz val="10"/>
      <color rgb="FF000000"/>
      <name val="Arial"/>
      <family val="2"/>
      <charset val="186"/>
    </font>
    <font>
      <b/>
      <sz val="11"/>
      <color rgb="FFFF0000"/>
      <name val="Arial"/>
      <family val="2"/>
      <charset val="186"/>
    </font>
    <font>
      <i/>
      <sz val="11"/>
      <color theme="1"/>
      <name val="Arial"/>
      <family val="2"/>
      <charset val="186"/>
    </font>
    <font>
      <sz val="8"/>
      <color theme="1"/>
      <name val="Arial"/>
      <family val="2"/>
      <charset val="186"/>
    </font>
    <font>
      <sz val="11"/>
      <color rgb="FFFF0000"/>
      <name val="Arial"/>
      <family val="2"/>
      <charset val="186"/>
    </font>
  </fonts>
  <fills count="8">
    <fill>
      <patternFill patternType="none"/>
    </fill>
    <fill>
      <patternFill patternType="gray125"/>
    </fill>
    <fill>
      <patternFill patternType="solid">
        <fgColor rgb="FF00244D"/>
        <bgColor indexed="64"/>
      </patternFill>
    </fill>
    <fill>
      <patternFill patternType="solid">
        <fgColor rgb="FFC9D6D9"/>
        <bgColor indexed="64"/>
      </patternFill>
    </fill>
    <fill>
      <patternFill patternType="solid">
        <fgColor rgb="FFB5DDF0"/>
        <bgColor indexed="64"/>
      </patternFill>
    </fill>
    <fill>
      <patternFill patternType="solid">
        <fgColor theme="0"/>
        <bgColor indexed="64"/>
      </patternFill>
    </fill>
    <fill>
      <patternFill patternType="solid">
        <fgColor rgb="FFF39EA0"/>
        <bgColor indexed="64"/>
      </patternFill>
    </fill>
    <fill>
      <patternFill patternType="solid">
        <fgColor rgb="FFD1D1D1"/>
        <bgColor indexed="64"/>
      </patternFill>
    </fill>
  </fills>
  <borders count="41">
    <border>
      <left/>
      <right/>
      <top/>
      <bottom/>
      <diagonal/>
    </border>
    <border>
      <left style="medium">
        <color rgb="FF00244D"/>
      </left>
      <right/>
      <top style="medium">
        <color rgb="FF00244D"/>
      </top>
      <bottom/>
      <diagonal/>
    </border>
    <border>
      <left/>
      <right/>
      <top style="medium">
        <color rgb="FF00244D"/>
      </top>
      <bottom/>
      <diagonal/>
    </border>
    <border>
      <left/>
      <right style="medium">
        <color rgb="FF00244D"/>
      </right>
      <top style="medium">
        <color rgb="FF00244D"/>
      </top>
      <bottom/>
      <diagonal/>
    </border>
    <border>
      <left style="medium">
        <color rgb="FF00244D"/>
      </left>
      <right/>
      <top/>
      <bottom/>
      <diagonal/>
    </border>
    <border>
      <left/>
      <right style="medium">
        <color rgb="FF00244D"/>
      </right>
      <top/>
      <bottom/>
      <diagonal/>
    </border>
    <border>
      <left style="medium">
        <color rgb="FF00244D"/>
      </left>
      <right/>
      <top/>
      <bottom style="medium">
        <color rgb="FF00244D"/>
      </bottom>
      <diagonal/>
    </border>
    <border>
      <left/>
      <right/>
      <top/>
      <bottom style="medium">
        <color rgb="FF00244D"/>
      </bottom>
      <diagonal/>
    </border>
    <border>
      <left/>
      <right style="medium">
        <color rgb="FF00244D"/>
      </right>
      <top/>
      <bottom style="medium">
        <color rgb="FF00244D"/>
      </bottom>
      <diagonal/>
    </border>
    <border>
      <left/>
      <right/>
      <top style="medium">
        <color rgb="FF47ABD9"/>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rgb="FF00244D"/>
      </bottom>
      <diagonal/>
    </border>
    <border>
      <left style="medium">
        <color rgb="FF00244D"/>
      </left>
      <right style="medium">
        <color rgb="FF00244D"/>
      </right>
      <top style="medium">
        <color rgb="FF00244D"/>
      </top>
      <bottom style="medium">
        <color rgb="FF00244D"/>
      </bottom>
      <diagonal/>
    </border>
    <border>
      <left style="medium">
        <color indexed="64"/>
      </left>
      <right style="medium">
        <color indexed="64"/>
      </right>
      <top style="medium">
        <color indexed="64"/>
      </top>
      <bottom style="medium">
        <color rgb="FF00244D"/>
      </bottom>
      <diagonal/>
    </border>
    <border>
      <left/>
      <right/>
      <top/>
      <bottom style="medium">
        <color rgb="FF47ABD9"/>
      </bottom>
      <diagonal/>
    </border>
    <border>
      <left style="thin">
        <color rgb="FF47ABD9"/>
      </left>
      <right style="dashed">
        <color rgb="FF47ABD9"/>
      </right>
      <top style="thin">
        <color rgb="FF47ABD9"/>
      </top>
      <bottom style="dashed">
        <color rgb="FF47ABD9"/>
      </bottom>
      <diagonal/>
    </border>
    <border>
      <left style="dashed">
        <color rgb="FF47ABD9"/>
      </left>
      <right style="dashed">
        <color rgb="FF47ABD9"/>
      </right>
      <top style="thin">
        <color rgb="FF47ABD9"/>
      </top>
      <bottom style="dashed">
        <color rgb="FF47ABD9"/>
      </bottom>
      <diagonal/>
    </border>
    <border>
      <left style="dashed">
        <color rgb="FF47ABD9"/>
      </left>
      <right style="thin">
        <color rgb="FF47ABD9"/>
      </right>
      <top style="thin">
        <color rgb="FF47ABD9"/>
      </top>
      <bottom style="dashed">
        <color rgb="FF47ABD9"/>
      </bottom>
      <diagonal/>
    </border>
    <border>
      <left style="thin">
        <color rgb="FF47ABD9"/>
      </left>
      <right style="dashed">
        <color rgb="FF47ABD9"/>
      </right>
      <top style="dashed">
        <color rgb="FF47ABD9"/>
      </top>
      <bottom style="dashed">
        <color rgb="FF47ABD9"/>
      </bottom>
      <diagonal/>
    </border>
    <border>
      <left style="dashed">
        <color rgb="FF47ABD9"/>
      </left>
      <right style="dashed">
        <color rgb="FF47ABD9"/>
      </right>
      <top style="dashed">
        <color rgb="FF47ABD9"/>
      </top>
      <bottom style="dashed">
        <color rgb="FF47ABD9"/>
      </bottom>
      <diagonal/>
    </border>
    <border>
      <left style="dashed">
        <color rgb="FF47ABD9"/>
      </left>
      <right style="thin">
        <color rgb="FF47ABD9"/>
      </right>
      <top style="dashed">
        <color rgb="FF47ABD9"/>
      </top>
      <bottom style="dashed">
        <color rgb="FF47ABD9"/>
      </bottom>
      <diagonal/>
    </border>
    <border>
      <left style="thin">
        <color rgb="FF47ABD9"/>
      </left>
      <right style="dashed">
        <color rgb="FF47ABD9"/>
      </right>
      <top style="dashed">
        <color rgb="FF47ABD9"/>
      </top>
      <bottom style="thin">
        <color rgb="FF47ABD9"/>
      </bottom>
      <diagonal/>
    </border>
    <border>
      <left style="dashed">
        <color rgb="FF47ABD9"/>
      </left>
      <right style="dashed">
        <color rgb="FF47ABD9"/>
      </right>
      <top style="dashed">
        <color rgb="FF47ABD9"/>
      </top>
      <bottom style="thin">
        <color rgb="FF47ABD9"/>
      </bottom>
      <diagonal/>
    </border>
    <border>
      <left style="dashed">
        <color rgb="FF47ABD9"/>
      </left>
      <right style="thin">
        <color rgb="FF47ABD9"/>
      </right>
      <top style="dashed">
        <color rgb="FF47ABD9"/>
      </top>
      <bottom style="thin">
        <color rgb="FF47ABD9"/>
      </bottom>
      <diagonal/>
    </border>
    <border>
      <left/>
      <right/>
      <top/>
      <bottom style="medium">
        <color rgb="FF4FA1CC"/>
      </bottom>
      <diagonal/>
    </border>
    <border>
      <left/>
      <right style="dashed">
        <color rgb="FF47ABD9"/>
      </right>
      <top style="medium">
        <color rgb="FF47ABD9"/>
      </top>
      <bottom style="medium">
        <color rgb="FF47ABD9"/>
      </bottom>
      <diagonal/>
    </border>
    <border>
      <left style="dashed">
        <color rgb="FF47ABD9"/>
      </left>
      <right style="dashed">
        <color rgb="FF47ABD9"/>
      </right>
      <top style="medium">
        <color rgb="FF47ABD9"/>
      </top>
      <bottom style="medium">
        <color rgb="FF47ABD9"/>
      </bottom>
      <diagonal/>
    </border>
    <border>
      <left style="dashed">
        <color rgb="FF47ABD9"/>
      </left>
      <right/>
      <top style="medium">
        <color rgb="FF47ABD9"/>
      </top>
      <bottom style="medium">
        <color rgb="FF47ABD9"/>
      </bottom>
      <diagonal/>
    </border>
    <border>
      <left/>
      <right/>
      <top style="medium">
        <color rgb="FF47ABD9"/>
      </top>
      <bottom style="dashed">
        <color rgb="FF47ABD9"/>
      </bottom>
      <diagonal/>
    </border>
    <border>
      <left/>
      <right/>
      <top style="dashed">
        <color rgb="FF47ABD9"/>
      </top>
      <bottom style="dashed">
        <color rgb="FF47ABD9"/>
      </bottom>
      <diagonal/>
    </border>
    <border>
      <left/>
      <right/>
      <top style="dashed">
        <color rgb="FF47ABD9"/>
      </top>
      <bottom/>
      <diagonal/>
    </border>
    <border>
      <left/>
      <right/>
      <top/>
      <bottom style="dashed">
        <color rgb="FF47ABD9"/>
      </bottom>
      <diagonal/>
    </border>
    <border>
      <left style="dashed">
        <color rgb="FF47ABD9"/>
      </left>
      <right style="dashed">
        <color rgb="FF47ABD9"/>
      </right>
      <top style="dashed">
        <color rgb="FF47ABD9"/>
      </top>
      <bottom/>
      <diagonal/>
    </border>
    <border>
      <left style="dashed">
        <color rgb="FF47ABD9"/>
      </left>
      <right style="thin">
        <color rgb="FF47ABD9"/>
      </right>
      <top style="dashed">
        <color rgb="FF47ABD9"/>
      </top>
      <bottom/>
      <diagonal/>
    </border>
    <border>
      <left style="thin">
        <color rgb="FF47ABD9"/>
      </left>
      <right style="dashed">
        <color rgb="FF47ABD9"/>
      </right>
      <top style="dashed">
        <color rgb="FF47ABD9"/>
      </top>
      <bottom style="dashed">
        <color theme="5"/>
      </bottom>
      <diagonal/>
    </border>
    <border>
      <left style="dashed">
        <color rgb="FF47ABD9"/>
      </left>
      <right style="thin">
        <color rgb="FF47ABD9"/>
      </right>
      <top style="dashed">
        <color rgb="FF47ABD9"/>
      </top>
      <bottom style="dashed">
        <color theme="5"/>
      </bottom>
      <diagonal/>
    </border>
    <border>
      <left style="thin">
        <color rgb="FF47ABD9"/>
      </left>
      <right style="dashed">
        <color rgb="FF47ABD9"/>
      </right>
      <top style="dashed">
        <color theme="5"/>
      </top>
      <bottom style="thin">
        <color rgb="FF47ABD9"/>
      </bottom>
      <diagonal/>
    </border>
    <border>
      <left style="dashed">
        <color rgb="FF47ABD9"/>
      </left>
      <right style="thin">
        <color rgb="FF47ABD9"/>
      </right>
      <top style="dashed">
        <color theme="5"/>
      </top>
      <bottom style="thin">
        <color rgb="FF47ABD9"/>
      </bottom>
      <diagonal/>
    </border>
    <border>
      <left style="dashed">
        <color rgb="FF47ABD9"/>
      </left>
      <right style="dashed">
        <color rgb="FF47ABD9"/>
      </right>
      <top/>
      <bottom style="thin">
        <color rgb="FF47ABD9"/>
      </bottom>
      <diagonal/>
    </border>
    <border>
      <left style="dashed">
        <color rgb="FF47ABD9"/>
      </left>
      <right style="dashed">
        <color rgb="FF47ABD9"/>
      </right>
      <top/>
      <bottom style="dashed">
        <color rgb="FF47ABD9"/>
      </bottom>
      <diagonal/>
    </border>
    <border>
      <left/>
      <right style="medium">
        <color indexed="64"/>
      </right>
      <top/>
      <bottom/>
      <diagonal/>
    </border>
  </borders>
  <cellStyleXfs count="8">
    <xf numFmtId="0" fontId="0" fillId="0" borderId="0"/>
    <xf numFmtId="0" fontId="3" fillId="0" borderId="0" applyNumberFormat="0" applyFill="0" applyBorder="0" applyAlignment="0" applyProtection="0"/>
    <xf numFmtId="0" fontId="6" fillId="0" borderId="0"/>
    <xf numFmtId="0" fontId="11" fillId="0" borderId="0" applyNumberFormat="0" applyFill="0" applyBorder="0" applyAlignment="0" applyProtection="0">
      <alignment vertical="top"/>
      <protection locked="0"/>
    </xf>
    <xf numFmtId="0" fontId="1" fillId="0" borderId="0"/>
    <xf numFmtId="0" fontId="11" fillId="0" borderId="0" applyNumberFormat="0" applyFill="0" applyBorder="0" applyAlignment="0" applyProtection="0">
      <alignment vertical="top"/>
      <protection locked="0"/>
    </xf>
    <xf numFmtId="0" fontId="18" fillId="0" borderId="0" applyNumberFormat="0" applyFill="0" applyBorder="0" applyAlignment="0" applyProtection="0"/>
    <xf numFmtId="0" fontId="2" fillId="0" borderId="0"/>
  </cellStyleXfs>
  <cellXfs count="249">
    <xf numFmtId="0" fontId="0" fillId="0" borderId="0" xfId="0"/>
    <xf numFmtId="0" fontId="5" fillId="0" borderId="1" xfId="0" applyFont="1" applyBorder="1"/>
    <xf numFmtId="0" fontId="5" fillId="0" borderId="2" xfId="0" applyFont="1" applyBorder="1"/>
    <xf numFmtId="0" fontId="4" fillId="0" borderId="3" xfId="0" applyFont="1" applyBorder="1"/>
    <xf numFmtId="0" fontId="7" fillId="3" borderId="5" xfId="0" applyFont="1" applyFill="1" applyBorder="1" applyAlignment="1">
      <alignment horizontal="left" indent="2"/>
    </xf>
    <xf numFmtId="0" fontId="5" fillId="0" borderId="4" xfId="0" applyFont="1" applyBorder="1"/>
    <xf numFmtId="0" fontId="5" fillId="0" borderId="0" xfId="0" applyFont="1" applyBorder="1"/>
    <xf numFmtId="0" fontId="4" fillId="0" borderId="5" xfId="0" applyFont="1" applyBorder="1"/>
    <xf numFmtId="0" fontId="8" fillId="0" borderId="5" xfId="0" applyFont="1" applyBorder="1" applyAlignment="1"/>
    <xf numFmtId="0" fontId="9" fillId="3" borderId="5" xfId="0" applyFont="1" applyFill="1" applyBorder="1" applyAlignment="1"/>
    <xf numFmtId="0" fontId="10" fillId="0" borderId="4" xfId="0" applyFont="1" applyBorder="1"/>
    <xf numFmtId="0" fontId="10" fillId="0" borderId="0" xfId="0" applyFont="1" applyBorder="1"/>
    <xf numFmtId="0" fontId="13" fillId="0" borderId="0" xfId="1" applyFont="1" applyBorder="1" applyAlignment="1" applyProtection="1">
      <alignment horizontal="left" indent="4"/>
    </xf>
    <xf numFmtId="0" fontId="12" fillId="0" borderId="4" xfId="2" applyFont="1" applyFill="1" applyBorder="1" applyAlignment="1">
      <alignment horizontal="left" indent="2"/>
    </xf>
    <xf numFmtId="0" fontId="12" fillId="0" borderId="0" xfId="2" applyFont="1" applyFill="1" applyBorder="1" applyAlignment="1">
      <alignment horizontal="left" indent="2"/>
    </xf>
    <xf numFmtId="0" fontId="9" fillId="0" borderId="5" xfId="0" applyFont="1" applyFill="1" applyBorder="1" applyAlignment="1"/>
    <xf numFmtId="0" fontId="10" fillId="0" borderId="6" xfId="0" applyFont="1" applyBorder="1"/>
    <xf numFmtId="0" fontId="10" fillId="0" borderId="7" xfId="0" applyFont="1" applyBorder="1"/>
    <xf numFmtId="0" fontId="4" fillId="0" borderId="8" xfId="0" applyFont="1" applyBorder="1"/>
    <xf numFmtId="0" fontId="10" fillId="0" borderId="0" xfId="0" applyFont="1"/>
    <xf numFmtId="0" fontId="4" fillId="0" borderId="0" xfId="0" applyFont="1"/>
    <xf numFmtId="0" fontId="5" fillId="0" borderId="0" xfId="0" applyFont="1"/>
    <xf numFmtId="0" fontId="15" fillId="0" borderId="0" xfId="0" applyFont="1" applyAlignment="1">
      <alignment horizontal="center" vertical="center"/>
    </xf>
    <xf numFmtId="14" fontId="4" fillId="0" borderId="0" xfId="0" applyNumberFormat="1" applyFont="1"/>
    <xf numFmtId="0" fontId="10" fillId="0" borderId="0" xfId="3" applyFont="1" applyBorder="1" applyAlignment="1" applyProtection="1">
      <alignment horizontal="justify" vertical="top" wrapText="1"/>
    </xf>
    <xf numFmtId="0" fontId="8" fillId="0" borderId="5" xfId="3" applyFont="1" applyBorder="1" applyAlignment="1" applyProtection="1">
      <alignment horizontal="justify" vertical="top" wrapText="1"/>
    </xf>
    <xf numFmtId="0" fontId="13" fillId="0" borderId="0" xfId="3" applyFont="1" applyBorder="1" applyAlignment="1" applyProtection="1">
      <alignment horizontal="left" indent="4"/>
    </xf>
    <xf numFmtId="0" fontId="14" fillId="0" borderId="0" xfId="3" applyFont="1" applyBorder="1" applyAlignment="1" applyProtection="1"/>
    <xf numFmtId="0" fontId="19" fillId="0" borderId="0" xfId="4" applyFont="1"/>
    <xf numFmtId="0" fontId="13" fillId="0" borderId="0" xfId="3" applyFont="1" applyAlignment="1" applyProtection="1"/>
    <xf numFmtId="0" fontId="19" fillId="0" borderId="0" xfId="0" applyFont="1"/>
    <xf numFmtId="0" fontId="14" fillId="0" borderId="0" xfId="5" applyFont="1" applyAlignment="1" applyProtection="1"/>
    <xf numFmtId="0" fontId="13" fillId="0" borderId="0" xfId="6" applyFont="1" applyAlignment="1" applyProtection="1"/>
    <xf numFmtId="164" fontId="19" fillId="0" borderId="0" xfId="4" applyNumberFormat="1" applyFont="1"/>
    <xf numFmtId="0" fontId="20" fillId="0" borderId="0" xfId="4" applyFont="1"/>
    <xf numFmtId="0" fontId="21" fillId="0" borderId="0" xfId="4" applyFont="1" applyFill="1"/>
    <xf numFmtId="0" fontId="22" fillId="0" borderId="0" xfId="4" applyFont="1"/>
    <xf numFmtId="0" fontId="20" fillId="0" borderId="9" xfId="4" applyFont="1" applyBorder="1"/>
    <xf numFmtId="3" fontId="20" fillId="0" borderId="9" xfId="4" applyNumberFormat="1" applyFont="1" applyBorder="1"/>
    <xf numFmtId="164" fontId="20" fillId="0" borderId="9" xfId="4" applyNumberFormat="1" applyFont="1" applyBorder="1"/>
    <xf numFmtId="0" fontId="23" fillId="0" borderId="0" xfId="4" applyFont="1"/>
    <xf numFmtId="0" fontId="24" fillId="0" borderId="0" xfId="4" applyFont="1" applyFill="1"/>
    <xf numFmtId="168" fontId="19" fillId="0" borderId="0" xfId="4" applyNumberFormat="1" applyFont="1"/>
    <xf numFmtId="0" fontId="19" fillId="0" borderId="0" xfId="4" applyFont="1" applyAlignment="1">
      <alignment horizontal="left"/>
    </xf>
    <xf numFmtId="0" fontId="19" fillId="0" borderId="0" xfId="4" applyFont="1" applyAlignment="1">
      <alignment horizontal="right"/>
    </xf>
    <xf numFmtId="168" fontId="24" fillId="6" borderId="10" xfId="7" applyNumberFormat="1" applyFont="1" applyFill="1" applyBorder="1" applyAlignment="1">
      <alignment horizontal="right" vertical="center"/>
    </xf>
    <xf numFmtId="0" fontId="19" fillId="0" borderId="0" xfId="4" applyFont="1" applyAlignment="1">
      <alignment horizontal="right" wrapText="1"/>
    </xf>
    <xf numFmtId="169" fontId="24" fillId="7" borderId="12" xfId="7" applyNumberFormat="1" applyFont="1" applyFill="1" applyBorder="1" applyAlignment="1">
      <alignment horizontal="right" vertical="center"/>
    </xf>
    <xf numFmtId="0" fontId="19" fillId="0" borderId="0" xfId="4" applyFont="1" applyFill="1" applyBorder="1" applyAlignment="1">
      <alignment horizontal="right"/>
    </xf>
    <xf numFmtId="165" fontId="24" fillId="7" borderId="10" xfId="7" applyNumberFormat="1" applyFont="1" applyFill="1" applyBorder="1" applyAlignment="1">
      <alignment horizontal="center" vertical="center"/>
    </xf>
    <xf numFmtId="166" fontId="24" fillId="4" borderId="10" xfId="4" applyNumberFormat="1" applyFont="1" applyFill="1" applyBorder="1" applyAlignment="1">
      <alignment horizontal="center" wrapText="1"/>
    </xf>
    <xf numFmtId="165" fontId="24" fillId="6" borderId="10" xfId="7" applyNumberFormat="1" applyFont="1" applyFill="1" applyBorder="1" applyAlignment="1">
      <alignment horizontal="center" vertical="center"/>
    </xf>
    <xf numFmtId="0" fontId="19" fillId="0" borderId="14" xfId="4" applyFont="1" applyBorder="1"/>
    <xf numFmtId="0" fontId="19" fillId="0" borderId="18" xfId="4" applyFont="1" applyBorder="1"/>
    <xf numFmtId="0" fontId="19" fillId="0" borderId="19" xfId="4" applyFont="1" applyBorder="1" applyAlignment="1">
      <alignment horizontal="right" indent="1"/>
    </xf>
    <xf numFmtId="166" fontId="19" fillId="5" borderId="19" xfId="4" applyNumberFormat="1" applyFont="1" applyFill="1" applyBorder="1" applyAlignment="1">
      <alignment horizontal="right" indent="1"/>
    </xf>
    <xf numFmtId="167" fontId="24" fillId="4" borderId="19" xfId="4" applyNumberFormat="1" applyFont="1" applyFill="1" applyBorder="1" applyAlignment="1">
      <alignment horizontal="center" wrapText="1"/>
    </xf>
    <xf numFmtId="168" fontId="19" fillId="0" borderId="19" xfId="4" applyNumberFormat="1" applyFont="1" applyBorder="1" applyAlignment="1">
      <alignment horizontal="right" indent="1"/>
    </xf>
    <xf numFmtId="167" fontId="19" fillId="0" borderId="20" xfId="4" applyNumberFormat="1" applyFont="1" applyBorder="1" applyAlignment="1">
      <alignment horizontal="right" indent="1"/>
    </xf>
    <xf numFmtId="166" fontId="19" fillId="0" borderId="19" xfId="4" applyNumberFormat="1" applyFont="1" applyFill="1" applyBorder="1" applyAlignment="1">
      <alignment horizontal="right" indent="1"/>
    </xf>
    <xf numFmtId="0" fontId="19" fillId="0" borderId="21" xfId="4" applyFont="1" applyBorder="1"/>
    <xf numFmtId="0" fontId="19" fillId="0" borderId="22" xfId="4" applyFont="1" applyBorder="1" applyAlignment="1">
      <alignment horizontal="right" indent="1"/>
    </xf>
    <xf numFmtId="166" fontId="19" fillId="0" borderId="22" xfId="4" applyNumberFormat="1" applyFont="1" applyFill="1" applyBorder="1" applyAlignment="1">
      <alignment horizontal="right" indent="1"/>
    </xf>
    <xf numFmtId="167" fontId="24" fillId="4" borderId="22" xfId="4" applyNumberFormat="1" applyFont="1" applyFill="1" applyBorder="1" applyAlignment="1">
      <alignment horizontal="center" wrapText="1"/>
    </xf>
    <xf numFmtId="168" fontId="19" fillId="0" borderId="22" xfId="4" applyNumberFormat="1" applyFont="1" applyBorder="1" applyAlignment="1">
      <alignment horizontal="right" indent="1"/>
    </xf>
    <xf numFmtId="167" fontId="19" fillId="0" borderId="23" xfId="4" applyNumberFormat="1" applyFont="1" applyBorder="1" applyAlignment="1">
      <alignment horizontal="right" indent="1"/>
    </xf>
    <xf numFmtId="167" fontId="19" fillId="7" borderId="19" xfId="4" applyNumberFormat="1" applyFont="1" applyFill="1" applyBorder="1" applyAlignment="1">
      <alignment horizontal="center"/>
    </xf>
    <xf numFmtId="167" fontId="19" fillId="7" borderId="22" xfId="4" applyNumberFormat="1" applyFont="1" applyFill="1" applyBorder="1" applyAlignment="1">
      <alignment horizontal="center"/>
    </xf>
    <xf numFmtId="165" fontId="19" fillId="7" borderId="12" xfId="7" applyNumberFormat="1" applyFont="1" applyFill="1" applyBorder="1" applyAlignment="1">
      <alignment horizontal="right" vertical="center"/>
    </xf>
    <xf numFmtId="0" fontId="25" fillId="0" borderId="0" xfId="0" applyFont="1"/>
    <xf numFmtId="0" fontId="11" fillId="0" borderId="0" xfId="3" applyBorder="1" applyAlignment="1" applyProtection="1">
      <alignment horizontal="center" wrapText="1"/>
    </xf>
    <xf numFmtId="0" fontId="25" fillId="0" borderId="0" xfId="0" applyFont="1" applyBorder="1"/>
    <xf numFmtId="0" fontId="26" fillId="0" borderId="0" xfId="0" applyFont="1"/>
    <xf numFmtId="0" fontId="28" fillId="0" borderId="0" xfId="0" applyFont="1"/>
    <xf numFmtId="0" fontId="27" fillId="0" borderId="9" xfId="0" applyFont="1" applyBorder="1" applyAlignment="1">
      <alignment vertical="center" wrapText="1"/>
    </xf>
    <xf numFmtId="0" fontId="25" fillId="0" borderId="0" xfId="0" applyFont="1" applyBorder="1" applyAlignment="1">
      <alignment vertical="center"/>
    </xf>
    <xf numFmtId="0" fontId="29"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8" xfId="0" applyFont="1" applyBorder="1" applyAlignment="1">
      <alignment horizontal="justify" vertical="center" wrapText="1"/>
    </xf>
    <xf numFmtId="0" fontId="25" fillId="0" borderId="28" xfId="0" applyFont="1" applyBorder="1" applyAlignment="1">
      <alignment horizontal="center" vertical="center" wrapText="1"/>
    </xf>
    <xf numFmtId="0" fontId="29" fillId="0" borderId="0" xfId="0" applyFont="1" applyBorder="1" applyAlignment="1">
      <alignment horizontal="center" vertical="center" wrapText="1"/>
    </xf>
    <xf numFmtId="0" fontId="31" fillId="0" borderId="31" xfId="0" applyFont="1" applyBorder="1" applyAlignment="1">
      <alignment horizontal="center" vertical="center" wrapText="1"/>
    </xf>
    <xf numFmtId="0" fontId="25" fillId="0" borderId="31"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31" xfId="0" applyFont="1" applyBorder="1" applyAlignment="1">
      <alignment horizontal="center" vertical="center" wrapText="1"/>
    </xf>
    <xf numFmtId="0" fontId="19" fillId="0" borderId="0" xfId="4" applyFont="1" applyAlignment="1" applyProtection="1">
      <alignment wrapText="1"/>
      <protection locked="0"/>
    </xf>
    <xf numFmtId="0" fontId="19" fillId="0" borderId="0" xfId="4" applyFont="1" applyProtection="1">
      <protection locked="0"/>
    </xf>
    <xf numFmtId="0" fontId="13" fillId="0" borderId="0" xfId="3" applyFont="1" applyAlignment="1" applyProtection="1">
      <protection locked="0"/>
    </xf>
    <xf numFmtId="0" fontId="19" fillId="0" borderId="0" xfId="0" applyFont="1" applyProtection="1">
      <protection locked="0"/>
    </xf>
    <xf numFmtId="0" fontId="20" fillId="0" borderId="0" xfId="4" applyFont="1" applyProtection="1">
      <protection locked="0"/>
    </xf>
    <xf numFmtId="0" fontId="23" fillId="0" borderId="0" xfId="4" applyFont="1" applyProtection="1">
      <protection locked="0"/>
    </xf>
    <xf numFmtId="0" fontId="19" fillId="0" borderId="9" xfId="4" applyFont="1" applyBorder="1" applyProtection="1">
      <protection locked="0"/>
    </xf>
    <xf numFmtId="0" fontId="36" fillId="0" borderId="9" xfId="0" applyFont="1" applyFill="1" applyBorder="1" applyAlignment="1" applyProtection="1">
      <alignment vertical="center" wrapText="1"/>
      <protection locked="0"/>
    </xf>
    <xf numFmtId="0" fontId="19" fillId="0" borderId="9" xfId="4" applyFont="1" applyBorder="1" applyAlignment="1" applyProtection="1">
      <alignment wrapText="1"/>
      <protection locked="0"/>
    </xf>
    <xf numFmtId="0" fontId="37" fillId="0" borderId="0" xfId="4" applyFont="1" applyProtection="1">
      <protection locked="0"/>
    </xf>
    <xf numFmtId="0" fontId="24" fillId="0" borderId="0" xfId="4" applyFont="1" applyProtection="1">
      <protection locked="0"/>
    </xf>
    <xf numFmtId="0" fontId="19" fillId="0" borderId="0" xfId="4" applyFont="1" applyFill="1" applyProtection="1">
      <protection locked="0"/>
    </xf>
    <xf numFmtId="0" fontId="19" fillId="0" borderId="0" xfId="4" applyFont="1" applyProtection="1"/>
    <xf numFmtId="0" fontId="19" fillId="0" borderId="0" xfId="0" applyFont="1" applyProtection="1"/>
    <xf numFmtId="0" fontId="19" fillId="0" borderId="0" xfId="4" applyFont="1" applyFill="1" applyBorder="1" applyProtection="1">
      <protection locked="0"/>
    </xf>
    <xf numFmtId="167" fontId="19" fillId="0" borderId="0" xfId="4" applyNumberFormat="1" applyFont="1" applyFill="1" applyBorder="1" applyProtection="1">
      <protection locked="0"/>
    </xf>
    <xf numFmtId="0" fontId="19" fillId="0" borderId="0" xfId="4" applyFont="1" applyFill="1" applyBorder="1" applyProtection="1"/>
    <xf numFmtId="0" fontId="38" fillId="0" borderId="0" xfId="4" applyFont="1" applyProtection="1"/>
    <xf numFmtId="0" fontId="19" fillId="0" borderId="14" xfId="4" applyFont="1" applyBorder="1" applyProtection="1"/>
    <xf numFmtId="0" fontId="19" fillId="0" borderId="14" xfId="4" applyFont="1" applyBorder="1" applyProtection="1">
      <protection locked="0"/>
    </xf>
    <xf numFmtId="0" fontId="19" fillId="0" borderId="18" xfId="4" applyFont="1" applyBorder="1" applyAlignment="1" applyProtection="1">
      <alignment horizontal="center" vertical="center"/>
      <protection locked="0"/>
    </xf>
    <xf numFmtId="0" fontId="19" fillId="0" borderId="19" xfId="4" applyFont="1" applyBorder="1" applyAlignment="1" applyProtection="1">
      <alignment horizontal="center" vertical="center"/>
      <protection locked="0"/>
    </xf>
    <xf numFmtId="0" fontId="19" fillId="0" borderId="19" xfId="4" applyFont="1" applyBorder="1" applyAlignment="1" applyProtection="1">
      <alignment horizontal="center" vertical="center" wrapText="1"/>
      <protection locked="0"/>
    </xf>
    <xf numFmtId="166" fontId="24" fillId="4" borderId="19" xfId="4" applyNumberFormat="1" applyFont="1" applyFill="1" applyBorder="1" applyAlignment="1" applyProtection="1">
      <alignment horizontal="center" vertical="center" wrapText="1"/>
      <protection locked="0"/>
    </xf>
    <xf numFmtId="165" fontId="19" fillId="7" borderId="19" xfId="7" applyNumberFormat="1" applyFont="1" applyFill="1" applyBorder="1" applyAlignment="1" applyProtection="1">
      <alignment horizontal="center" vertical="center" wrapText="1"/>
      <protection locked="0"/>
    </xf>
    <xf numFmtId="0" fontId="24" fillId="0" borderId="19" xfId="4" applyFont="1" applyBorder="1" applyAlignment="1" applyProtection="1">
      <alignment horizontal="center" vertical="center" wrapText="1"/>
      <protection locked="0"/>
    </xf>
    <xf numFmtId="165" fontId="24" fillId="7" borderId="19" xfId="7" applyNumberFormat="1" applyFont="1" applyFill="1" applyBorder="1" applyAlignment="1" applyProtection="1">
      <alignment horizontal="center" vertical="center" wrapText="1"/>
      <protection locked="0"/>
    </xf>
    <xf numFmtId="0" fontId="35" fillId="0" borderId="19" xfId="4" applyFont="1" applyBorder="1" applyAlignment="1" applyProtection="1">
      <alignment horizontal="center" vertical="center" wrapText="1"/>
      <protection locked="0"/>
    </xf>
    <xf numFmtId="0" fontId="19" fillId="0" borderId="18" xfId="4" applyFont="1" applyBorder="1" applyProtection="1">
      <protection locked="0"/>
    </xf>
    <xf numFmtId="0" fontId="19" fillId="0" borderId="19" xfId="4" applyFont="1" applyBorder="1" applyAlignment="1" applyProtection="1">
      <alignment horizontal="right" indent="1"/>
      <protection locked="0"/>
    </xf>
    <xf numFmtId="166" fontId="19" fillId="0" borderId="19" xfId="4" applyNumberFormat="1" applyFont="1" applyBorder="1" applyAlignment="1" applyProtection="1">
      <alignment horizontal="right" indent="1"/>
    </xf>
    <xf numFmtId="167" fontId="24" fillId="4" borderId="19" xfId="4" applyNumberFormat="1" applyFont="1" applyFill="1" applyBorder="1" applyAlignment="1" applyProtection="1">
      <alignment horizontal="center" wrapText="1"/>
    </xf>
    <xf numFmtId="167" fontId="24" fillId="7" borderId="19" xfId="7" applyNumberFormat="1" applyFont="1" applyFill="1" applyBorder="1" applyAlignment="1" applyProtection="1">
      <alignment horizontal="center" vertical="center"/>
    </xf>
    <xf numFmtId="168" fontId="24" fillId="0" borderId="19" xfId="4" applyNumberFormat="1" applyFont="1" applyFill="1" applyBorder="1" applyAlignment="1" applyProtection="1">
      <alignment horizontal="right" indent="1"/>
    </xf>
    <xf numFmtId="168" fontId="24" fillId="0" borderId="19" xfId="4" applyNumberFormat="1" applyFont="1" applyBorder="1" applyAlignment="1" applyProtection="1">
      <alignment horizontal="right" indent="1"/>
    </xf>
    <xf numFmtId="168" fontId="19" fillId="0" borderId="19" xfId="4" applyNumberFormat="1" applyFont="1" applyBorder="1" applyAlignment="1" applyProtection="1">
      <alignment horizontal="right" indent="1"/>
    </xf>
    <xf numFmtId="167" fontId="19" fillId="4" borderId="19" xfId="4" applyNumberFormat="1" applyFont="1" applyFill="1" applyBorder="1" applyAlignment="1" applyProtection="1">
      <alignment horizontal="center"/>
    </xf>
    <xf numFmtId="2" fontId="19" fillId="4" borderId="19" xfId="4" applyNumberFormat="1" applyFont="1" applyFill="1" applyBorder="1" applyAlignment="1" applyProtection="1">
      <alignment horizontal="center"/>
    </xf>
    <xf numFmtId="0" fontId="19" fillId="4" borderId="19" xfId="4" applyFont="1" applyFill="1" applyBorder="1" applyAlignment="1" applyProtection="1">
      <alignment horizontal="center"/>
    </xf>
    <xf numFmtId="0" fontId="19" fillId="4" borderId="20" xfId="4" applyFont="1" applyFill="1" applyBorder="1" applyAlignment="1" applyProtection="1">
      <alignment horizontal="center"/>
    </xf>
    <xf numFmtId="0" fontId="19" fillId="0" borderId="21" xfId="4" applyFont="1" applyBorder="1" applyProtection="1">
      <protection locked="0"/>
    </xf>
    <xf numFmtId="0" fontId="19" fillId="0" borderId="22" xfId="4" applyFont="1" applyBorder="1" applyAlignment="1" applyProtection="1">
      <alignment horizontal="right" indent="1"/>
      <protection locked="0"/>
    </xf>
    <xf numFmtId="168" fontId="24" fillId="0" borderId="22" xfId="4" applyNumberFormat="1" applyFont="1" applyFill="1" applyBorder="1" applyAlignment="1" applyProtection="1">
      <alignment horizontal="right" indent="1"/>
    </xf>
    <xf numFmtId="168" fontId="24" fillId="0" borderId="22" xfId="4" applyNumberFormat="1" applyFont="1" applyBorder="1" applyAlignment="1" applyProtection="1">
      <alignment horizontal="right" indent="1"/>
    </xf>
    <xf numFmtId="168" fontId="19" fillId="0" borderId="22" xfId="4" applyNumberFormat="1" applyFont="1" applyBorder="1" applyAlignment="1" applyProtection="1">
      <alignment horizontal="right" indent="1"/>
    </xf>
    <xf numFmtId="0" fontId="19" fillId="4" borderId="32" xfId="4" applyFont="1" applyFill="1" applyBorder="1" applyAlignment="1" applyProtection="1">
      <alignment horizontal="center"/>
    </xf>
    <xf numFmtId="0" fontId="19" fillId="4" borderId="33" xfId="4" applyFont="1" applyFill="1" applyBorder="1" applyAlignment="1" applyProtection="1">
      <alignment horizontal="center"/>
    </xf>
    <xf numFmtId="0" fontId="21" fillId="0" borderId="9" xfId="4" applyFont="1" applyFill="1" applyBorder="1" applyAlignment="1" applyProtection="1">
      <alignment vertical="top"/>
      <protection locked="0"/>
    </xf>
    <xf numFmtId="165" fontId="24" fillId="7" borderId="10" xfId="7" applyNumberFormat="1" applyFont="1" applyFill="1" applyBorder="1" applyAlignment="1" applyProtection="1">
      <alignment horizontal="center" vertical="center"/>
    </xf>
    <xf numFmtId="166" fontId="24" fillId="4" borderId="10" xfId="4" applyNumberFormat="1" applyFont="1" applyFill="1" applyBorder="1" applyAlignment="1" applyProtection="1">
      <alignment horizontal="center" wrapText="1"/>
    </xf>
    <xf numFmtId="165" fontId="24" fillId="6" borderId="10" xfId="7" applyNumberFormat="1" applyFont="1" applyFill="1" applyBorder="1" applyAlignment="1" applyProtection="1">
      <alignment horizontal="center" vertical="center"/>
    </xf>
    <xf numFmtId="0" fontId="24" fillId="0" borderId="9" xfId="4" applyFont="1" applyFill="1" applyBorder="1" applyAlignment="1">
      <alignment wrapText="1"/>
    </xf>
    <xf numFmtId="0" fontId="24" fillId="0" borderId="0" xfId="4" applyFont="1" applyFill="1" applyAlignment="1">
      <alignment wrapText="1"/>
    </xf>
    <xf numFmtId="0" fontId="24" fillId="0" borderId="0" xfId="4" applyFont="1" applyFill="1" applyAlignment="1">
      <alignment horizontal="left" wrapText="1"/>
    </xf>
    <xf numFmtId="0" fontId="19" fillId="0" borderId="0" xfId="4" applyFont="1" applyBorder="1"/>
    <xf numFmtId="0" fontId="40" fillId="0" borderId="0" xfId="4" applyFont="1"/>
    <xf numFmtId="0" fontId="19" fillId="0" borderId="0" xfId="4" applyFont="1" applyAlignment="1">
      <alignment vertical="center" wrapText="1"/>
    </xf>
    <xf numFmtId="0" fontId="19" fillId="0" borderId="18" xfId="4" applyFont="1" applyBorder="1" applyAlignment="1">
      <alignment horizontal="center" vertical="center"/>
    </xf>
    <xf numFmtId="0" fontId="19" fillId="0" borderId="19" xfId="4" applyFont="1" applyBorder="1" applyAlignment="1">
      <alignment horizontal="center" vertical="center"/>
    </xf>
    <xf numFmtId="0" fontId="19" fillId="0" borderId="19" xfId="4" applyFont="1" applyBorder="1" applyAlignment="1">
      <alignment horizontal="center" vertical="center" wrapText="1"/>
    </xf>
    <xf numFmtId="0" fontId="19" fillId="0" borderId="19" xfId="4" applyNumberFormat="1" applyFont="1" applyBorder="1" applyAlignment="1">
      <alignment horizontal="center" vertical="center" wrapText="1"/>
    </xf>
    <xf numFmtId="0" fontId="24" fillId="0" borderId="19" xfId="4" applyFont="1" applyBorder="1" applyAlignment="1">
      <alignment horizontal="center" vertical="center" wrapText="1"/>
    </xf>
    <xf numFmtId="0" fontId="24" fillId="0" borderId="20" xfId="4" applyFont="1" applyBorder="1" applyAlignment="1">
      <alignment horizontal="center" vertical="center" wrapText="1"/>
    </xf>
    <xf numFmtId="0" fontId="39" fillId="0" borderId="19" xfId="4" applyFont="1" applyBorder="1" applyAlignment="1">
      <alignment horizontal="center" vertical="center" wrapText="1"/>
    </xf>
    <xf numFmtId="0" fontId="19" fillId="0" borderId="20" xfId="4" applyFont="1" applyBorder="1" applyAlignment="1">
      <alignment horizontal="center" vertical="center" wrapText="1"/>
    </xf>
    <xf numFmtId="166" fontId="19" fillId="0" borderId="19" xfId="4" applyNumberFormat="1" applyFont="1" applyBorder="1" applyAlignment="1">
      <alignment horizontal="right" indent="1"/>
    </xf>
    <xf numFmtId="168" fontId="24" fillId="0" borderId="19" xfId="4" applyNumberFormat="1" applyFont="1" applyBorder="1" applyAlignment="1">
      <alignment horizontal="right" indent="1"/>
    </xf>
    <xf numFmtId="170" fontId="19" fillId="0" borderId="19" xfId="4" applyNumberFormat="1" applyFont="1" applyBorder="1" applyAlignment="1">
      <alignment horizontal="right" indent="1"/>
    </xf>
    <xf numFmtId="0" fontId="19" fillId="4" borderId="20" xfId="4" applyFont="1" applyFill="1" applyBorder="1" applyAlignment="1">
      <alignment horizontal="center"/>
    </xf>
    <xf numFmtId="168" fontId="24" fillId="0" borderId="22" xfId="4" applyNumberFormat="1" applyFont="1" applyBorder="1" applyAlignment="1">
      <alignment horizontal="right" indent="1"/>
    </xf>
    <xf numFmtId="166" fontId="24" fillId="4" borderId="11" xfId="4" applyNumberFormat="1" applyFont="1" applyFill="1" applyBorder="1" applyAlignment="1">
      <alignment horizontal="right" vertical="center" wrapText="1"/>
    </xf>
    <xf numFmtId="169" fontId="19" fillId="4" borderId="13" xfId="4" applyNumberFormat="1" applyFont="1" applyFill="1" applyBorder="1" applyAlignment="1">
      <alignment horizontal="right" vertical="center" wrapText="1"/>
    </xf>
    <xf numFmtId="168" fontId="24" fillId="6" borderId="10" xfId="7" applyNumberFormat="1" applyFont="1" applyFill="1" applyBorder="1" applyAlignment="1" applyProtection="1">
      <alignment vertical="center"/>
    </xf>
    <xf numFmtId="166" fontId="24" fillId="4" borderId="11" xfId="4" applyNumberFormat="1" applyFont="1" applyFill="1" applyBorder="1" applyAlignment="1" applyProtection="1">
      <alignment vertical="center" wrapText="1"/>
    </xf>
    <xf numFmtId="165" fontId="19" fillId="7" borderId="12" xfId="7" applyNumberFormat="1" applyFont="1" applyFill="1" applyBorder="1" applyAlignment="1" applyProtection="1">
      <alignment vertical="center"/>
    </xf>
    <xf numFmtId="169" fontId="19" fillId="4" borderId="13" xfId="4" applyNumberFormat="1" applyFont="1" applyFill="1" applyBorder="1" applyAlignment="1" applyProtection="1">
      <alignment vertical="center" wrapText="1"/>
    </xf>
    <xf numFmtId="169" fontId="24" fillId="7" borderId="12" xfId="7" applyNumberFormat="1" applyFont="1" applyFill="1" applyBorder="1" applyAlignment="1" applyProtection="1">
      <alignment vertical="center"/>
    </xf>
    <xf numFmtId="0" fontId="19" fillId="0" borderId="0" xfId="4" applyFont="1" applyFill="1" applyBorder="1" applyAlignment="1">
      <alignment horizontal="right" vertical="center"/>
    </xf>
    <xf numFmtId="0" fontId="19" fillId="0" borderId="0" xfId="4" applyFont="1" applyAlignment="1">
      <alignment horizontal="right" vertical="center"/>
    </xf>
    <xf numFmtId="0" fontId="19" fillId="0" borderId="0" xfId="4" applyFont="1" applyAlignment="1">
      <alignment horizontal="right" vertical="center" wrapText="1"/>
    </xf>
    <xf numFmtId="0" fontId="24" fillId="0" borderId="0" xfId="4" applyFont="1" applyFill="1" applyAlignment="1" applyProtection="1">
      <alignment horizontal="right" vertical="center"/>
    </xf>
    <xf numFmtId="0" fontId="19" fillId="0" borderId="0" xfId="4" applyFont="1" applyFill="1" applyAlignment="1" applyProtection="1">
      <alignment horizontal="right" vertical="center"/>
    </xf>
    <xf numFmtId="0" fontId="19" fillId="0" borderId="0" xfId="4" applyFont="1" applyAlignment="1" applyProtection="1">
      <alignment horizontal="right" vertical="center"/>
    </xf>
    <xf numFmtId="0" fontId="19" fillId="0" borderId="0" xfId="4" applyFont="1" applyAlignment="1" applyProtection="1">
      <alignment vertical="center"/>
    </xf>
    <xf numFmtId="0" fontId="19" fillId="0" borderId="0" xfId="4" applyFont="1" applyFill="1" applyBorder="1" applyAlignment="1" applyProtection="1">
      <alignment horizontal="right" vertical="center"/>
    </xf>
    <xf numFmtId="0" fontId="21" fillId="0" borderId="9" xfId="0" applyFont="1" applyBorder="1" applyAlignment="1">
      <alignment vertical="top"/>
    </xf>
    <xf numFmtId="0" fontId="21" fillId="0" borderId="9" xfId="4" applyFont="1" applyFill="1" applyBorder="1" applyAlignment="1">
      <alignment vertical="top"/>
    </xf>
    <xf numFmtId="0" fontId="13" fillId="0" borderId="0" xfId="3" applyFont="1" applyBorder="1" applyAlignment="1" applyProtection="1">
      <alignment horizontal="center" wrapText="1"/>
    </xf>
    <xf numFmtId="0" fontId="19" fillId="0" borderId="0" xfId="4" applyFont="1" applyFill="1" applyAlignment="1">
      <alignment horizontal="left" vertical="top"/>
    </xf>
    <xf numFmtId="0" fontId="19" fillId="0" borderId="0" xfId="4" applyFont="1" applyFill="1" applyAlignment="1">
      <alignment vertical="top"/>
    </xf>
    <xf numFmtId="0" fontId="19" fillId="0" borderId="0" xfId="4" applyFont="1" applyFill="1" applyAlignment="1">
      <alignment vertical="center" wrapText="1"/>
    </xf>
    <xf numFmtId="0" fontId="19" fillId="0" borderId="0" xfId="4" applyFont="1" applyAlignment="1" applyProtection="1">
      <alignment horizontal="right"/>
      <protection locked="0"/>
    </xf>
    <xf numFmtId="171" fontId="19" fillId="4" borderId="19" xfId="4" applyNumberFormat="1" applyFont="1" applyFill="1" applyBorder="1" applyAlignment="1" applyProtection="1">
      <alignment horizontal="center"/>
    </xf>
    <xf numFmtId="2" fontId="19" fillId="0" borderId="19" xfId="4" applyNumberFormat="1" applyFont="1" applyBorder="1" applyAlignment="1" applyProtection="1">
      <alignment horizontal="right" indent="1"/>
    </xf>
    <xf numFmtId="0" fontId="12" fillId="3" borderId="4" xfId="2" applyFont="1" applyFill="1" applyBorder="1" applyAlignment="1">
      <alignment horizontal="left" indent="2"/>
    </xf>
    <xf numFmtId="0" fontId="12" fillId="3" borderId="0" xfId="2" applyFont="1" applyFill="1" applyBorder="1" applyAlignment="1">
      <alignment horizontal="left" indent="2"/>
    </xf>
    <xf numFmtId="0" fontId="4" fillId="2" borderId="0" xfId="0" applyFont="1" applyFill="1" applyAlignment="1">
      <alignment horizontal="center"/>
    </xf>
    <xf numFmtId="0" fontId="17" fillId="0" borderId="4" xfId="2" applyFont="1" applyBorder="1" applyAlignment="1">
      <alignment horizontal="center"/>
    </xf>
    <xf numFmtId="0" fontId="17" fillId="0" borderId="0" xfId="2" applyFont="1" applyBorder="1" applyAlignment="1">
      <alignment horizontal="center"/>
    </xf>
    <xf numFmtId="0" fontId="12" fillId="3" borderId="4" xfId="0" applyFont="1" applyFill="1" applyBorder="1" applyAlignment="1">
      <alignment horizontal="left" indent="2"/>
    </xf>
    <xf numFmtId="0" fontId="12" fillId="3" borderId="0" xfId="0" applyFont="1" applyFill="1" applyBorder="1" applyAlignment="1">
      <alignment horizontal="left" indent="2"/>
    </xf>
    <xf numFmtId="0" fontId="19" fillId="0" borderId="0" xfId="4" applyFont="1" applyAlignment="1">
      <alignment horizontal="right" wrapText="1"/>
    </xf>
    <xf numFmtId="0" fontId="19" fillId="0" borderId="40" xfId="4" applyFont="1" applyBorder="1" applyAlignment="1">
      <alignment horizontal="right" wrapText="1"/>
    </xf>
    <xf numFmtId="0" fontId="19" fillId="0" borderId="16" xfId="4" applyFont="1" applyBorder="1" applyAlignment="1">
      <alignment horizontal="center" vertical="center" wrapText="1"/>
    </xf>
    <xf numFmtId="0" fontId="19" fillId="0" borderId="19" xfId="4" applyFont="1" applyBorder="1" applyAlignment="1">
      <alignment horizontal="center" vertical="center" wrapText="1"/>
    </xf>
    <xf numFmtId="0" fontId="19" fillId="0" borderId="17" xfId="4" applyFont="1" applyBorder="1" applyAlignment="1">
      <alignment horizontal="center" vertical="center" wrapText="1"/>
    </xf>
    <xf numFmtId="0" fontId="19" fillId="0" borderId="20" xfId="4" applyFont="1" applyBorder="1" applyAlignment="1">
      <alignment horizontal="center" vertical="center" wrapText="1"/>
    </xf>
    <xf numFmtId="0" fontId="19" fillId="0" borderId="15" xfId="4" applyFont="1" applyBorder="1" applyAlignment="1">
      <alignment horizontal="center" vertical="center"/>
    </xf>
    <xf numFmtId="0" fontId="19" fillId="0" borderId="18" xfId="4" applyFont="1" applyBorder="1" applyAlignment="1">
      <alignment horizontal="center" vertical="center"/>
    </xf>
    <xf numFmtId="0" fontId="19" fillId="0" borderId="16" xfId="4" applyFont="1" applyBorder="1" applyAlignment="1">
      <alignment horizontal="center" vertical="center"/>
    </xf>
    <xf numFmtId="0" fontId="19" fillId="0" borderId="19" xfId="4" applyFont="1" applyBorder="1" applyAlignment="1">
      <alignment horizontal="center" vertical="center"/>
    </xf>
    <xf numFmtId="166" fontId="24" fillId="4" borderId="16" xfId="4" applyNumberFormat="1" applyFont="1" applyFill="1" applyBorder="1" applyAlignment="1" applyProtection="1">
      <alignment horizontal="center" vertical="center" wrapText="1"/>
      <protection locked="0"/>
    </xf>
    <xf numFmtId="166" fontId="24" fillId="4" borderId="19" xfId="4" applyNumberFormat="1" applyFont="1" applyFill="1" applyBorder="1" applyAlignment="1" applyProtection="1">
      <alignment horizontal="center" vertical="center" wrapText="1"/>
      <protection locked="0"/>
    </xf>
    <xf numFmtId="165" fontId="19" fillId="7" borderId="16" xfId="7" applyNumberFormat="1" applyFont="1" applyFill="1" applyBorder="1" applyAlignment="1" applyProtection="1">
      <alignment horizontal="center" vertical="center" wrapText="1"/>
      <protection locked="0"/>
    </xf>
    <xf numFmtId="165" fontId="19" fillId="7" borderId="19" xfId="7" applyNumberFormat="1" applyFont="1" applyFill="1" applyBorder="1" applyAlignment="1" applyProtection="1">
      <alignment horizontal="center" vertical="center" wrapText="1"/>
      <protection locked="0"/>
    </xf>
    <xf numFmtId="0" fontId="29" fillId="0" borderId="24" xfId="0" applyFont="1" applyBorder="1" applyAlignment="1">
      <alignment horizontal="justify" vertical="center" wrapText="1"/>
    </xf>
    <xf numFmtId="0" fontId="25" fillId="0" borderId="30"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31" xfId="0" applyFont="1" applyBorder="1" applyAlignment="1">
      <alignment horizontal="center" vertical="center" wrapText="1"/>
    </xf>
    <xf numFmtId="0" fontId="29" fillId="0" borderId="30" xfId="0" applyFont="1" applyBorder="1" applyAlignment="1">
      <alignment horizontal="justify" vertical="center" wrapText="1"/>
    </xf>
    <xf numFmtId="0" fontId="29" fillId="0" borderId="0" xfId="0" applyFont="1" applyBorder="1" applyAlignment="1">
      <alignment horizontal="justify" vertical="center" wrapText="1"/>
    </xf>
    <xf numFmtId="0" fontId="29" fillId="0" borderId="31" xfId="0" applyFont="1" applyBorder="1" applyAlignment="1">
      <alignment horizontal="justify" vertical="center" wrapText="1"/>
    </xf>
    <xf numFmtId="0" fontId="31" fillId="0" borderId="0"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0" xfId="0" applyFont="1" applyBorder="1" applyAlignment="1">
      <alignment vertical="center" wrapText="1"/>
    </xf>
    <xf numFmtId="0" fontId="24" fillId="7" borderId="35" xfId="7" applyNumberFormat="1" applyFont="1" applyFill="1" applyBorder="1" applyAlignment="1" applyProtection="1">
      <alignment horizontal="center" vertical="center" wrapText="1"/>
    </xf>
    <xf numFmtId="0" fontId="24" fillId="7" borderId="37" xfId="7" applyNumberFormat="1" applyFont="1" applyFill="1" applyBorder="1" applyAlignment="1" applyProtection="1">
      <alignment horizontal="center" vertical="center" wrapText="1"/>
    </xf>
    <xf numFmtId="0" fontId="24" fillId="0" borderId="16" xfId="4" applyFont="1" applyBorder="1" applyAlignment="1" applyProtection="1">
      <alignment horizontal="center" vertical="center" wrapText="1"/>
      <protection locked="0"/>
    </xf>
    <xf numFmtId="0" fontId="24" fillId="0" borderId="19" xfId="4" applyFont="1" applyBorder="1" applyAlignment="1" applyProtection="1">
      <alignment horizontal="center" vertical="center" wrapText="1"/>
      <protection locked="0"/>
    </xf>
    <xf numFmtId="0" fontId="19" fillId="0" borderId="0" xfId="4" applyFont="1" applyFill="1" applyAlignment="1" applyProtection="1">
      <alignment horizontal="right" vertical="center" wrapText="1"/>
    </xf>
    <xf numFmtId="0" fontId="19" fillId="0" borderId="40" xfId="4" applyFont="1" applyFill="1" applyBorder="1" applyAlignment="1" applyProtection="1">
      <alignment horizontal="right" vertical="center" wrapText="1"/>
    </xf>
    <xf numFmtId="0" fontId="19" fillId="0" borderId="0" xfId="4" applyFont="1" applyAlignment="1" applyProtection="1">
      <alignment horizontal="right" vertical="center" wrapText="1"/>
    </xf>
    <xf numFmtId="0" fontId="19" fillId="0" borderId="40" xfId="4" applyFont="1" applyBorder="1" applyAlignment="1" applyProtection="1">
      <alignment horizontal="right" vertical="center" wrapText="1"/>
    </xf>
    <xf numFmtId="0" fontId="20" fillId="0" borderId="34" xfId="4" applyFont="1" applyFill="1" applyBorder="1" applyAlignment="1" applyProtection="1">
      <alignment horizontal="center" vertical="top" wrapText="1"/>
      <protection locked="0"/>
    </xf>
    <xf numFmtId="0" fontId="20" fillId="0" borderId="36" xfId="4" applyFont="1" applyFill="1" applyBorder="1" applyAlignment="1" applyProtection="1">
      <alignment horizontal="center" vertical="top" wrapText="1"/>
      <protection locked="0"/>
    </xf>
    <xf numFmtId="0" fontId="19" fillId="4" borderId="32" xfId="4" applyFont="1" applyFill="1" applyBorder="1" applyAlignment="1" applyProtection="1">
      <alignment horizontal="center" vertical="center" wrapText="1"/>
    </xf>
    <xf numFmtId="0" fontId="19" fillId="4" borderId="38" xfId="4" applyFont="1" applyFill="1" applyBorder="1" applyAlignment="1" applyProtection="1">
      <alignment horizontal="center" vertical="center" wrapText="1"/>
    </xf>
    <xf numFmtId="0" fontId="19" fillId="0" borderId="19" xfId="4" applyFont="1" applyBorder="1" applyAlignment="1" applyProtection="1">
      <alignment horizontal="center" vertical="center" wrapText="1"/>
      <protection locked="0"/>
    </xf>
    <xf numFmtId="0" fontId="24" fillId="0" borderId="17" xfId="4" applyFont="1" applyBorder="1" applyAlignment="1" applyProtection="1">
      <alignment horizontal="center" vertical="center" wrapText="1"/>
      <protection locked="0"/>
    </xf>
    <xf numFmtId="0" fontId="24" fillId="0" borderId="20" xfId="4" applyFont="1" applyBorder="1" applyAlignment="1" applyProtection="1">
      <alignment horizontal="center" vertical="center" wrapText="1"/>
      <protection locked="0"/>
    </xf>
    <xf numFmtId="0" fontId="19" fillId="4" borderId="32" xfId="4" applyFont="1" applyFill="1" applyBorder="1" applyAlignment="1" applyProtection="1">
      <alignment horizontal="center" vertical="center"/>
      <protection locked="0"/>
    </xf>
    <xf numFmtId="0" fontId="19" fillId="4" borderId="39" xfId="4" applyFont="1" applyFill="1" applyBorder="1" applyAlignment="1" applyProtection="1">
      <alignment horizontal="center" vertical="center"/>
      <protection locked="0"/>
    </xf>
    <xf numFmtId="165" fontId="24" fillId="7" borderId="20" xfId="7" applyNumberFormat="1" applyFont="1" applyFill="1" applyBorder="1" applyAlignment="1" applyProtection="1">
      <alignment horizontal="center" vertical="center"/>
      <protection locked="0"/>
    </xf>
    <xf numFmtId="0" fontId="19" fillId="0" borderId="0" xfId="4" applyFont="1" applyAlignment="1" applyProtection="1">
      <alignment horizontal="left" vertical="top" wrapText="1"/>
      <protection locked="0"/>
    </xf>
    <xf numFmtId="0" fontId="19" fillId="0" borderId="15" xfId="4" applyFont="1" applyBorder="1" applyAlignment="1" applyProtection="1">
      <alignment horizontal="center" vertical="center"/>
      <protection locked="0"/>
    </xf>
    <xf numFmtId="0" fontId="19" fillId="0" borderId="18" xfId="4" applyFont="1" applyBorder="1" applyAlignment="1" applyProtection="1">
      <alignment horizontal="center" vertical="center"/>
      <protection locked="0"/>
    </xf>
    <xf numFmtId="0" fontId="19" fillId="0" borderId="16" xfId="4" applyFont="1" applyBorder="1" applyAlignment="1" applyProtection="1">
      <alignment horizontal="center" vertical="center"/>
      <protection locked="0"/>
    </xf>
    <xf numFmtId="0" fontId="19" fillId="0" borderId="19" xfId="4" applyFont="1" applyBorder="1" applyAlignment="1" applyProtection="1">
      <alignment horizontal="center" vertical="center"/>
      <protection locked="0"/>
    </xf>
    <xf numFmtId="0" fontId="19" fillId="0" borderId="16" xfId="4" applyFont="1" applyBorder="1" applyAlignment="1" applyProtection="1">
      <alignment horizontal="center" vertical="center" wrapText="1"/>
      <protection locked="0"/>
    </xf>
    <xf numFmtId="0" fontId="19" fillId="0" borderId="0" xfId="4" applyFont="1" applyAlignment="1">
      <alignment horizontal="right" vertical="center" wrapText="1"/>
    </xf>
    <xf numFmtId="0" fontId="19" fillId="0" borderId="40" xfId="4" applyFont="1" applyBorder="1" applyAlignment="1">
      <alignment horizontal="right" vertical="center" wrapText="1"/>
    </xf>
    <xf numFmtId="0" fontId="24" fillId="0" borderId="17" xfId="4" applyFont="1" applyBorder="1" applyAlignment="1">
      <alignment horizontal="center" vertical="center" wrapText="1"/>
    </xf>
    <xf numFmtId="0" fontId="24" fillId="0" borderId="20" xfId="4" applyFont="1" applyBorder="1" applyAlignment="1">
      <alignment horizontal="center" vertical="center" wrapText="1"/>
    </xf>
    <xf numFmtId="0" fontId="20" fillId="0" borderId="34" xfId="4" applyFont="1" applyFill="1" applyBorder="1" applyAlignment="1">
      <alignment horizontal="center" wrapText="1"/>
    </xf>
    <xf numFmtId="0" fontId="19" fillId="0" borderId="36" xfId="4" applyFont="1" applyBorder="1" applyAlignment="1">
      <alignment wrapText="1"/>
    </xf>
    <xf numFmtId="0" fontId="19" fillId="4" borderId="35" xfId="4" applyFont="1" applyFill="1" applyBorder="1" applyAlignment="1">
      <alignment horizontal="center" vertical="center" wrapText="1"/>
    </xf>
    <xf numFmtId="0" fontId="19" fillId="0" borderId="37" xfId="4" applyFont="1" applyBorder="1" applyAlignment="1">
      <alignment vertical="center" wrapText="1"/>
    </xf>
    <xf numFmtId="0" fontId="19" fillId="0" borderId="0" xfId="4" applyFont="1" applyAlignment="1">
      <alignment horizontal="left" vertical="center"/>
    </xf>
    <xf numFmtId="0" fontId="24" fillId="0" borderId="0" xfId="4" applyFont="1" applyFill="1" applyAlignment="1">
      <alignment horizontal="left" vertical="center" wrapText="1"/>
    </xf>
    <xf numFmtId="0" fontId="24" fillId="0" borderId="16" xfId="4" applyFont="1" applyBorder="1" applyAlignment="1">
      <alignment horizontal="center" vertical="center" wrapText="1"/>
    </xf>
    <xf numFmtId="0" fontId="24" fillId="0" borderId="19" xfId="4" applyFont="1" applyBorder="1" applyAlignment="1">
      <alignment horizontal="center" vertical="center" wrapText="1"/>
    </xf>
  </cellXfs>
  <cellStyles count="8">
    <cellStyle name="Hipersaitas" xfId="1" builtinId="8"/>
    <cellStyle name="Hipersaitas 2" xfId="3" xr:uid="{5931E07A-7B8F-44F8-B91A-192AEDEC42B3}"/>
    <cellStyle name="Hipersaitas 2 2" xfId="5" xr:uid="{70E89679-B3EA-48E0-A6AB-BD40F45AC3EF}"/>
    <cellStyle name="Hipersaitas 2 3" xfId="6" xr:uid="{1B2F4423-E74C-4668-A947-63D68E196E0B}"/>
    <cellStyle name="Įprastas" xfId="0" builtinId="0"/>
    <cellStyle name="Įprastas 2 3" xfId="7" xr:uid="{F514B1CA-3574-4DB8-A335-5DC383DF4AFA}"/>
    <cellStyle name="Įprastas 5" xfId="2" xr:uid="{557F2153-BF62-4D57-ACF8-FE290150AB2A}"/>
    <cellStyle name="Įprastas 6" xfId="4" xr:uid="{EE4D0A42-7A6A-4558-B24B-C5E22CA63C0C}"/>
  </cellStyles>
  <dxfs count="1">
    <dxf>
      <font>
        <strike val="0"/>
        <u val="none"/>
      </font>
      <fill>
        <patternFill>
          <bgColor rgb="FFDBDBDB"/>
        </patternFill>
      </fill>
    </dxf>
  </dxfs>
  <tableStyles count="0" defaultTableStyle="TableStyleMedium2" defaultPivotStyle="PivotStyleLight16"/>
  <colors>
    <mruColors>
      <color rgb="FFB5DDF0"/>
      <color rgb="FFD1D1D1"/>
      <color rgb="FF00244D"/>
      <color rgb="FF47AB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ifi.lt/" TargetMode="External"/></Relationships>
</file>

<file path=xl/drawings/drawing1.xml><?xml version="1.0" encoding="utf-8"?>
<xdr:wsDr xmlns:xdr="http://schemas.openxmlformats.org/drawingml/2006/spreadsheetDrawing" xmlns:a="http://schemas.openxmlformats.org/drawingml/2006/main">
  <xdr:twoCellAnchor>
    <xdr:from>
      <xdr:col>2</xdr:col>
      <xdr:colOff>579438</xdr:colOff>
      <xdr:row>0</xdr:row>
      <xdr:rowOff>0</xdr:rowOff>
    </xdr:from>
    <xdr:to>
      <xdr:col>2</xdr:col>
      <xdr:colOff>6207125</xdr:colOff>
      <xdr:row>0</xdr:row>
      <xdr:rowOff>1373188</xdr:rowOff>
    </xdr:to>
    <xdr:pic>
      <xdr:nvPicPr>
        <xdr:cNvPr id="2" name="Paveikslėlis 1">
          <a:hlinkClick xmlns:r="http://schemas.openxmlformats.org/officeDocument/2006/relationships" r:id="rId1"/>
          <a:extLst>
            <a:ext uri="{FF2B5EF4-FFF2-40B4-BE49-F238E27FC236}">
              <a16:creationId xmlns:a16="http://schemas.microsoft.com/office/drawing/2014/main" id="{2F584021-0139-41A2-8955-EE2E9F3CBF3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178" r="2754"/>
        <a:stretch/>
      </xdr:blipFill>
      <xdr:spPr bwMode="auto">
        <a:xfrm>
          <a:off x="1484313" y="0"/>
          <a:ext cx="5627687" cy="1373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1%20Isvados%20ir%20ataskaitos/I&#353;vados%202019/Stabilumo%202019%20m.%20programos%20vertinimas/02.%20Ataskait&#261;%20sudaran&#269;ios%20dalys/Ex-post%20taisykli&#371;%20laikymasis/Kopija%20FDT%20LT+EN%202019%20GALUTINIS%2005%20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kai&#269;iuokl&#279;%20lt%20ir%20eng/skaiciuokle%20ex-post_v4%20L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
      <sheetName val="Content"/>
      <sheetName val="1. Summary"/>
      <sheetName val="2. Macro"/>
      <sheetName val="3. GGbudget"/>
      <sheetName val="4. Municipalities"/>
      <sheetName val="5. SurplusGG"/>
      <sheetName val="6. GGexpenditure"/>
      <sheetName val="7. GGbudgets"/>
    </sheetNames>
    <sheetDataSet>
      <sheetData sheetId="0">
        <row r="1">
          <cell r="A1" t="str">
            <v>LT</v>
          </cell>
        </row>
      </sheetData>
      <sheetData sheetId="1">
        <row r="2">
          <cell r="B2" t="str">
            <v>LT</v>
          </cell>
        </row>
      </sheetData>
      <sheetData sheetId="2"/>
      <sheetData sheetId="3">
        <row r="5">
          <cell r="G5">
            <v>2011</v>
          </cell>
        </row>
      </sheetData>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
      <sheetName val="Turinys"/>
      <sheetName val="Savivaldybės"/>
      <sheetName val="1 lentelė"/>
      <sheetName val="2 lentelė "/>
      <sheetName val="3 lentelė"/>
    </sheetNames>
    <sheetDataSet>
      <sheetData sheetId="0">
        <row r="1">
          <cell r="A1" t="str">
            <v>LT</v>
          </cell>
        </row>
        <row r="2">
          <cell r="A2" t="str">
            <v>EN</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3.lrs.lt/pls/inter3/dokpaieska.showdoc_l?p_id=487269" TargetMode="External"/><Relationship Id="rId1" Type="http://schemas.openxmlformats.org/officeDocument/2006/relationships/hyperlink" Target="http://www3.lrs.lt/pls/inter3/dokpaieska.showdoc_l?p_id=487268&amp;p_tr2=2"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7964-63BC-40E8-A6AA-7110678A111B}">
  <sheetPr codeName="Lapas1">
    <tabColor rgb="FF00244D"/>
  </sheetPr>
  <dimension ref="B1:F26"/>
  <sheetViews>
    <sheetView showGridLines="0" showRowColHeaders="0" tabSelected="1" zoomScale="120" zoomScaleNormal="120" workbookViewId="0">
      <selection activeCell="B7" sqref="B7:C7"/>
    </sheetView>
  </sheetViews>
  <sheetFormatPr defaultColWidth="10" defaultRowHeight="15" x14ac:dyDescent="0.25"/>
  <cols>
    <col min="1" max="1" width="9" style="20" customWidth="1"/>
    <col min="2" max="2" width="4.5703125" style="21" customWidth="1"/>
    <col min="3" max="3" width="103.140625" style="21" customWidth="1"/>
    <col min="4" max="4" width="4.140625" style="20" customWidth="1"/>
    <col min="5" max="5" width="10" style="20"/>
    <col min="6" max="6" width="10.5703125" style="20" customWidth="1"/>
    <col min="7" max="16384" width="10" style="20"/>
  </cols>
  <sheetData>
    <row r="1" spans="2:6" ht="109.9" customHeight="1" thickBot="1" x14ac:dyDescent="0.3">
      <c r="B1" s="183"/>
      <c r="C1" s="183"/>
      <c r="D1" s="183"/>
    </row>
    <row r="2" spans="2:6" ht="9.6" customHeight="1" x14ac:dyDescent="0.25">
      <c r="B2" s="1"/>
      <c r="C2" s="2"/>
      <c r="D2" s="3"/>
    </row>
    <row r="3" spans="2:6" ht="15.75" x14ac:dyDescent="0.25">
      <c r="B3" s="181" t="s">
        <v>123</v>
      </c>
      <c r="C3" s="182"/>
      <c r="D3" s="4"/>
    </row>
    <row r="4" spans="2:6" ht="9.6" customHeight="1" x14ac:dyDescent="0.25">
      <c r="B4" s="10"/>
      <c r="C4" s="11"/>
      <c r="D4" s="7"/>
    </row>
    <row r="5" spans="2:6" x14ac:dyDescent="0.25">
      <c r="B5" s="184" t="s">
        <v>140</v>
      </c>
      <c r="C5" s="185"/>
      <c r="D5" s="8"/>
      <c r="F5" s="23"/>
    </row>
    <row r="6" spans="2:6" ht="9.6" customHeight="1" x14ac:dyDescent="0.25">
      <c r="B6" s="10"/>
      <c r="C6" s="11"/>
      <c r="D6" s="7"/>
    </row>
    <row r="7" spans="2:6" ht="18.75" x14ac:dyDescent="0.3">
      <c r="B7" s="186" t="s">
        <v>0</v>
      </c>
      <c r="C7" s="187"/>
      <c r="D7" s="9"/>
    </row>
    <row r="8" spans="2:6" ht="9.6" customHeight="1" x14ac:dyDescent="0.25">
      <c r="B8" s="5"/>
      <c r="C8" s="6"/>
      <c r="D8" s="7"/>
    </row>
    <row r="9" spans="2:6" ht="100.9" customHeight="1" x14ac:dyDescent="0.25">
      <c r="B9" s="10"/>
      <c r="C9" s="24" t="s">
        <v>1</v>
      </c>
      <c r="D9" s="25"/>
    </row>
    <row r="10" spans="2:6" ht="9.6" customHeight="1" x14ac:dyDescent="0.25">
      <c r="B10" s="10"/>
      <c r="C10" s="11"/>
      <c r="D10" s="7"/>
    </row>
    <row r="11" spans="2:6" ht="18.75" x14ac:dyDescent="0.3">
      <c r="B11" s="181" t="s">
        <v>2</v>
      </c>
      <c r="C11" s="182"/>
      <c r="D11" s="9"/>
    </row>
    <row r="12" spans="2:6" ht="9.6" customHeight="1" x14ac:dyDescent="0.25">
      <c r="B12" s="10"/>
      <c r="C12" s="11"/>
      <c r="D12" s="7"/>
    </row>
    <row r="13" spans="2:6" x14ac:dyDescent="0.25">
      <c r="B13" s="10"/>
      <c r="C13" s="12" t="s">
        <v>124</v>
      </c>
      <c r="D13" s="7"/>
    </row>
    <row r="14" spans="2:6" ht="9.6" customHeight="1" x14ac:dyDescent="0.25">
      <c r="B14" s="10"/>
      <c r="C14" s="11"/>
      <c r="D14" s="7"/>
    </row>
    <row r="15" spans="2:6" ht="18.75" x14ac:dyDescent="0.3">
      <c r="B15" s="181" t="s">
        <v>3</v>
      </c>
      <c r="C15" s="182"/>
      <c r="D15" s="9"/>
    </row>
    <row r="16" spans="2:6" ht="18.75" x14ac:dyDescent="0.3">
      <c r="B16" s="13"/>
      <c r="C16" s="14"/>
      <c r="D16" s="15"/>
    </row>
    <row r="17" spans="2:4" ht="13.5" customHeight="1" x14ac:dyDescent="0.25">
      <c r="B17" s="10"/>
      <c r="C17" s="12" t="s">
        <v>130</v>
      </c>
      <c r="D17" s="7"/>
    </row>
    <row r="18" spans="2:4" x14ac:dyDescent="0.25">
      <c r="B18" s="10"/>
      <c r="C18" s="12" t="s">
        <v>136</v>
      </c>
      <c r="D18" s="7"/>
    </row>
    <row r="19" spans="2:4" x14ac:dyDescent="0.25">
      <c r="B19" s="10"/>
      <c r="C19" s="12" t="s">
        <v>138</v>
      </c>
      <c r="D19" s="7"/>
    </row>
    <row r="20" spans="2:4" ht="8.25" customHeight="1" x14ac:dyDescent="0.25">
      <c r="B20" s="10"/>
      <c r="C20" s="26"/>
      <c r="D20" s="7"/>
    </row>
    <row r="21" spans="2:4" ht="9.6" customHeight="1" x14ac:dyDescent="0.25">
      <c r="B21" s="10"/>
      <c r="C21" s="11"/>
      <c r="D21" s="7"/>
    </row>
    <row r="22" spans="2:4" x14ac:dyDescent="0.25">
      <c r="B22" s="10" t="s">
        <v>4</v>
      </c>
      <c r="C22" s="27" t="s">
        <v>5</v>
      </c>
      <c r="D22" s="7"/>
    </row>
    <row r="23" spans="2:4" x14ac:dyDescent="0.25">
      <c r="B23" s="10" t="s">
        <v>6</v>
      </c>
      <c r="C23" s="27" t="s">
        <v>7</v>
      </c>
      <c r="D23" s="7"/>
    </row>
    <row r="24" spans="2:4" ht="9.6" customHeight="1" thickBot="1" x14ac:dyDescent="0.3">
      <c r="B24" s="16"/>
      <c r="C24" s="17"/>
      <c r="D24" s="18"/>
    </row>
    <row r="25" spans="2:4" x14ac:dyDescent="0.25">
      <c r="B25" s="19"/>
      <c r="C25" s="19"/>
    </row>
    <row r="26" spans="2:4" ht="27" x14ac:dyDescent="0.25">
      <c r="C26" s="22" t="s">
        <v>8</v>
      </c>
    </row>
  </sheetData>
  <mergeCells count="6">
    <mergeCell ref="B15:C15"/>
    <mergeCell ref="B1:D1"/>
    <mergeCell ref="B3:C3"/>
    <mergeCell ref="B5:C5"/>
    <mergeCell ref="B7:C7"/>
    <mergeCell ref="B11:C11"/>
  </mergeCells>
  <hyperlinks>
    <hyperlink ref="C22" r:id="rId1" display="http://www3.lrs.lt/pls/inter3/dokpaieska.showdoc_l?p_id=487268&amp;p_tr2=2" xr:uid="{F75ADD19-BFBD-4F52-BE4C-BF43D6CED170}"/>
    <hyperlink ref="C23" r:id="rId2" xr:uid="{40D818DF-4B5F-4AD2-800F-5D1183014FE2}"/>
    <hyperlink ref="C13" location="Savivaldybės!A1" display="Savivaldybių 2019 m. biudžetų duomenys" xr:uid="{63AE6B16-25BE-4C4F-AA69-B43333459D9F}"/>
    <hyperlink ref="C17" location="'1 lentelė'!A1" display="1 lentelė. Savivaldybių biudžetų fiskalinės drausmės taisyklės, 2019 m." xr:uid="{AC9C67CC-7D23-4533-9623-F35C9F3CB226}"/>
    <hyperlink ref="C18" location="'2 lentelė '!A1" display="2 lentelė. Savivaldybių 2019 m. biudžetai, kuriems taikoma Konstitucinio įstatymo 4 str. 2 d." xr:uid="{DF4654E7-1E79-4E35-BE61-98F6A28AB661}"/>
    <hyperlink ref="C19" location="'3 lentelė'!A1" display="3 lentelė. Savivaldybių 2019 m. biudžetai, kuriems taikoma Konstitucinio įstatymo 4 str. 4 d." xr:uid="{159AEEF8-DAEC-4F1B-899F-EC6BCF15C535}"/>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97AD7-515B-4C98-88DD-54970CC0BA02}">
  <sheetPr codeName="Lapas3"/>
  <dimension ref="A1:L80"/>
  <sheetViews>
    <sheetView showGridLines="0" showRowColHeaders="0" zoomScaleNormal="100" workbookViewId="0">
      <pane xSplit="2" ySplit="7" topLeftCell="C65" activePane="bottomRight" state="frozen"/>
      <selection activeCell="D8" sqref="D8:H67"/>
      <selection pane="topRight" activeCell="D8" sqref="D8:H67"/>
      <selection pane="bottomLeft" activeCell="D8" sqref="D8:H67"/>
      <selection pane="bottomRight" activeCell="J8" sqref="J8"/>
    </sheetView>
  </sheetViews>
  <sheetFormatPr defaultRowHeight="14.25" x14ac:dyDescent="0.2"/>
  <cols>
    <col min="1" max="1" width="9.140625" style="28"/>
    <col min="2" max="2" width="40.28515625" style="28" customWidth="1"/>
    <col min="3" max="3" width="12.28515625" style="28" customWidth="1"/>
    <col min="4" max="4" width="14.5703125" style="28" customWidth="1"/>
    <col min="5" max="5" width="9.140625" style="28"/>
    <col min="6" max="6" width="10.7109375" style="28" bestFit="1" customWidth="1"/>
    <col min="7" max="7" width="13.5703125" style="28" customWidth="1"/>
    <col min="8" max="8" width="13.85546875" style="28" customWidth="1"/>
    <col min="9" max="9" width="13.42578125" style="28" customWidth="1"/>
    <col min="10" max="10" width="27.7109375" style="28" customWidth="1"/>
    <col min="11" max="11" width="15.85546875" style="28" customWidth="1"/>
    <col min="12" max="12" width="16" style="28" customWidth="1"/>
    <col min="13" max="16384" width="9.140625" style="28"/>
  </cols>
  <sheetData>
    <row r="1" spans="1:12" x14ac:dyDescent="0.2">
      <c r="B1" s="29" t="s">
        <v>9</v>
      </c>
      <c r="C1" s="30"/>
    </row>
    <row r="2" spans="1:12" x14ac:dyDescent="0.2">
      <c r="A2" s="31"/>
      <c r="B2" s="32"/>
      <c r="J2" s="33"/>
    </row>
    <row r="3" spans="1:12" s="34" customFormat="1" ht="15" customHeight="1" thickBot="1" x14ac:dyDescent="0.3">
      <c r="B3" s="35"/>
      <c r="C3" s="35"/>
    </row>
    <row r="4" spans="1:12" s="34" customFormat="1" ht="15" x14ac:dyDescent="0.25">
      <c r="A4" s="36"/>
      <c r="B4" s="173" t="s">
        <v>124</v>
      </c>
      <c r="C4" s="37"/>
      <c r="D4" s="37"/>
      <c r="E4" s="37"/>
      <c r="F4" s="37"/>
      <c r="G4" s="37"/>
      <c r="H4" s="38"/>
      <c r="I4" s="37"/>
      <c r="J4" s="39"/>
      <c r="K4" s="37"/>
      <c r="L4" s="37"/>
    </row>
    <row r="5" spans="1:12" x14ac:dyDescent="0.2">
      <c r="A5" s="40"/>
      <c r="B5" s="41"/>
    </row>
    <row r="6" spans="1:12" ht="15.75" customHeight="1" x14ac:dyDescent="0.2">
      <c r="B6" s="194" t="s">
        <v>10</v>
      </c>
      <c r="C6" s="196" t="s">
        <v>11</v>
      </c>
      <c r="D6" s="190" t="s">
        <v>12</v>
      </c>
      <c r="E6" s="198" t="s">
        <v>122</v>
      </c>
      <c r="F6" s="200" t="s">
        <v>122</v>
      </c>
      <c r="G6" s="190" t="s">
        <v>13</v>
      </c>
      <c r="H6" s="190" t="s">
        <v>14</v>
      </c>
      <c r="I6" s="190" t="s">
        <v>15</v>
      </c>
      <c r="J6" s="190" t="s">
        <v>125</v>
      </c>
      <c r="K6" s="190" t="s">
        <v>16</v>
      </c>
      <c r="L6" s="192" t="s">
        <v>17</v>
      </c>
    </row>
    <row r="7" spans="1:12" ht="70.5" customHeight="1" x14ac:dyDescent="0.2">
      <c r="B7" s="195"/>
      <c r="C7" s="197"/>
      <c r="D7" s="191"/>
      <c r="E7" s="199"/>
      <c r="F7" s="201"/>
      <c r="G7" s="191"/>
      <c r="H7" s="191"/>
      <c r="I7" s="191"/>
      <c r="J7" s="191"/>
      <c r="K7" s="191"/>
      <c r="L7" s="193"/>
    </row>
    <row r="8" spans="1:12" x14ac:dyDescent="0.2">
      <c r="B8" s="53" t="s">
        <v>18</v>
      </c>
      <c r="C8" s="54">
        <v>1</v>
      </c>
      <c r="D8" s="55">
        <f>H8/$C$71/10</f>
        <v>1.4071228161645795</v>
      </c>
      <c r="E8" s="56">
        <f>IF(D8&gt;0.3,H8/$C$73/1000*$C$74,0)</f>
        <v>1.5042456618034196E-2</v>
      </c>
      <c r="F8" s="66">
        <f t="shared" ref="F8:F66" si="0">IF(D8&gt;0.3,H8/$D$73/1000*$D$74,0)</f>
        <v>1.5042456618034196E-2</v>
      </c>
      <c r="G8" s="57">
        <v>660313.19999999995</v>
      </c>
      <c r="H8" s="57">
        <v>636925.69999999995</v>
      </c>
      <c r="I8" s="57">
        <f>ROUND(G8-H8,1)</f>
        <v>23387.5</v>
      </c>
      <c r="J8" s="57">
        <v>39584.400000000001</v>
      </c>
      <c r="K8" s="57">
        <v>-9363.0999999999985</v>
      </c>
      <c r="L8" s="58">
        <f t="shared" ref="L8:L67" si="1">H8/1000/$C$73*100</f>
        <v>3.7700392526401498</v>
      </c>
    </row>
    <row r="9" spans="1:12" x14ac:dyDescent="0.2">
      <c r="B9" s="53" t="s">
        <v>19</v>
      </c>
      <c r="C9" s="54">
        <v>2</v>
      </c>
      <c r="D9" s="59">
        <f t="shared" ref="D9:D67" si="2">H9/$C$71/10</f>
        <v>0.13173155945953111</v>
      </c>
      <c r="E9" s="56">
        <f t="shared" ref="E9:E66" si="3">IF(D9&gt;0.3,H9/$C$73/1000*$C$74,0)</f>
        <v>0</v>
      </c>
      <c r="F9" s="66">
        <f t="shared" si="0"/>
        <v>0</v>
      </c>
      <c r="G9" s="57">
        <v>60315.4</v>
      </c>
      <c r="H9" s="57">
        <v>59627.5</v>
      </c>
      <c r="I9" s="57">
        <f t="shared" ref="I9:I67" si="4">ROUND(G9-H9,1)</f>
        <v>687.9</v>
      </c>
      <c r="J9" s="57">
        <v>4900.7</v>
      </c>
      <c r="K9" s="57"/>
      <c r="L9" s="58">
        <f t="shared" si="1"/>
        <v>0.35294229065776511</v>
      </c>
    </row>
    <row r="10" spans="1:12" x14ac:dyDescent="0.2">
      <c r="B10" s="53" t="s">
        <v>20</v>
      </c>
      <c r="C10" s="54">
        <v>3</v>
      </c>
      <c r="D10" s="59">
        <f t="shared" si="2"/>
        <v>2.1895131714990149E-2</v>
      </c>
      <c r="E10" s="56">
        <f t="shared" si="3"/>
        <v>0</v>
      </c>
      <c r="F10" s="66">
        <f t="shared" si="0"/>
        <v>0</v>
      </c>
      <c r="G10" s="57">
        <v>10159.4</v>
      </c>
      <c r="H10" s="57">
        <v>9910.7000000000007</v>
      </c>
      <c r="I10" s="57">
        <f t="shared" si="4"/>
        <v>248.7</v>
      </c>
      <c r="J10" s="57">
        <v>367.5</v>
      </c>
      <c r="K10" s="57"/>
      <c r="L10" s="58">
        <f t="shared" si="1"/>
        <v>5.8662616410580903E-2</v>
      </c>
    </row>
    <row r="11" spans="1:12" x14ac:dyDescent="0.2">
      <c r="B11" s="53" t="s">
        <v>21</v>
      </c>
      <c r="C11" s="54">
        <v>4</v>
      </c>
      <c r="D11" s="59">
        <f t="shared" si="2"/>
        <v>6.670937867286432E-2</v>
      </c>
      <c r="E11" s="56">
        <f t="shared" si="3"/>
        <v>0</v>
      </c>
      <c r="F11" s="66">
        <f t="shared" si="0"/>
        <v>0</v>
      </c>
      <c r="G11" s="57">
        <v>29781.599999999999</v>
      </c>
      <c r="H11" s="57">
        <v>30195.599999999999</v>
      </c>
      <c r="I11" s="57">
        <f t="shared" si="4"/>
        <v>-414</v>
      </c>
      <c r="J11" s="57">
        <v>1718.8</v>
      </c>
      <c r="K11" s="57"/>
      <c r="L11" s="58">
        <f>H11/1000/$C$73*100</f>
        <v>0.17873136106302648</v>
      </c>
    </row>
    <row r="12" spans="1:12" x14ac:dyDescent="0.2">
      <c r="B12" s="53" t="s">
        <v>22</v>
      </c>
      <c r="C12" s="54">
        <v>5</v>
      </c>
      <c r="D12" s="59">
        <f t="shared" si="2"/>
        <v>0.77808255494384115</v>
      </c>
      <c r="E12" s="56">
        <f t="shared" si="3"/>
        <v>8.3178759832027247E-3</v>
      </c>
      <c r="F12" s="66">
        <f t="shared" si="0"/>
        <v>8.3178759832027247E-3</v>
      </c>
      <c r="G12" s="57">
        <v>348488.4</v>
      </c>
      <c r="H12" s="57">
        <v>352194.4</v>
      </c>
      <c r="I12" s="57">
        <f t="shared" si="4"/>
        <v>-3706</v>
      </c>
      <c r="J12" s="57">
        <v>23974.5</v>
      </c>
      <c r="K12" s="57">
        <v>954.69999999999982</v>
      </c>
      <c r="L12" s="58">
        <f t="shared" si="1"/>
        <v>2.0846806975445427</v>
      </c>
    </row>
    <row r="13" spans="1:12" x14ac:dyDescent="0.2">
      <c r="B13" s="53" t="s">
        <v>23</v>
      </c>
      <c r="C13" s="54">
        <v>6</v>
      </c>
      <c r="D13" s="59">
        <f t="shared" si="2"/>
        <v>0.413850178064881</v>
      </c>
      <c r="E13" s="56">
        <f t="shared" si="3"/>
        <v>4.424150669999921E-3</v>
      </c>
      <c r="F13" s="66">
        <f t="shared" si="0"/>
        <v>4.424150669999921E-3</v>
      </c>
      <c r="G13" s="57">
        <v>192110.8</v>
      </c>
      <c r="H13" s="57">
        <v>187326.80000000002</v>
      </c>
      <c r="I13" s="57">
        <f t="shared" si="4"/>
        <v>4784</v>
      </c>
      <c r="J13" s="57">
        <v>26724.6</v>
      </c>
      <c r="K13" s="57">
        <v>-447.59999999999991</v>
      </c>
      <c r="L13" s="58">
        <f t="shared" si="1"/>
        <v>1.1088096917293035</v>
      </c>
    </row>
    <row r="14" spans="1:12" x14ac:dyDescent="0.2">
      <c r="B14" s="53" t="s">
        <v>24</v>
      </c>
      <c r="C14" s="54">
        <v>7</v>
      </c>
      <c r="D14" s="59">
        <f t="shared" si="2"/>
        <v>0.12712573236362351</v>
      </c>
      <c r="E14" s="56">
        <f t="shared" si="3"/>
        <v>0</v>
      </c>
      <c r="F14" s="66">
        <f t="shared" si="0"/>
        <v>0</v>
      </c>
      <c r="G14" s="57">
        <v>58013</v>
      </c>
      <c r="H14" s="57">
        <v>57542.700000000004</v>
      </c>
      <c r="I14" s="57">
        <f t="shared" si="4"/>
        <v>470.3</v>
      </c>
      <c r="J14" s="57">
        <v>686.4</v>
      </c>
      <c r="K14" s="57"/>
      <c r="L14" s="58">
        <f t="shared" si="1"/>
        <v>0.3406021105803963</v>
      </c>
    </row>
    <row r="15" spans="1:12" x14ac:dyDescent="0.2">
      <c r="B15" s="53" t="s">
        <v>25</v>
      </c>
      <c r="C15" s="54">
        <v>8</v>
      </c>
      <c r="D15" s="59">
        <f t="shared" si="2"/>
        <v>2.7048408904127748E-2</v>
      </c>
      <c r="E15" s="56">
        <f t="shared" si="3"/>
        <v>0</v>
      </c>
      <c r="F15" s="66">
        <f t="shared" si="0"/>
        <v>0</v>
      </c>
      <c r="G15" s="57">
        <v>13074.9</v>
      </c>
      <c r="H15" s="57">
        <v>12243.300000000001</v>
      </c>
      <c r="I15" s="57">
        <f t="shared" si="4"/>
        <v>831.6</v>
      </c>
      <c r="J15" s="57">
        <v>1702.2</v>
      </c>
      <c r="K15" s="57"/>
      <c r="L15" s="58">
        <f t="shared" si="1"/>
        <v>7.2469554269593991E-2</v>
      </c>
    </row>
    <row r="16" spans="1:12" x14ac:dyDescent="0.2">
      <c r="B16" s="53" t="s">
        <v>26</v>
      </c>
      <c r="C16" s="54">
        <v>9</v>
      </c>
      <c r="D16" s="59">
        <f t="shared" si="2"/>
        <v>6.3985162732743614E-2</v>
      </c>
      <c r="E16" s="56">
        <f t="shared" si="3"/>
        <v>0</v>
      </c>
      <c r="F16" s="66">
        <f t="shared" si="0"/>
        <v>0</v>
      </c>
      <c r="G16" s="57">
        <v>28383.7</v>
      </c>
      <c r="H16" s="57">
        <v>28962.500000000004</v>
      </c>
      <c r="I16" s="57">
        <f t="shared" si="4"/>
        <v>-578.79999999999995</v>
      </c>
      <c r="J16" s="57">
        <v>627.79999999999995</v>
      </c>
      <c r="K16" s="57"/>
      <c r="L16" s="58">
        <f t="shared" si="1"/>
        <v>0.17143249495912999</v>
      </c>
    </row>
    <row r="17" spans="1:12" ht="15.75" customHeight="1" x14ac:dyDescent="0.2">
      <c r="B17" s="53" t="s">
        <v>27</v>
      </c>
      <c r="C17" s="54">
        <v>10</v>
      </c>
      <c r="D17" s="59">
        <f t="shared" si="2"/>
        <v>0.22804477691077313</v>
      </c>
      <c r="E17" s="56">
        <f t="shared" si="3"/>
        <v>0</v>
      </c>
      <c r="F17" s="66">
        <f t="shared" si="0"/>
        <v>0</v>
      </c>
      <c r="G17" s="57">
        <v>105902.6</v>
      </c>
      <c r="H17" s="57">
        <v>103223.09999999999</v>
      </c>
      <c r="I17" s="57">
        <f t="shared" si="4"/>
        <v>2679.5</v>
      </c>
      <c r="J17" s="57">
        <v>2668.3</v>
      </c>
      <c r="K17" s="57"/>
      <c r="L17" s="58">
        <f t="shared" si="1"/>
        <v>0.61098985137387196</v>
      </c>
    </row>
    <row r="18" spans="1:12" x14ac:dyDescent="0.2">
      <c r="B18" s="53" t="s">
        <v>28</v>
      </c>
      <c r="C18" s="54">
        <v>11</v>
      </c>
      <c r="D18" s="59">
        <f t="shared" si="2"/>
        <v>0.29264189959438325</v>
      </c>
      <c r="E18" s="56">
        <f t="shared" si="3"/>
        <v>0</v>
      </c>
      <c r="F18" s="66">
        <f t="shared" si="0"/>
        <v>0</v>
      </c>
      <c r="G18" s="57">
        <v>132465.9</v>
      </c>
      <c r="H18" s="57">
        <v>132462.6</v>
      </c>
      <c r="I18" s="57">
        <f t="shared" si="4"/>
        <v>3.3</v>
      </c>
      <c r="J18" s="57">
        <v>14835.9</v>
      </c>
      <c r="K18" s="57">
        <v>89.300000000000068</v>
      </c>
      <c r="L18" s="58">
        <f t="shared" si="1"/>
        <v>0.78406194240045746</v>
      </c>
    </row>
    <row r="19" spans="1:12" x14ac:dyDescent="0.2">
      <c r="B19" s="53" t="s">
        <v>29</v>
      </c>
      <c r="C19" s="54">
        <v>12</v>
      </c>
      <c r="D19" s="59">
        <f t="shared" si="2"/>
        <v>6.1280167195411836E-2</v>
      </c>
      <c r="E19" s="56">
        <f t="shared" si="3"/>
        <v>0</v>
      </c>
      <c r="F19" s="66">
        <f t="shared" si="0"/>
        <v>0</v>
      </c>
      <c r="G19" s="57">
        <v>30304.6</v>
      </c>
      <c r="H19" s="57">
        <v>27738.1</v>
      </c>
      <c r="I19" s="57">
        <f t="shared" si="4"/>
        <v>2566.5</v>
      </c>
      <c r="J19" s="57">
        <v>3734.7</v>
      </c>
      <c r="K19" s="57"/>
      <c r="L19" s="58">
        <f t="shared" si="1"/>
        <v>0.16418512519381417</v>
      </c>
    </row>
    <row r="20" spans="1:12" x14ac:dyDescent="0.2">
      <c r="B20" s="53" t="s">
        <v>30</v>
      </c>
      <c r="C20" s="54">
        <v>13</v>
      </c>
      <c r="D20" s="59">
        <f t="shared" si="2"/>
        <v>6.5212617421196342E-2</v>
      </c>
      <c r="E20" s="56">
        <f t="shared" si="3"/>
        <v>0</v>
      </c>
      <c r="F20" s="66">
        <f t="shared" si="0"/>
        <v>0</v>
      </c>
      <c r="G20" s="57">
        <v>30602.400000000001</v>
      </c>
      <c r="H20" s="57">
        <v>29518.1</v>
      </c>
      <c r="I20" s="57">
        <f t="shared" si="4"/>
        <v>1084.3</v>
      </c>
      <c r="J20" s="57">
        <v>2534.9</v>
      </c>
      <c r="K20" s="57"/>
      <c r="L20" s="58">
        <f t="shared" si="1"/>
        <v>0.17472115768504423</v>
      </c>
    </row>
    <row r="21" spans="1:12" x14ac:dyDescent="0.2">
      <c r="B21" s="53" t="s">
        <v>31</v>
      </c>
      <c r="C21" s="54">
        <v>14</v>
      </c>
      <c r="D21" s="59">
        <f t="shared" si="2"/>
        <v>5.9280582532851421E-2</v>
      </c>
      <c r="E21" s="56">
        <f t="shared" si="3"/>
        <v>0</v>
      </c>
      <c r="F21" s="66">
        <f t="shared" si="0"/>
        <v>0</v>
      </c>
      <c r="G21" s="57">
        <v>27182.1</v>
      </c>
      <c r="H21" s="57">
        <v>26833</v>
      </c>
      <c r="I21" s="57">
        <f t="shared" si="4"/>
        <v>349.1</v>
      </c>
      <c r="J21" s="57">
        <v>4499.2</v>
      </c>
      <c r="K21" s="57"/>
      <c r="L21" s="58">
        <f t="shared" si="1"/>
        <v>0.15882773024560498</v>
      </c>
    </row>
    <row r="22" spans="1:12" x14ac:dyDescent="0.2">
      <c r="B22" s="53" t="s">
        <v>32</v>
      </c>
      <c r="C22" s="54">
        <v>15</v>
      </c>
      <c r="D22" s="59">
        <f t="shared" si="2"/>
        <v>6.6590079621070858E-2</v>
      </c>
      <c r="E22" s="56">
        <f t="shared" si="3"/>
        <v>0</v>
      </c>
      <c r="F22" s="66">
        <f t="shared" si="0"/>
        <v>0</v>
      </c>
      <c r="G22" s="57">
        <v>30408.6</v>
      </c>
      <c r="H22" s="57">
        <v>30141.599999999999</v>
      </c>
      <c r="I22" s="57">
        <f t="shared" si="4"/>
        <v>267</v>
      </c>
      <c r="J22" s="57">
        <v>1251.5</v>
      </c>
      <c r="K22" s="57"/>
      <c r="L22" s="58">
        <f t="shared" si="1"/>
        <v>0.17841172861666332</v>
      </c>
    </row>
    <row r="23" spans="1:12" x14ac:dyDescent="0.2">
      <c r="B23" s="53" t="s">
        <v>33</v>
      </c>
      <c r="C23" s="54">
        <v>16</v>
      </c>
      <c r="D23" s="59">
        <f t="shared" si="2"/>
        <v>6.2224618022110087E-2</v>
      </c>
      <c r="E23" s="56">
        <f t="shared" si="3"/>
        <v>0</v>
      </c>
      <c r="F23" s="66">
        <f t="shared" si="0"/>
        <v>0</v>
      </c>
      <c r="G23" s="57">
        <v>28756.3</v>
      </c>
      <c r="H23" s="57">
        <v>28165.599999999999</v>
      </c>
      <c r="I23" s="57">
        <f t="shared" si="4"/>
        <v>590.70000000000005</v>
      </c>
      <c r="J23" s="57">
        <v>1416.5</v>
      </c>
      <c r="K23" s="57"/>
      <c r="L23" s="58">
        <f t="shared" si="1"/>
        <v>0.16671554872752251</v>
      </c>
    </row>
    <row r="24" spans="1:12" x14ac:dyDescent="0.2">
      <c r="B24" s="53" t="s">
        <v>34</v>
      </c>
      <c r="C24" s="54">
        <v>17</v>
      </c>
      <c r="D24" s="59">
        <f t="shared" si="2"/>
        <v>3.827533337457252E-2</v>
      </c>
      <c r="E24" s="56">
        <f t="shared" si="3"/>
        <v>0</v>
      </c>
      <c r="F24" s="66">
        <f t="shared" si="0"/>
        <v>0</v>
      </c>
      <c r="G24" s="57">
        <v>18164.2</v>
      </c>
      <c r="H24" s="57">
        <v>17325.100000000002</v>
      </c>
      <c r="I24" s="57">
        <f t="shared" si="4"/>
        <v>839.1</v>
      </c>
      <c r="J24" s="57">
        <v>1086.9000000000001</v>
      </c>
      <c r="K24" s="57"/>
      <c r="L24" s="58">
        <f t="shared" si="1"/>
        <v>0.1025493351201182</v>
      </c>
    </row>
    <row r="25" spans="1:12" x14ac:dyDescent="0.2">
      <c r="B25" s="53" t="s">
        <v>35</v>
      </c>
      <c r="C25" s="54">
        <v>18</v>
      </c>
      <c r="D25" s="59">
        <f t="shared" si="2"/>
        <v>0.10883276924028595</v>
      </c>
      <c r="E25" s="56">
        <f t="shared" si="3"/>
        <v>0</v>
      </c>
      <c r="F25" s="66">
        <f t="shared" si="0"/>
        <v>0</v>
      </c>
      <c r="G25" s="57">
        <v>50218.5</v>
      </c>
      <c r="H25" s="57">
        <v>49262.5</v>
      </c>
      <c r="I25" s="57">
        <f t="shared" si="4"/>
        <v>956</v>
      </c>
      <c r="J25" s="57">
        <v>3574.7</v>
      </c>
      <c r="K25" s="57"/>
      <c r="L25" s="58">
        <f t="shared" si="1"/>
        <v>0.29159061831416971</v>
      </c>
    </row>
    <row r="26" spans="1:12" x14ac:dyDescent="0.2">
      <c r="B26" s="53" t="s">
        <v>36</v>
      </c>
      <c r="C26" s="54">
        <v>19</v>
      </c>
      <c r="D26" s="59">
        <f t="shared" si="2"/>
        <v>6.0448387695407425E-2</v>
      </c>
      <c r="E26" s="56">
        <f t="shared" si="3"/>
        <v>0</v>
      </c>
      <c r="F26" s="66">
        <f t="shared" si="0"/>
        <v>0</v>
      </c>
      <c r="G26" s="57">
        <v>27182</v>
      </c>
      <c r="H26" s="57">
        <v>27361.599999999999</v>
      </c>
      <c r="I26" s="57">
        <f t="shared" si="4"/>
        <v>-179.6</v>
      </c>
      <c r="J26" s="57">
        <v>919</v>
      </c>
      <c r="K26" s="57"/>
      <c r="L26" s="58">
        <f t="shared" si="1"/>
        <v>0.16195657674833769</v>
      </c>
    </row>
    <row r="27" spans="1:12" x14ac:dyDescent="0.2">
      <c r="A27" s="28" t="s">
        <v>37</v>
      </c>
      <c r="B27" s="53" t="s">
        <v>38</v>
      </c>
      <c r="C27" s="54">
        <v>20</v>
      </c>
      <c r="D27" s="59">
        <f t="shared" si="2"/>
        <v>6.7693374925990396E-2</v>
      </c>
      <c r="E27" s="56">
        <f t="shared" si="3"/>
        <v>0</v>
      </c>
      <c r="F27" s="66">
        <f t="shared" si="0"/>
        <v>0</v>
      </c>
      <c r="G27" s="57">
        <v>30500.5</v>
      </c>
      <c r="H27" s="57">
        <v>30641</v>
      </c>
      <c r="I27" s="57">
        <f t="shared" si="4"/>
        <v>-140.5</v>
      </c>
      <c r="J27" s="57">
        <v>2037.2</v>
      </c>
      <c r="K27" s="57"/>
      <c r="L27" s="58">
        <f t="shared" si="1"/>
        <v>0.18136773683358484</v>
      </c>
    </row>
    <row r="28" spans="1:12" x14ac:dyDescent="0.2">
      <c r="A28" s="28" t="s">
        <v>37</v>
      </c>
      <c r="B28" s="53" t="s">
        <v>39</v>
      </c>
      <c r="C28" s="54">
        <v>21</v>
      </c>
      <c r="D28" s="59">
        <f t="shared" si="2"/>
        <v>7.0687339277666322E-2</v>
      </c>
      <c r="E28" s="56">
        <f t="shared" si="3"/>
        <v>0</v>
      </c>
      <c r="F28" s="66">
        <f t="shared" si="0"/>
        <v>0</v>
      </c>
      <c r="G28" s="57">
        <v>32402.2</v>
      </c>
      <c r="H28" s="57">
        <v>31996.2</v>
      </c>
      <c r="I28" s="57">
        <f t="shared" si="4"/>
        <v>406</v>
      </c>
      <c r="J28" s="57">
        <v>343.6</v>
      </c>
      <c r="K28" s="57"/>
      <c r="L28" s="58">
        <f t="shared" si="1"/>
        <v>0.18938932741342476</v>
      </c>
    </row>
    <row r="29" spans="1:12" x14ac:dyDescent="0.2">
      <c r="B29" s="53" t="s">
        <v>40</v>
      </c>
      <c r="C29" s="54">
        <v>22</v>
      </c>
      <c r="D29" s="59">
        <f t="shared" si="2"/>
        <v>0.20628330431862568</v>
      </c>
      <c r="E29" s="56">
        <f t="shared" si="3"/>
        <v>0</v>
      </c>
      <c r="F29" s="66">
        <f t="shared" si="0"/>
        <v>0</v>
      </c>
      <c r="G29" s="57">
        <v>94288.3</v>
      </c>
      <c r="H29" s="57">
        <v>93372.9</v>
      </c>
      <c r="I29" s="57">
        <f t="shared" si="4"/>
        <v>915.4</v>
      </c>
      <c r="J29" s="57">
        <v>2109.4</v>
      </c>
      <c r="K29" s="57"/>
      <c r="L29" s="58">
        <f t="shared" si="1"/>
        <v>0.55268534168560535</v>
      </c>
    </row>
    <row r="30" spans="1:12" x14ac:dyDescent="0.2">
      <c r="B30" s="53" t="s">
        <v>41</v>
      </c>
      <c r="C30" s="54">
        <v>23</v>
      </c>
      <c r="D30" s="59">
        <f t="shared" si="2"/>
        <v>0.12910035259497529</v>
      </c>
      <c r="E30" s="56">
        <f t="shared" si="3"/>
        <v>0</v>
      </c>
      <c r="F30" s="66">
        <f t="shared" si="0"/>
        <v>0</v>
      </c>
      <c r="G30" s="57">
        <v>58686.1</v>
      </c>
      <c r="H30" s="57">
        <v>58436.5</v>
      </c>
      <c r="I30" s="57">
        <f t="shared" si="4"/>
        <v>249.6</v>
      </c>
      <c r="J30" s="57">
        <v>4848.2</v>
      </c>
      <c r="K30" s="57"/>
      <c r="L30" s="58">
        <f t="shared" si="1"/>
        <v>0.34589261947964434</v>
      </c>
    </row>
    <row r="31" spans="1:12" x14ac:dyDescent="0.2">
      <c r="B31" s="53" t="s">
        <v>42</v>
      </c>
      <c r="C31" s="54">
        <v>24</v>
      </c>
      <c r="D31" s="59">
        <f t="shared" si="2"/>
        <v>7.6557957246754627E-2</v>
      </c>
      <c r="E31" s="56">
        <f t="shared" si="3"/>
        <v>0</v>
      </c>
      <c r="F31" s="66">
        <f t="shared" si="0"/>
        <v>0</v>
      </c>
      <c r="G31" s="57">
        <v>34423.1</v>
      </c>
      <c r="H31" s="57">
        <v>34653.5</v>
      </c>
      <c r="I31" s="57">
        <f t="shared" si="4"/>
        <v>-230.4</v>
      </c>
      <c r="J31" s="57">
        <v>1423.7</v>
      </c>
      <c r="K31" s="57"/>
      <c r="L31" s="58">
        <f t="shared" si="1"/>
        <v>0.20511820333418077</v>
      </c>
    </row>
    <row r="32" spans="1:12" x14ac:dyDescent="0.2">
      <c r="B32" s="53" t="s">
        <v>43</v>
      </c>
      <c r="C32" s="54">
        <v>25</v>
      </c>
      <c r="D32" s="59">
        <f t="shared" si="2"/>
        <v>0.12215052005549613</v>
      </c>
      <c r="E32" s="56">
        <f t="shared" si="3"/>
        <v>0</v>
      </c>
      <c r="F32" s="66">
        <f t="shared" si="0"/>
        <v>0</v>
      </c>
      <c r="G32" s="57">
        <v>55549</v>
      </c>
      <c r="H32" s="57">
        <v>55290.7</v>
      </c>
      <c r="I32" s="57">
        <f t="shared" si="4"/>
        <v>258.3</v>
      </c>
      <c r="J32" s="57">
        <v>1513</v>
      </c>
      <c r="K32" s="57"/>
      <c r="L32" s="58">
        <f t="shared" si="1"/>
        <v>0.32727225374317709</v>
      </c>
    </row>
    <row r="33" spans="2:12" x14ac:dyDescent="0.2">
      <c r="B33" s="53" t="s">
        <v>44</v>
      </c>
      <c r="C33" s="54">
        <v>26</v>
      </c>
      <c r="D33" s="59">
        <f t="shared" si="2"/>
        <v>9.4602822527195762E-2</v>
      </c>
      <c r="E33" s="56">
        <f t="shared" si="3"/>
        <v>0</v>
      </c>
      <c r="F33" s="66">
        <f t="shared" si="0"/>
        <v>0</v>
      </c>
      <c r="G33" s="57">
        <v>42141.599999999999</v>
      </c>
      <c r="H33" s="57">
        <v>42821.4</v>
      </c>
      <c r="I33" s="57">
        <f t="shared" si="4"/>
        <v>-679.8</v>
      </c>
      <c r="J33" s="57">
        <v>1755.6</v>
      </c>
      <c r="K33" s="57"/>
      <c r="L33" s="58">
        <f t="shared" si="1"/>
        <v>0.25346497849435956</v>
      </c>
    </row>
    <row r="34" spans="2:12" x14ac:dyDescent="0.2">
      <c r="B34" s="53" t="s">
        <v>45</v>
      </c>
      <c r="C34" s="54">
        <v>27</v>
      </c>
      <c r="D34" s="59">
        <f t="shared" si="2"/>
        <v>4.8565097515928621E-2</v>
      </c>
      <c r="E34" s="56">
        <f t="shared" si="3"/>
        <v>0</v>
      </c>
      <c r="F34" s="66">
        <f t="shared" si="0"/>
        <v>0</v>
      </c>
      <c r="G34" s="57">
        <v>22527.1</v>
      </c>
      <c r="H34" s="57">
        <v>21982.699999999997</v>
      </c>
      <c r="I34" s="57">
        <f t="shared" si="4"/>
        <v>544.4</v>
      </c>
      <c r="J34" s="57">
        <v>556.9</v>
      </c>
      <c r="K34" s="57"/>
      <c r="L34" s="58">
        <f t="shared" si="1"/>
        <v>0.13011822553087843</v>
      </c>
    </row>
    <row r="35" spans="2:12" x14ac:dyDescent="0.2">
      <c r="B35" s="53" t="s">
        <v>46</v>
      </c>
      <c r="C35" s="54">
        <v>28</v>
      </c>
      <c r="D35" s="59">
        <f t="shared" si="2"/>
        <v>5.2044874117407935E-2</v>
      </c>
      <c r="E35" s="56">
        <f t="shared" si="3"/>
        <v>0</v>
      </c>
      <c r="F35" s="66">
        <f t="shared" si="0"/>
        <v>0</v>
      </c>
      <c r="G35" s="57">
        <v>23885.7</v>
      </c>
      <c r="H35" s="57">
        <v>23557.8</v>
      </c>
      <c r="I35" s="57">
        <f t="shared" si="4"/>
        <v>327.9</v>
      </c>
      <c r="J35" s="57">
        <v>1394.5</v>
      </c>
      <c r="K35" s="57"/>
      <c r="L35" s="58">
        <f t="shared" si="1"/>
        <v>0.13944143046174165</v>
      </c>
    </row>
    <row r="36" spans="2:12" x14ac:dyDescent="0.2">
      <c r="B36" s="53" t="s">
        <v>47</v>
      </c>
      <c r="C36" s="54">
        <v>30</v>
      </c>
      <c r="D36" s="59">
        <f t="shared" si="2"/>
        <v>0.1315819937964493</v>
      </c>
      <c r="E36" s="56">
        <f t="shared" si="3"/>
        <v>0</v>
      </c>
      <c r="F36" s="66">
        <f t="shared" si="0"/>
        <v>0</v>
      </c>
      <c r="G36" s="57">
        <v>59716.1</v>
      </c>
      <c r="H36" s="57">
        <v>59559.8</v>
      </c>
      <c r="I36" s="57">
        <f t="shared" si="4"/>
        <v>156.30000000000001</v>
      </c>
      <c r="J36" s="57">
        <v>2454</v>
      </c>
      <c r="K36" s="57"/>
      <c r="L36" s="58">
        <f t="shared" si="1"/>
        <v>0.3525415662759358</v>
      </c>
    </row>
    <row r="37" spans="2:12" x14ac:dyDescent="0.2">
      <c r="B37" s="53" t="s">
        <v>48</v>
      </c>
      <c r="C37" s="54">
        <v>31</v>
      </c>
      <c r="D37" s="59">
        <f t="shared" si="2"/>
        <v>4.7545311547264511E-2</v>
      </c>
      <c r="E37" s="56">
        <f t="shared" si="3"/>
        <v>0</v>
      </c>
      <c r="F37" s="66">
        <f t="shared" si="0"/>
        <v>0</v>
      </c>
      <c r="G37" s="57">
        <v>21672.2</v>
      </c>
      <c r="H37" s="57">
        <v>21521.1</v>
      </c>
      <c r="I37" s="57">
        <f t="shared" si="4"/>
        <v>151.1</v>
      </c>
      <c r="J37" s="57">
        <v>682.3</v>
      </c>
      <c r="K37" s="57"/>
      <c r="L37" s="58">
        <f t="shared" si="1"/>
        <v>0.12738596002641109</v>
      </c>
    </row>
    <row r="38" spans="2:12" x14ac:dyDescent="0.2">
      <c r="B38" s="53" t="s">
        <v>49</v>
      </c>
      <c r="C38" s="54">
        <v>32</v>
      </c>
      <c r="D38" s="59">
        <f t="shared" si="2"/>
        <v>5.4555014536810387E-2</v>
      </c>
      <c r="E38" s="56">
        <f t="shared" si="3"/>
        <v>0</v>
      </c>
      <c r="F38" s="66">
        <f t="shared" si="0"/>
        <v>0</v>
      </c>
      <c r="G38" s="57">
        <v>24723.8</v>
      </c>
      <c r="H38" s="57">
        <v>24694</v>
      </c>
      <c r="I38" s="57">
        <f t="shared" si="4"/>
        <v>29.8</v>
      </c>
      <c r="J38" s="57">
        <v>495.4</v>
      </c>
      <c r="K38" s="57"/>
      <c r="L38" s="58">
        <f t="shared" si="1"/>
        <v>0.14616673389799759</v>
      </c>
    </row>
    <row r="39" spans="2:12" x14ac:dyDescent="0.2">
      <c r="B39" s="53" t="s">
        <v>50</v>
      </c>
      <c r="C39" s="54">
        <v>33</v>
      </c>
      <c r="D39" s="59">
        <f t="shared" si="2"/>
        <v>7.8284258711040028E-2</v>
      </c>
      <c r="E39" s="56">
        <f t="shared" si="3"/>
        <v>0</v>
      </c>
      <c r="F39" s="66">
        <f t="shared" si="0"/>
        <v>0</v>
      </c>
      <c r="G39" s="57">
        <v>36494.199999999997</v>
      </c>
      <c r="H39" s="57">
        <v>35434.9</v>
      </c>
      <c r="I39" s="57">
        <f t="shared" si="4"/>
        <v>1059.3</v>
      </c>
      <c r="J39" s="57">
        <v>2565.5</v>
      </c>
      <c r="K39" s="57"/>
      <c r="L39" s="58">
        <f t="shared" si="1"/>
        <v>0.20974340321544324</v>
      </c>
    </row>
    <row r="40" spans="2:12" x14ac:dyDescent="0.2">
      <c r="B40" s="53" t="s">
        <v>51</v>
      </c>
      <c r="C40" s="54">
        <v>34</v>
      </c>
      <c r="D40" s="59">
        <f t="shared" si="2"/>
        <v>6.8104514806337862E-2</v>
      </c>
      <c r="E40" s="56">
        <f t="shared" si="3"/>
        <v>0</v>
      </c>
      <c r="F40" s="66">
        <f t="shared" si="0"/>
        <v>0</v>
      </c>
      <c r="G40" s="57">
        <v>30940.400000000001</v>
      </c>
      <c r="H40" s="57">
        <v>30827.1</v>
      </c>
      <c r="I40" s="57">
        <f t="shared" si="4"/>
        <v>113.3</v>
      </c>
      <c r="J40" s="57">
        <v>543.6</v>
      </c>
      <c r="K40" s="57"/>
      <c r="L40" s="58">
        <f t="shared" si="1"/>
        <v>0.18246928494966233</v>
      </c>
    </row>
    <row r="41" spans="2:12" x14ac:dyDescent="0.2">
      <c r="B41" s="53" t="s">
        <v>52</v>
      </c>
      <c r="C41" s="54">
        <v>35</v>
      </c>
      <c r="D41" s="59">
        <f t="shared" si="2"/>
        <v>9.1543022772863428E-2</v>
      </c>
      <c r="E41" s="56">
        <f t="shared" si="3"/>
        <v>0</v>
      </c>
      <c r="F41" s="66">
        <f t="shared" si="0"/>
        <v>0</v>
      </c>
      <c r="G41" s="57">
        <v>41325.1</v>
      </c>
      <c r="H41" s="57">
        <v>41436.399999999994</v>
      </c>
      <c r="I41" s="57">
        <f t="shared" si="4"/>
        <v>-111.3</v>
      </c>
      <c r="J41" s="57">
        <v>1265.9000000000001</v>
      </c>
      <c r="K41" s="57"/>
      <c r="L41" s="58">
        <f t="shared" si="1"/>
        <v>0.24526699815708214</v>
      </c>
    </row>
    <row r="42" spans="2:12" x14ac:dyDescent="0.2">
      <c r="B42" s="53" t="s">
        <v>53</v>
      </c>
      <c r="C42" s="54">
        <v>36</v>
      </c>
      <c r="D42" s="59">
        <f t="shared" si="2"/>
        <v>7.4551303010754605E-2</v>
      </c>
      <c r="E42" s="56">
        <f t="shared" si="3"/>
        <v>0</v>
      </c>
      <c r="F42" s="66">
        <f t="shared" si="0"/>
        <v>0</v>
      </c>
      <c r="G42" s="57">
        <v>33790</v>
      </c>
      <c r="H42" s="57">
        <v>33745.200000000004</v>
      </c>
      <c r="I42" s="57">
        <f t="shared" si="4"/>
        <v>44.8</v>
      </c>
      <c r="J42" s="57">
        <v>871.8</v>
      </c>
      <c r="K42" s="57"/>
      <c r="L42" s="58">
        <f t="shared" si="1"/>
        <v>0.19974186720396492</v>
      </c>
    </row>
    <row r="43" spans="2:12" x14ac:dyDescent="0.2">
      <c r="B43" s="53" t="s">
        <v>54</v>
      </c>
      <c r="C43" s="54">
        <v>37</v>
      </c>
      <c r="D43" s="59">
        <f t="shared" si="2"/>
        <v>9.0718091922128638E-2</v>
      </c>
      <c r="E43" s="56">
        <f t="shared" si="3"/>
        <v>0</v>
      </c>
      <c r="F43" s="66">
        <f t="shared" si="0"/>
        <v>0</v>
      </c>
      <c r="G43" s="57">
        <v>41035.5</v>
      </c>
      <c r="H43" s="57">
        <v>41063</v>
      </c>
      <c r="I43" s="57">
        <f t="shared" si="4"/>
        <v>-27.5</v>
      </c>
      <c r="J43" s="57">
        <v>3851.9</v>
      </c>
      <c r="K43" s="57"/>
      <c r="L43" s="58">
        <f t="shared" si="1"/>
        <v>0.24305679898167476</v>
      </c>
    </row>
    <row r="44" spans="2:12" x14ac:dyDescent="0.2">
      <c r="B44" s="53" t="s">
        <v>55</v>
      </c>
      <c r="C44" s="54">
        <v>38</v>
      </c>
      <c r="D44" s="59">
        <f t="shared" si="2"/>
        <v>8.7989678422778161E-2</v>
      </c>
      <c r="E44" s="56">
        <f t="shared" si="3"/>
        <v>0</v>
      </c>
      <c r="F44" s="66">
        <f t="shared" si="0"/>
        <v>0</v>
      </c>
      <c r="G44" s="57">
        <v>40881.9</v>
      </c>
      <c r="H44" s="57">
        <v>39828</v>
      </c>
      <c r="I44" s="57">
        <f t="shared" si="4"/>
        <v>1053.9000000000001</v>
      </c>
      <c r="J44" s="57">
        <v>1183.7</v>
      </c>
      <c r="K44" s="57"/>
      <c r="L44" s="58">
        <f t="shared" si="1"/>
        <v>0.23574668655096173</v>
      </c>
    </row>
    <row r="45" spans="2:12" x14ac:dyDescent="0.2">
      <c r="B45" s="53" t="s">
        <v>56</v>
      </c>
      <c r="C45" s="54">
        <v>39</v>
      </c>
      <c r="D45" s="59">
        <f t="shared" si="2"/>
        <v>7.4465584432799298E-2</v>
      </c>
      <c r="E45" s="56">
        <f t="shared" si="3"/>
        <v>0</v>
      </c>
      <c r="F45" s="66">
        <f t="shared" si="0"/>
        <v>0</v>
      </c>
      <c r="G45" s="57">
        <v>34045.5</v>
      </c>
      <c r="H45" s="57">
        <v>33706.400000000001</v>
      </c>
      <c r="I45" s="57">
        <f t="shared" si="4"/>
        <v>339.1</v>
      </c>
      <c r="J45" s="57">
        <v>772.2</v>
      </c>
      <c r="K45" s="57"/>
      <c r="L45" s="58">
        <f t="shared" si="1"/>
        <v>0.19951220537213357</v>
      </c>
    </row>
    <row r="46" spans="2:12" x14ac:dyDescent="0.2">
      <c r="B46" s="53" t="s">
        <v>57</v>
      </c>
      <c r="C46" s="54">
        <v>40</v>
      </c>
      <c r="D46" s="59">
        <f t="shared" si="2"/>
        <v>4.2025742084286985E-2</v>
      </c>
      <c r="E46" s="56">
        <f t="shared" si="3"/>
        <v>0</v>
      </c>
      <c r="F46" s="66">
        <f t="shared" si="0"/>
        <v>0</v>
      </c>
      <c r="G46" s="57">
        <v>19251.099999999999</v>
      </c>
      <c r="H46" s="57">
        <v>19022.699999999997</v>
      </c>
      <c r="I46" s="57">
        <f t="shared" si="4"/>
        <v>228.4</v>
      </c>
      <c r="J46" s="57">
        <v>643.70000000000005</v>
      </c>
      <c r="K46" s="57"/>
      <c r="L46" s="58">
        <f t="shared" si="1"/>
        <v>0.11259763217467557</v>
      </c>
    </row>
    <row r="47" spans="2:12" x14ac:dyDescent="0.2">
      <c r="B47" s="53" t="s">
        <v>58</v>
      </c>
      <c r="C47" s="54">
        <v>41</v>
      </c>
      <c r="D47" s="59">
        <f t="shared" si="2"/>
        <v>7.1109083518173216E-2</v>
      </c>
      <c r="E47" s="56">
        <f t="shared" si="3"/>
        <v>0</v>
      </c>
      <c r="F47" s="66">
        <f t="shared" si="0"/>
        <v>0</v>
      </c>
      <c r="G47" s="57">
        <v>32426.6</v>
      </c>
      <c r="H47" s="57">
        <v>32187.1</v>
      </c>
      <c r="I47" s="57">
        <f t="shared" si="4"/>
        <v>239.5</v>
      </c>
      <c r="J47" s="57">
        <v>832.6</v>
      </c>
      <c r="K47" s="57"/>
      <c r="L47" s="58">
        <f t="shared" si="1"/>
        <v>0.1905192873025123</v>
      </c>
    </row>
    <row r="48" spans="2:12" x14ac:dyDescent="0.2">
      <c r="B48" s="53" t="s">
        <v>59</v>
      </c>
      <c r="C48" s="54">
        <v>42</v>
      </c>
      <c r="D48" s="59">
        <f t="shared" si="2"/>
        <v>8.4031380069105086E-2</v>
      </c>
      <c r="E48" s="56">
        <f t="shared" si="3"/>
        <v>0</v>
      </c>
      <c r="F48" s="66">
        <f t="shared" si="0"/>
        <v>0</v>
      </c>
      <c r="G48" s="57">
        <v>38563.699999999997</v>
      </c>
      <c r="H48" s="57">
        <v>38036.300000000003</v>
      </c>
      <c r="I48" s="57">
        <f t="shared" si="4"/>
        <v>527.4</v>
      </c>
      <c r="J48" s="57">
        <v>741.8</v>
      </c>
      <c r="K48" s="57"/>
      <c r="L48" s="58">
        <f t="shared" si="1"/>
        <v>0.22514140036301961</v>
      </c>
    </row>
    <row r="49" spans="2:12" x14ac:dyDescent="0.2">
      <c r="B49" s="53" t="s">
        <v>60</v>
      </c>
      <c r="C49" s="54">
        <v>43</v>
      </c>
      <c r="D49" s="59">
        <f t="shared" si="2"/>
        <v>9.7340072993345766E-2</v>
      </c>
      <c r="E49" s="56">
        <f t="shared" si="3"/>
        <v>0</v>
      </c>
      <c r="F49" s="66">
        <f t="shared" si="0"/>
        <v>0</v>
      </c>
      <c r="G49" s="57">
        <v>44365.1</v>
      </c>
      <c r="H49" s="57">
        <v>44060.4</v>
      </c>
      <c r="I49" s="57">
        <f t="shared" si="4"/>
        <v>304.7</v>
      </c>
      <c r="J49" s="57">
        <v>839.4</v>
      </c>
      <c r="K49" s="57"/>
      <c r="L49" s="58">
        <f t="shared" si="1"/>
        <v>0.26079876740258096</v>
      </c>
    </row>
    <row r="50" spans="2:12" x14ac:dyDescent="0.2">
      <c r="B50" s="53" t="s">
        <v>61</v>
      </c>
      <c r="C50" s="54">
        <v>44</v>
      </c>
      <c r="D50" s="59">
        <f>H50/$C$71/10</f>
        <v>6.0178418359682219E-2</v>
      </c>
      <c r="E50" s="56">
        <f t="shared" si="3"/>
        <v>0</v>
      </c>
      <c r="F50" s="66">
        <f t="shared" si="0"/>
        <v>0</v>
      </c>
      <c r="G50" s="57">
        <v>28266.2</v>
      </c>
      <c r="H50" s="57">
        <v>27239.399999999998</v>
      </c>
      <c r="I50" s="57">
        <f t="shared" si="4"/>
        <v>1026.8</v>
      </c>
      <c r="J50" s="57">
        <v>1058.7</v>
      </c>
      <c r="K50" s="57"/>
      <c r="L50" s="58">
        <f t="shared" si="1"/>
        <v>0.1612332603604566</v>
      </c>
    </row>
    <row r="51" spans="2:12" x14ac:dyDescent="0.2">
      <c r="B51" s="53" t="s">
        <v>62</v>
      </c>
      <c r="C51" s="54">
        <v>45</v>
      </c>
      <c r="D51" s="59">
        <f t="shared" si="2"/>
        <v>0.11812417705746678</v>
      </c>
      <c r="E51" s="56">
        <f t="shared" si="3"/>
        <v>0</v>
      </c>
      <c r="F51" s="66">
        <f t="shared" si="0"/>
        <v>0</v>
      </c>
      <c r="G51" s="57">
        <v>54461.4</v>
      </c>
      <c r="H51" s="57">
        <v>53468.2</v>
      </c>
      <c r="I51" s="57">
        <f t="shared" si="4"/>
        <v>993.2</v>
      </c>
      <c r="J51" s="57">
        <v>1281.4000000000001</v>
      </c>
      <c r="K51" s="57"/>
      <c r="L51" s="58">
        <f t="shared" si="1"/>
        <v>0.31648465867842046</v>
      </c>
    </row>
    <row r="52" spans="2:12" x14ac:dyDescent="0.2">
      <c r="B52" s="53" t="s">
        <v>63</v>
      </c>
      <c r="C52" s="54">
        <v>46</v>
      </c>
      <c r="D52" s="59">
        <f t="shared" si="2"/>
        <v>4.414617226783079E-2</v>
      </c>
      <c r="E52" s="56">
        <f t="shared" si="3"/>
        <v>0</v>
      </c>
      <c r="F52" s="66">
        <f t="shared" si="0"/>
        <v>0</v>
      </c>
      <c r="G52" s="57">
        <v>20365.099999999999</v>
      </c>
      <c r="H52" s="57">
        <v>19982.5</v>
      </c>
      <c r="I52" s="57">
        <f t="shared" si="4"/>
        <v>382.6</v>
      </c>
      <c r="J52" s="57">
        <v>950.8</v>
      </c>
      <c r="K52" s="57"/>
      <c r="L52" s="58">
        <f t="shared" si="1"/>
        <v>0.1182788029528119</v>
      </c>
    </row>
    <row r="53" spans="2:12" x14ac:dyDescent="0.2">
      <c r="B53" s="53" t="s">
        <v>64</v>
      </c>
      <c r="C53" s="54">
        <v>47</v>
      </c>
      <c r="D53" s="59">
        <f t="shared" si="2"/>
        <v>6.5487668012831277E-2</v>
      </c>
      <c r="E53" s="56">
        <f t="shared" si="3"/>
        <v>0</v>
      </c>
      <c r="F53" s="66">
        <f t="shared" si="0"/>
        <v>0</v>
      </c>
      <c r="G53" s="57">
        <v>29204.1</v>
      </c>
      <c r="H53" s="57">
        <v>29642.600000000002</v>
      </c>
      <c r="I53" s="57">
        <f t="shared" si="4"/>
        <v>-438.5</v>
      </c>
      <c r="J53" s="57">
        <v>1219.5</v>
      </c>
      <c r="K53" s="57"/>
      <c r="L53" s="58">
        <f t="shared" si="1"/>
        <v>0.17545808804749266</v>
      </c>
    </row>
    <row r="54" spans="2:12" x14ac:dyDescent="0.2">
      <c r="B54" s="53" t="s">
        <v>65</v>
      </c>
      <c r="C54" s="54">
        <v>48</v>
      </c>
      <c r="D54" s="59">
        <f t="shared" si="2"/>
        <v>9.8114633133323317E-2</v>
      </c>
      <c r="E54" s="56">
        <f t="shared" si="3"/>
        <v>0</v>
      </c>
      <c r="F54" s="66">
        <f t="shared" si="0"/>
        <v>0</v>
      </c>
      <c r="G54" s="57">
        <v>43713.1</v>
      </c>
      <c r="H54" s="57">
        <v>44411</v>
      </c>
      <c r="I54" s="57">
        <f t="shared" si="4"/>
        <v>-697.9</v>
      </c>
      <c r="J54" s="57">
        <v>2597.1999999999998</v>
      </c>
      <c r="K54" s="57"/>
      <c r="L54" s="58">
        <f t="shared" si="1"/>
        <v>0.26287401065619065</v>
      </c>
    </row>
    <row r="55" spans="2:12" x14ac:dyDescent="0.2">
      <c r="B55" s="53" t="s">
        <v>66</v>
      </c>
      <c r="C55" s="54">
        <v>49</v>
      </c>
      <c r="D55" s="59">
        <f t="shared" si="2"/>
        <v>0.10353765873401613</v>
      </c>
      <c r="E55" s="56">
        <f t="shared" si="3"/>
        <v>0</v>
      </c>
      <c r="F55" s="66">
        <f t="shared" si="0"/>
        <v>0</v>
      </c>
      <c r="G55" s="57">
        <v>48011</v>
      </c>
      <c r="H55" s="57">
        <v>46865.7</v>
      </c>
      <c r="I55" s="57">
        <f t="shared" si="4"/>
        <v>1145.3</v>
      </c>
      <c r="J55" s="57">
        <v>612.6</v>
      </c>
      <c r="K55" s="57"/>
      <c r="L55" s="58">
        <f t="shared" si="1"/>
        <v>0.2774036729911471</v>
      </c>
    </row>
    <row r="56" spans="2:12" x14ac:dyDescent="0.2">
      <c r="B56" s="53" t="s">
        <v>67</v>
      </c>
      <c r="C56" s="54">
        <v>50</v>
      </c>
      <c r="D56" s="59">
        <f t="shared" si="2"/>
        <v>9.2878067532100289E-2</v>
      </c>
      <c r="E56" s="56">
        <f t="shared" si="3"/>
        <v>0</v>
      </c>
      <c r="F56" s="66">
        <f t="shared" si="0"/>
        <v>0</v>
      </c>
      <c r="G56" s="57">
        <v>43148.9</v>
      </c>
      <c r="H56" s="57">
        <v>42040.700000000004</v>
      </c>
      <c r="I56" s="57">
        <f t="shared" si="4"/>
        <v>1108.2</v>
      </c>
      <c r="J56" s="57">
        <v>2476.9</v>
      </c>
      <c r="K56" s="57"/>
      <c r="L56" s="58">
        <f t="shared" si="1"/>
        <v>0.24884392199666103</v>
      </c>
    </row>
    <row r="57" spans="2:12" x14ac:dyDescent="0.2">
      <c r="B57" s="53" t="s">
        <v>68</v>
      </c>
      <c r="C57" s="54">
        <v>51</v>
      </c>
      <c r="D57" s="59">
        <f t="shared" si="2"/>
        <v>9.468279707673137E-2</v>
      </c>
      <c r="E57" s="56">
        <f t="shared" si="3"/>
        <v>0</v>
      </c>
      <c r="F57" s="66">
        <f t="shared" si="0"/>
        <v>0</v>
      </c>
      <c r="G57" s="57">
        <v>43013.599999999999</v>
      </c>
      <c r="H57" s="57">
        <v>42857.599999999999</v>
      </c>
      <c r="I57" s="57">
        <f t="shared" si="4"/>
        <v>156</v>
      </c>
      <c r="J57" s="57">
        <v>2542.1999999999998</v>
      </c>
      <c r="K57" s="57"/>
      <c r="L57" s="58">
        <f t="shared" si="1"/>
        <v>0.25367925061581037</v>
      </c>
    </row>
    <row r="58" spans="2:12" x14ac:dyDescent="0.2">
      <c r="B58" s="53" t="s">
        <v>69</v>
      </c>
      <c r="C58" s="54">
        <v>52</v>
      </c>
      <c r="D58" s="59">
        <f t="shared" si="2"/>
        <v>8.7162759254513486E-2</v>
      </c>
      <c r="E58" s="56">
        <f t="shared" si="3"/>
        <v>0</v>
      </c>
      <c r="F58" s="66">
        <f t="shared" si="0"/>
        <v>0</v>
      </c>
      <c r="G58" s="57">
        <v>38863</v>
      </c>
      <c r="H58" s="57">
        <v>39453.700000000004</v>
      </c>
      <c r="I58" s="57">
        <f t="shared" si="4"/>
        <v>-590.70000000000005</v>
      </c>
      <c r="J58" s="57">
        <v>652.79999999999995</v>
      </c>
      <c r="K58" s="57"/>
      <c r="L58" s="58">
        <f t="shared" si="1"/>
        <v>0.23353116016811484</v>
      </c>
    </row>
    <row r="59" spans="2:12" x14ac:dyDescent="0.2">
      <c r="B59" s="53" t="s">
        <v>70</v>
      </c>
      <c r="C59" s="54">
        <v>53</v>
      </c>
      <c r="D59" s="59">
        <f t="shared" si="2"/>
        <v>6.5594374386935425E-2</v>
      </c>
      <c r="E59" s="56">
        <f t="shared" si="3"/>
        <v>0</v>
      </c>
      <c r="F59" s="66">
        <f t="shared" si="0"/>
        <v>0</v>
      </c>
      <c r="G59" s="57">
        <v>29832.2</v>
      </c>
      <c r="H59" s="57">
        <v>29690.9</v>
      </c>
      <c r="I59" s="57">
        <f t="shared" si="4"/>
        <v>141.30000000000001</v>
      </c>
      <c r="J59" s="57">
        <v>1428</v>
      </c>
      <c r="K59" s="57"/>
      <c r="L59" s="58">
        <f t="shared" si="1"/>
        <v>0.17574398151340639</v>
      </c>
    </row>
    <row r="60" spans="2:12" x14ac:dyDescent="0.2">
      <c r="B60" s="53" t="s">
        <v>71</v>
      </c>
      <c r="C60" s="54">
        <v>54</v>
      </c>
      <c r="D60" s="59">
        <f t="shared" si="2"/>
        <v>9.3344659379114708E-2</v>
      </c>
      <c r="E60" s="56">
        <f t="shared" si="3"/>
        <v>0</v>
      </c>
      <c r="F60" s="66">
        <f t="shared" si="0"/>
        <v>0</v>
      </c>
      <c r="G60" s="57">
        <v>42695.6</v>
      </c>
      <c r="H60" s="57">
        <v>42251.9</v>
      </c>
      <c r="I60" s="57">
        <f t="shared" si="4"/>
        <v>443.7</v>
      </c>
      <c r="J60" s="57">
        <v>1091.9000000000001</v>
      </c>
      <c r="K60" s="57"/>
      <c r="L60" s="58">
        <f t="shared" si="1"/>
        <v>0.25009404000910362</v>
      </c>
    </row>
    <row r="61" spans="2:12" x14ac:dyDescent="0.2">
      <c r="B61" s="53" t="s">
        <v>72</v>
      </c>
      <c r="C61" s="54">
        <v>55</v>
      </c>
      <c r="D61" s="59">
        <f t="shared" si="2"/>
        <v>0.22395414497927732</v>
      </c>
      <c r="E61" s="56">
        <f t="shared" si="3"/>
        <v>0</v>
      </c>
      <c r="F61" s="66">
        <f t="shared" si="0"/>
        <v>0</v>
      </c>
      <c r="G61" s="57">
        <v>101282.4</v>
      </c>
      <c r="H61" s="57">
        <v>101371.5</v>
      </c>
      <c r="I61" s="57">
        <f t="shared" si="4"/>
        <v>-89.1</v>
      </c>
      <c r="J61" s="57">
        <v>5998.2</v>
      </c>
      <c r="K61" s="57"/>
      <c r="L61" s="58">
        <f t="shared" si="1"/>
        <v>0.60003000993524191</v>
      </c>
    </row>
    <row r="62" spans="2:12" x14ac:dyDescent="0.2">
      <c r="B62" s="53" t="s">
        <v>73</v>
      </c>
      <c r="C62" s="54">
        <v>56</v>
      </c>
      <c r="D62" s="59">
        <f t="shared" si="2"/>
        <v>4.3476330184427495E-2</v>
      </c>
      <c r="E62" s="56">
        <f t="shared" si="3"/>
        <v>0</v>
      </c>
      <c r="F62" s="66">
        <f t="shared" si="0"/>
        <v>0</v>
      </c>
      <c r="G62" s="57">
        <v>19951.099999999999</v>
      </c>
      <c r="H62" s="57">
        <v>19679.3</v>
      </c>
      <c r="I62" s="57">
        <f t="shared" si="4"/>
        <v>271.8</v>
      </c>
      <c r="J62" s="57">
        <v>5998.2</v>
      </c>
      <c r="K62" s="57"/>
      <c r="L62" s="58">
        <f t="shared" si="1"/>
        <v>0.11648412595767653</v>
      </c>
    </row>
    <row r="63" spans="2:12" x14ac:dyDescent="0.2">
      <c r="B63" s="53" t="s">
        <v>74</v>
      </c>
      <c r="C63" s="54">
        <v>57</v>
      </c>
      <c r="D63" s="59">
        <f t="shared" si="2"/>
        <v>7.2068557188430651E-2</v>
      </c>
      <c r="E63" s="56">
        <f t="shared" si="3"/>
        <v>0</v>
      </c>
      <c r="F63" s="66">
        <f t="shared" si="0"/>
        <v>0</v>
      </c>
      <c r="G63" s="57">
        <v>32645</v>
      </c>
      <c r="H63" s="57">
        <v>32621.4</v>
      </c>
      <c r="I63" s="57">
        <f t="shared" si="4"/>
        <v>23.6</v>
      </c>
      <c r="J63" s="57">
        <v>488.7</v>
      </c>
      <c r="K63" s="57"/>
      <c r="L63" s="58">
        <f t="shared" si="1"/>
        <v>0.19308996084798491</v>
      </c>
    </row>
    <row r="64" spans="2:12" x14ac:dyDescent="0.2">
      <c r="B64" s="53" t="s">
        <v>75</v>
      </c>
      <c r="C64" s="54">
        <v>58</v>
      </c>
      <c r="D64" s="59">
        <f t="shared" si="2"/>
        <v>2.6902378027765749E-2</v>
      </c>
      <c r="E64" s="56">
        <f t="shared" si="3"/>
        <v>0</v>
      </c>
      <c r="F64" s="66">
        <f t="shared" si="0"/>
        <v>0</v>
      </c>
      <c r="G64" s="57">
        <v>12429.7</v>
      </c>
      <c r="H64" s="57">
        <v>12177.2</v>
      </c>
      <c r="I64" s="57">
        <f t="shared" si="4"/>
        <v>252.5</v>
      </c>
      <c r="J64" s="57">
        <v>488.7</v>
      </c>
      <c r="K64" s="57"/>
      <c r="L64" s="58">
        <f t="shared" si="1"/>
        <v>7.2078300478767982E-2</v>
      </c>
    </row>
    <row r="65" spans="1:12" x14ac:dyDescent="0.2">
      <c r="B65" s="53" t="s">
        <v>76</v>
      </c>
      <c r="C65" s="54">
        <v>59</v>
      </c>
      <c r="D65" s="59">
        <f t="shared" si="2"/>
        <v>2.6637048099610289E-2</v>
      </c>
      <c r="E65" s="56">
        <f t="shared" si="3"/>
        <v>0</v>
      </c>
      <c r="F65" s="66">
        <f t="shared" si="0"/>
        <v>0</v>
      </c>
      <c r="G65" s="57">
        <v>12093.2</v>
      </c>
      <c r="H65" s="57">
        <v>12057.1</v>
      </c>
      <c r="I65" s="57">
        <f t="shared" si="4"/>
        <v>36.1</v>
      </c>
      <c r="J65" s="57">
        <v>558</v>
      </c>
      <c r="K65" s="57"/>
      <c r="L65" s="58">
        <f t="shared" si="1"/>
        <v>7.1367414241578803E-2</v>
      </c>
    </row>
    <row r="66" spans="1:12" x14ac:dyDescent="0.2">
      <c r="B66" s="53" t="s">
        <v>77</v>
      </c>
      <c r="C66" s="54">
        <v>60</v>
      </c>
      <c r="D66" s="59">
        <f t="shared" si="2"/>
        <v>2.6643896748879913E-2</v>
      </c>
      <c r="E66" s="56">
        <f t="shared" si="3"/>
        <v>0</v>
      </c>
      <c r="F66" s="66">
        <f t="shared" si="0"/>
        <v>0</v>
      </c>
      <c r="G66" s="57">
        <v>12203.4</v>
      </c>
      <c r="H66" s="57">
        <v>12060.2</v>
      </c>
      <c r="I66" s="57">
        <f t="shared" si="4"/>
        <v>143.19999999999999</v>
      </c>
      <c r="J66" s="57">
        <v>124.1</v>
      </c>
      <c r="K66" s="57"/>
      <c r="L66" s="58">
        <f t="shared" si="1"/>
        <v>7.1385763511647798E-2</v>
      </c>
    </row>
    <row r="67" spans="1:12" x14ac:dyDescent="0.2">
      <c r="B67" s="60" t="s">
        <v>78</v>
      </c>
      <c r="C67" s="61">
        <v>61</v>
      </c>
      <c r="D67" s="62">
        <f t="shared" si="2"/>
        <v>2.1891155079930363E-2</v>
      </c>
      <c r="E67" s="63">
        <f>IF(D67&gt;0.3,H67/$C$73/1000*$C$74,0)</f>
        <v>0</v>
      </c>
      <c r="F67" s="67">
        <f>IF(D67&gt;0.3,H67/$D$73/1000*$D$74,0)</f>
        <v>0</v>
      </c>
      <c r="G67" s="64">
        <v>9813.6</v>
      </c>
      <c r="H67" s="64">
        <v>9908.9</v>
      </c>
      <c r="I67" s="64">
        <f t="shared" si="4"/>
        <v>-95.3</v>
      </c>
      <c r="J67" s="64">
        <v>498.3</v>
      </c>
      <c r="K67" s="64"/>
      <c r="L67" s="65">
        <f t="shared" si="1"/>
        <v>5.865196199570212E-2</v>
      </c>
    </row>
    <row r="68" spans="1:12" x14ac:dyDescent="0.2">
      <c r="J68" s="42"/>
    </row>
    <row r="69" spans="1:12" ht="15" thickBot="1" x14ac:dyDescent="0.25"/>
    <row r="70" spans="1:12" ht="15" thickBot="1" x14ac:dyDescent="0.25">
      <c r="A70" s="43"/>
      <c r="B70" s="44" t="s">
        <v>126</v>
      </c>
      <c r="C70" s="45">
        <v>48432.800000000003</v>
      </c>
      <c r="D70" s="45">
        <v>48432.9</v>
      </c>
    </row>
    <row r="71" spans="1:12" ht="15" thickBot="1" x14ac:dyDescent="0.25">
      <c r="A71" s="43"/>
      <c r="B71" s="44" t="s">
        <v>127</v>
      </c>
      <c r="C71" s="45">
        <v>45264.4</v>
      </c>
      <c r="D71" s="45">
        <v>45264.5</v>
      </c>
    </row>
    <row r="72" spans="1:12" ht="15.75" customHeight="1" thickBot="1" x14ac:dyDescent="0.25">
      <c r="A72" s="188" t="s">
        <v>128</v>
      </c>
      <c r="B72" s="189"/>
      <c r="C72" s="157">
        <v>3.4473067414525445</v>
      </c>
      <c r="D72" s="68">
        <v>3.5499312722403698</v>
      </c>
    </row>
    <row r="73" spans="1:12" ht="15" thickBot="1" x14ac:dyDescent="0.25">
      <c r="A73" s="43"/>
      <c r="B73" s="46" t="s">
        <v>129</v>
      </c>
      <c r="C73" s="45">
        <v>16894.404999999999</v>
      </c>
      <c r="D73" s="45">
        <v>16894.404999999999</v>
      </c>
    </row>
    <row r="74" spans="1:12" ht="15.75" customHeight="1" thickBot="1" x14ac:dyDescent="0.25">
      <c r="A74" s="188" t="s">
        <v>79</v>
      </c>
      <c r="B74" s="189"/>
      <c r="C74" s="158">
        <v>0.39900000000000002</v>
      </c>
      <c r="D74" s="47">
        <v>0.39900000000000002</v>
      </c>
    </row>
    <row r="76" spans="1:12" ht="15" thickBot="1" x14ac:dyDescent="0.25">
      <c r="B76" s="48" t="s">
        <v>80</v>
      </c>
    </row>
    <row r="77" spans="1:12" ht="15" thickBot="1" x14ac:dyDescent="0.25">
      <c r="B77" s="48" t="s">
        <v>81</v>
      </c>
      <c r="C77" s="49"/>
    </row>
    <row r="78" spans="1:12" ht="15" thickBot="1" x14ac:dyDescent="0.25">
      <c r="B78" s="46" t="s">
        <v>82</v>
      </c>
      <c r="C78" s="50"/>
    </row>
    <row r="79" spans="1:12" ht="15" thickBot="1" x14ac:dyDescent="0.25">
      <c r="B79" s="44" t="s">
        <v>83</v>
      </c>
      <c r="C79" s="51"/>
    </row>
    <row r="80" spans="1:12" ht="15" thickBot="1" x14ac:dyDescent="0.25">
      <c r="B80" s="52"/>
      <c r="C80" s="52"/>
      <c r="D80" s="52"/>
      <c r="E80" s="52"/>
      <c r="F80" s="52"/>
      <c r="G80" s="52"/>
      <c r="H80" s="52"/>
      <c r="I80" s="52"/>
      <c r="J80" s="52"/>
      <c r="K80" s="52"/>
      <c r="L80" s="52"/>
    </row>
  </sheetData>
  <mergeCells count="13">
    <mergeCell ref="K6:K7"/>
    <mergeCell ref="L6:L7"/>
    <mergeCell ref="G6:G7"/>
    <mergeCell ref="B6:B7"/>
    <mergeCell ref="C6:C7"/>
    <mergeCell ref="D6:D7"/>
    <mergeCell ref="E6:E7"/>
    <mergeCell ref="F6:F7"/>
    <mergeCell ref="A72:B72"/>
    <mergeCell ref="A74:B74"/>
    <mergeCell ref="H6:H7"/>
    <mergeCell ref="I6:I7"/>
    <mergeCell ref="J6:J7"/>
  </mergeCells>
  <hyperlinks>
    <hyperlink ref="B1" location="Turinys!A1" display="↖ atgal į turinį" xr:uid="{504261CF-F0B2-43D8-A2D2-255E8E80E84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120F-82EF-4414-9B46-167DC0FC8968}">
  <sheetPr codeName="Lapas6"/>
  <dimension ref="A1:E19"/>
  <sheetViews>
    <sheetView showGridLines="0" showRowColHeaders="0" workbookViewId="0">
      <selection activeCell="C8" sqref="C8:C12"/>
    </sheetView>
  </sheetViews>
  <sheetFormatPr defaultRowHeight="15" x14ac:dyDescent="0.25"/>
  <cols>
    <col min="2" max="2" width="16.140625" customWidth="1"/>
    <col min="3" max="3" width="59.28515625" customWidth="1"/>
    <col min="4" max="4" width="18.7109375" customWidth="1"/>
    <col min="5" max="5" width="22.28515625" customWidth="1"/>
    <col min="6" max="6" width="17.28515625" customWidth="1"/>
    <col min="7" max="7" width="23.7109375" customWidth="1"/>
    <col min="8" max="9" width="21.140625" customWidth="1"/>
  </cols>
  <sheetData>
    <row r="1" spans="1:5" ht="16.5" customHeight="1" x14ac:dyDescent="0.25">
      <c r="B1" s="29" t="s">
        <v>9</v>
      </c>
    </row>
    <row r="2" spans="1:5" ht="16.5" customHeight="1" x14ac:dyDescent="0.25">
      <c r="B2" s="32"/>
      <c r="C2" s="70"/>
      <c r="D2" s="71"/>
      <c r="E2" s="71"/>
    </row>
    <row r="3" spans="1:5" ht="16.5" customHeight="1" thickBot="1" x14ac:dyDescent="0.3">
      <c r="B3" s="174"/>
      <c r="C3" s="70"/>
      <c r="D3" s="71"/>
      <c r="E3" s="71"/>
    </row>
    <row r="4" spans="1:5" ht="23.25" customHeight="1" x14ac:dyDescent="0.25">
      <c r="A4" s="72"/>
      <c r="B4" s="172" t="s">
        <v>130</v>
      </c>
      <c r="C4" s="74"/>
      <c r="D4" s="74"/>
      <c r="E4" s="74"/>
    </row>
    <row r="5" spans="1:5" ht="15.75" thickBot="1" x14ac:dyDescent="0.3">
      <c r="B5" s="75"/>
      <c r="C5" s="71"/>
      <c r="D5" s="71"/>
      <c r="E5" s="71"/>
    </row>
    <row r="6" spans="1:5" ht="38.25" customHeight="1" thickBot="1" x14ac:dyDescent="0.3">
      <c r="A6" s="73"/>
      <c r="B6" s="76" t="s">
        <v>84</v>
      </c>
      <c r="C6" s="77" t="s">
        <v>85</v>
      </c>
      <c r="D6" s="77" t="s">
        <v>86</v>
      </c>
      <c r="E6" s="78" t="s">
        <v>87</v>
      </c>
    </row>
    <row r="7" spans="1:5" ht="89.25" customHeight="1" x14ac:dyDescent="0.25">
      <c r="B7" s="79" t="s">
        <v>88</v>
      </c>
      <c r="C7" s="80" t="s">
        <v>117</v>
      </c>
      <c r="D7" s="79" t="s">
        <v>131</v>
      </c>
      <c r="E7" s="81" t="s">
        <v>118</v>
      </c>
    </row>
    <row r="8" spans="1:5" ht="14.25" customHeight="1" x14ac:dyDescent="0.25">
      <c r="B8" s="203" t="s">
        <v>89</v>
      </c>
      <c r="C8" s="206" t="s">
        <v>90</v>
      </c>
      <c r="D8" s="209" t="s">
        <v>132</v>
      </c>
      <c r="E8" s="210" t="s">
        <v>91</v>
      </c>
    </row>
    <row r="9" spans="1:5" x14ac:dyDescent="0.25">
      <c r="B9" s="204"/>
      <c r="C9" s="207"/>
      <c r="D9" s="209"/>
      <c r="E9" s="211"/>
    </row>
    <row r="10" spans="1:5" ht="102" customHeight="1" x14ac:dyDescent="0.25">
      <c r="B10" s="204"/>
      <c r="C10" s="207"/>
      <c r="D10" s="83" t="s">
        <v>133</v>
      </c>
      <c r="E10" s="84" t="s">
        <v>92</v>
      </c>
    </row>
    <row r="11" spans="1:5" ht="14.25" customHeight="1" x14ac:dyDescent="0.25">
      <c r="B11" s="204"/>
      <c r="C11" s="207"/>
      <c r="D11" s="82" t="s">
        <v>134</v>
      </c>
      <c r="E11" s="85" t="s">
        <v>93</v>
      </c>
    </row>
    <row r="12" spans="1:5" ht="30.75" customHeight="1" x14ac:dyDescent="0.25">
      <c r="B12" s="205"/>
      <c r="C12" s="208"/>
      <c r="D12" s="86" t="s">
        <v>135</v>
      </c>
      <c r="E12" s="86" t="s">
        <v>94</v>
      </c>
    </row>
    <row r="13" spans="1:5" ht="14.25" customHeight="1" x14ac:dyDescent="0.25">
      <c r="B13" s="212" t="s">
        <v>119</v>
      </c>
      <c r="C13" s="212"/>
      <c r="D13" s="212"/>
      <c r="E13" s="212"/>
    </row>
    <row r="14" spans="1:5" ht="15" customHeight="1" thickBot="1" x14ac:dyDescent="0.3">
      <c r="B14" s="202" t="s">
        <v>95</v>
      </c>
      <c r="C14" s="202"/>
      <c r="D14" s="202"/>
      <c r="E14" s="202"/>
    </row>
    <row r="15" spans="1:5" x14ac:dyDescent="0.25">
      <c r="B15" s="69"/>
      <c r="C15" s="69"/>
      <c r="D15" s="69"/>
      <c r="E15" s="69"/>
    </row>
    <row r="16" spans="1:5" x14ac:dyDescent="0.25">
      <c r="B16" s="69"/>
      <c r="C16" s="69"/>
      <c r="D16" s="69"/>
      <c r="E16" s="69"/>
    </row>
    <row r="17" spans="2:5" x14ac:dyDescent="0.25">
      <c r="B17" s="69"/>
      <c r="C17" s="69"/>
      <c r="D17" s="69"/>
      <c r="E17" s="69"/>
    </row>
    <row r="18" spans="2:5" x14ac:dyDescent="0.25">
      <c r="B18" s="69"/>
      <c r="C18" s="69"/>
      <c r="D18" s="69"/>
      <c r="E18" s="69"/>
    </row>
    <row r="19" spans="2:5" x14ac:dyDescent="0.25">
      <c r="B19" s="69"/>
      <c r="C19" s="69"/>
      <c r="D19" s="69"/>
      <c r="E19" s="69"/>
    </row>
  </sheetData>
  <mergeCells count="6">
    <mergeCell ref="B14:E14"/>
    <mergeCell ref="B8:B12"/>
    <mergeCell ref="C8:C12"/>
    <mergeCell ref="D8:D9"/>
    <mergeCell ref="E8:E9"/>
    <mergeCell ref="B13:E13"/>
  </mergeCells>
  <hyperlinks>
    <hyperlink ref="B1" location="Turinys!A1" display="↖ atgal į turinį" xr:uid="{A9481167-C22B-47A5-A0A2-E76F6D5A919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BD42-0DDC-436A-BD64-1C37AB0F3E44}">
  <sheetPr codeName="Lapas4"/>
  <dimension ref="A1:R29"/>
  <sheetViews>
    <sheetView showGridLines="0" showRowColHeaders="0" topLeftCell="G10" zoomScaleNormal="100" workbookViewId="0">
      <selection activeCell="Q13" sqref="Q13"/>
    </sheetView>
  </sheetViews>
  <sheetFormatPr defaultRowHeight="14.25" x14ac:dyDescent="0.2"/>
  <cols>
    <col min="1" max="1" width="9.140625" style="88" customWidth="1"/>
    <col min="2" max="2" width="40.28515625" style="88" customWidth="1"/>
    <col min="3" max="3" width="11" style="88" customWidth="1"/>
    <col min="4" max="4" width="15.140625" style="88" customWidth="1"/>
    <col min="5" max="5" width="9.140625" style="88"/>
    <col min="6" max="6" width="10.28515625" style="88" customWidth="1"/>
    <col min="7" max="7" width="12.140625" style="88" customWidth="1"/>
    <col min="8" max="8" width="15.7109375" style="88" customWidth="1"/>
    <col min="9" max="9" width="12.85546875" style="88" customWidth="1"/>
    <col min="10" max="10" width="26.28515625" style="88" customWidth="1"/>
    <col min="11" max="11" width="16" style="88" customWidth="1"/>
    <col min="12" max="12" width="19.28515625" style="88" customWidth="1"/>
    <col min="13" max="13" width="17.28515625" style="88" customWidth="1"/>
    <col min="14" max="14" width="22.42578125" style="88" customWidth="1"/>
    <col min="15" max="15" width="13.28515625" style="88" customWidth="1"/>
    <col min="16" max="16" width="23.5703125" style="88" customWidth="1"/>
    <col min="17" max="18" width="8" style="88" customWidth="1"/>
    <col min="19" max="19" width="5.7109375" style="88" customWidth="1"/>
    <col min="20" max="16384" width="9.140625" style="88"/>
  </cols>
  <sheetData>
    <row r="1" spans="1:18" x14ac:dyDescent="0.2">
      <c r="B1" s="89" t="s">
        <v>9</v>
      </c>
      <c r="C1" s="90"/>
    </row>
    <row r="2" spans="1:18" x14ac:dyDescent="0.2">
      <c r="B2" s="89"/>
    </row>
    <row r="3" spans="1:18" s="91" customFormat="1" ht="15.75" thickBot="1" x14ac:dyDescent="0.3"/>
    <row r="4" spans="1:18" ht="14.25" customHeight="1" x14ac:dyDescent="0.2">
      <c r="A4" s="92"/>
      <c r="B4" s="134" t="s">
        <v>136</v>
      </c>
      <c r="C4" s="134"/>
      <c r="D4" s="134"/>
      <c r="E4" s="134"/>
      <c r="F4" s="134"/>
      <c r="G4" s="134"/>
      <c r="H4" s="93"/>
      <c r="I4" s="93"/>
      <c r="J4" s="93"/>
      <c r="K4" s="94"/>
      <c r="L4" s="93"/>
      <c r="M4" s="95"/>
      <c r="N4" s="93"/>
      <c r="O4" s="93"/>
      <c r="P4" s="93"/>
      <c r="Q4" s="93"/>
      <c r="R4" s="93"/>
    </row>
    <row r="5" spans="1:18" ht="14.25" customHeight="1" x14ac:dyDescent="0.2">
      <c r="B5" s="231" t="s">
        <v>96</v>
      </c>
      <c r="C5" s="231"/>
      <c r="D5" s="231"/>
      <c r="E5" s="231"/>
      <c r="F5" s="231"/>
      <c r="G5" s="231"/>
      <c r="H5" s="231"/>
      <c r="I5" s="231"/>
      <c r="J5" s="231"/>
      <c r="K5" s="231"/>
      <c r="L5" s="231"/>
      <c r="M5" s="87"/>
      <c r="N5" s="87"/>
      <c r="O5" s="87"/>
    </row>
    <row r="6" spans="1:18" ht="17.25" customHeight="1" x14ac:dyDescent="0.2">
      <c r="B6" s="231" t="s">
        <v>97</v>
      </c>
      <c r="C6" s="231"/>
      <c r="D6" s="231"/>
      <c r="E6" s="231"/>
      <c r="F6" s="231"/>
      <c r="G6" s="231"/>
      <c r="H6" s="231"/>
      <c r="I6" s="231"/>
      <c r="J6" s="231"/>
      <c r="K6" s="231"/>
      <c r="L6" s="231"/>
      <c r="M6" s="87"/>
      <c r="N6" s="87"/>
      <c r="O6" s="87"/>
    </row>
    <row r="7" spans="1:18" x14ac:dyDescent="0.2">
      <c r="A7" s="92"/>
      <c r="G7" s="98"/>
      <c r="H7" s="98"/>
      <c r="I7" s="98"/>
      <c r="J7" s="98"/>
    </row>
    <row r="8" spans="1:18" ht="40.5" customHeight="1" x14ac:dyDescent="0.2">
      <c r="B8" s="232" t="s">
        <v>10</v>
      </c>
      <c r="C8" s="234" t="s">
        <v>11</v>
      </c>
      <c r="D8" s="236" t="s">
        <v>12</v>
      </c>
      <c r="E8" s="198" t="s">
        <v>122</v>
      </c>
      <c r="F8" s="200" t="s">
        <v>122</v>
      </c>
      <c r="G8" s="236" t="s">
        <v>13</v>
      </c>
      <c r="H8" s="236" t="s">
        <v>14</v>
      </c>
      <c r="I8" s="236" t="s">
        <v>15</v>
      </c>
      <c r="J8" s="236" t="s">
        <v>125</v>
      </c>
      <c r="K8" s="236" t="s">
        <v>16</v>
      </c>
      <c r="L8" s="215" t="s">
        <v>98</v>
      </c>
      <c r="M8" s="215" t="s">
        <v>99</v>
      </c>
      <c r="N8" s="198" t="s">
        <v>17</v>
      </c>
      <c r="O8" s="198" t="s">
        <v>100</v>
      </c>
      <c r="P8" s="198" t="s">
        <v>101</v>
      </c>
      <c r="Q8" s="215" t="s">
        <v>102</v>
      </c>
      <c r="R8" s="226"/>
    </row>
    <row r="9" spans="1:18" ht="29.25" customHeight="1" x14ac:dyDescent="0.2">
      <c r="B9" s="233"/>
      <c r="C9" s="235"/>
      <c r="D9" s="225"/>
      <c r="E9" s="199"/>
      <c r="F9" s="201"/>
      <c r="G9" s="225"/>
      <c r="H9" s="225"/>
      <c r="I9" s="225"/>
      <c r="J9" s="225"/>
      <c r="K9" s="225"/>
      <c r="L9" s="216"/>
      <c r="M9" s="216"/>
      <c r="N9" s="225"/>
      <c r="O9" s="199"/>
      <c r="P9" s="225"/>
      <c r="Q9" s="216"/>
      <c r="R9" s="227"/>
    </row>
    <row r="10" spans="1:18" ht="29.25" customHeight="1" x14ac:dyDescent="0.2">
      <c r="B10" s="107"/>
      <c r="C10" s="108"/>
      <c r="D10" s="109"/>
      <c r="E10" s="110"/>
      <c r="F10" s="111"/>
      <c r="G10" s="109">
        <v>1</v>
      </c>
      <c r="H10" s="109">
        <v>2</v>
      </c>
      <c r="I10" s="109" t="s">
        <v>103</v>
      </c>
      <c r="J10" s="109">
        <v>4</v>
      </c>
      <c r="K10" s="109">
        <v>5</v>
      </c>
      <c r="L10" s="112" t="s">
        <v>104</v>
      </c>
      <c r="M10" s="112">
        <v>7</v>
      </c>
      <c r="N10" s="112">
        <v>8</v>
      </c>
      <c r="O10" s="112">
        <v>9</v>
      </c>
      <c r="P10" s="112" t="s">
        <v>105</v>
      </c>
      <c r="Q10" s="228" t="s">
        <v>106</v>
      </c>
      <c r="R10" s="230" t="s">
        <v>107</v>
      </c>
    </row>
    <row r="11" spans="1:18" ht="56.25" customHeight="1" x14ac:dyDescent="0.2">
      <c r="B11" s="107"/>
      <c r="C11" s="108"/>
      <c r="D11" s="109" t="s">
        <v>108</v>
      </c>
      <c r="E11" s="110" t="s">
        <v>108</v>
      </c>
      <c r="F11" s="113" t="s">
        <v>108</v>
      </c>
      <c r="G11" s="114" t="s">
        <v>109</v>
      </c>
      <c r="H11" s="114" t="s">
        <v>110</v>
      </c>
      <c r="I11" s="112" t="s">
        <v>108</v>
      </c>
      <c r="J11" s="114" t="s">
        <v>111</v>
      </c>
      <c r="K11" s="114" t="s">
        <v>112</v>
      </c>
      <c r="L11" s="112" t="s">
        <v>108</v>
      </c>
      <c r="M11" s="112" t="s">
        <v>108</v>
      </c>
      <c r="N11" s="112" t="s">
        <v>108</v>
      </c>
      <c r="O11" s="112" t="s">
        <v>108</v>
      </c>
      <c r="P11" s="109" t="s">
        <v>108</v>
      </c>
      <c r="Q11" s="229"/>
      <c r="R11" s="230"/>
    </row>
    <row r="12" spans="1:18" ht="15" customHeight="1" x14ac:dyDescent="0.2">
      <c r="B12" s="115" t="s">
        <v>18</v>
      </c>
      <c r="C12" s="116">
        <v>1</v>
      </c>
      <c r="D12" s="117">
        <f>H12/$C$20/10</f>
        <v>1.4071228161645795</v>
      </c>
      <c r="E12" s="118">
        <f>IF(D12&gt;0.3,H12/$C$22/1000*$C$23,0)</f>
        <v>1.5042456618034196E-2</v>
      </c>
      <c r="F12" s="119">
        <f>IF(D12&gt;0.3,H12/$D$22/1000*$D$23,0)</f>
        <v>1.5042456618034196E-2</v>
      </c>
      <c r="G12" s="120">
        <v>660313.19999999995</v>
      </c>
      <c r="H12" s="120">
        <f>636335.5+590.2</f>
        <v>636925.69999999995</v>
      </c>
      <c r="I12" s="121">
        <f>ROUND(G12-H12,1)</f>
        <v>23387.5</v>
      </c>
      <c r="J12" s="120">
        <v>39584.400000000001</v>
      </c>
      <c r="K12" s="121">
        <f>31333.6-40696.7</f>
        <v>-9363.0999999999985</v>
      </c>
      <c r="L12" s="122">
        <f>I12+J12+K12</f>
        <v>53608.800000000003</v>
      </c>
      <c r="M12" s="180">
        <f>L12/1000/$C$19*100</f>
        <v>0.11068697246494111</v>
      </c>
      <c r="N12" s="123">
        <f>H12/1000/$C$22*100</f>
        <v>3.7700392526401498</v>
      </c>
      <c r="O12" s="124">
        <f>$C$21*N12*$C$23/100</f>
        <v>5.185596210735674E-2</v>
      </c>
      <c r="P12" s="179">
        <f>M12-$C$21*N12*$C$23/100</f>
        <v>5.8831010357584368E-2</v>
      </c>
      <c r="Q12" s="125" t="str">
        <f>IF(L12/$C$23/10-E12*$C$25&lt;-0.05,"Ne","Taip")</f>
        <v>Taip</v>
      </c>
      <c r="R12" s="126" t="str">
        <f>IF(L12/$D$23/10-F12*$D$25&lt;-0.05,"Ne","Taip")</f>
        <v>Taip</v>
      </c>
    </row>
    <row r="13" spans="1:18" x14ac:dyDescent="0.2">
      <c r="B13" s="115" t="s">
        <v>22</v>
      </c>
      <c r="C13" s="116">
        <v>5</v>
      </c>
      <c r="D13" s="117">
        <f t="shared" ref="D13:D15" si="0">H13/$C$20/10</f>
        <v>0.77808255494384115</v>
      </c>
      <c r="E13" s="118">
        <f t="shared" ref="E13:E15" si="1">IF(D13&gt;0.3,H13/$C$22/1000*$C$23,0)</f>
        <v>8.3178759832027247E-3</v>
      </c>
      <c r="F13" s="119">
        <f t="shared" ref="F13:F15" si="2">IF(D13&gt;0.3,H13/$D$22/1000*$D$23,0)</f>
        <v>8.3178759832027247E-3</v>
      </c>
      <c r="G13" s="120">
        <v>348488.4</v>
      </c>
      <c r="H13" s="120">
        <v>352194.4</v>
      </c>
      <c r="I13" s="121">
        <f>ROUND(G13-H13,1)</f>
        <v>-3706</v>
      </c>
      <c r="J13" s="120">
        <v>23974.5</v>
      </c>
      <c r="K13" s="121">
        <f>4657.5-3702.8</f>
        <v>954.69999999999982</v>
      </c>
      <c r="L13" s="122">
        <f>I13+J13+K13</f>
        <v>21223.200000000001</v>
      </c>
      <c r="M13" s="180">
        <f t="shared" ref="M13:M15" si="3">L13/1000/$C$19*100</f>
        <v>4.3819890652615587E-2</v>
      </c>
      <c r="N13" s="123">
        <f t="shared" ref="N13:N15" si="4">H13/1000/$C$22*100</f>
        <v>2.0846806975445427</v>
      </c>
      <c r="O13" s="124">
        <f t="shared" ref="O13:O15" si="5">$C$21*N13*$C$23/100</f>
        <v>2.8674269951460968E-2</v>
      </c>
      <c r="P13" s="179">
        <f t="shared" ref="P13:P15" si="6">M13-$C$23*N13*$C$21/100</f>
        <v>1.5145620701154619E-2</v>
      </c>
      <c r="Q13" s="125" t="str">
        <f>IF(L13/$C$23/10-E13*$C$25&lt;-0.05,"Ne","Taip")</f>
        <v>Taip</v>
      </c>
      <c r="R13" s="126" t="str">
        <f>IF(L13/$D$23/10-F13*$D$25&lt;-0.05,"Ne","Taip")</f>
        <v>Taip</v>
      </c>
    </row>
    <row r="14" spans="1:18" x14ac:dyDescent="0.2">
      <c r="B14" s="115" t="s">
        <v>23</v>
      </c>
      <c r="C14" s="116">
        <v>6</v>
      </c>
      <c r="D14" s="117">
        <f t="shared" si="0"/>
        <v>0.413850178064881</v>
      </c>
      <c r="E14" s="118">
        <f t="shared" si="1"/>
        <v>4.424150669999921E-3</v>
      </c>
      <c r="F14" s="119">
        <f t="shared" si="2"/>
        <v>4.424150669999921E-3</v>
      </c>
      <c r="G14" s="120">
        <v>192110.8</v>
      </c>
      <c r="H14" s="120">
        <f>186149.2+1177.6</f>
        <v>187326.80000000002</v>
      </c>
      <c r="I14" s="121">
        <f>ROUND(G14-H14,1)</f>
        <v>4784</v>
      </c>
      <c r="J14" s="120">
        <v>26724.6</v>
      </c>
      <c r="K14" s="121">
        <f>2163.6-2611.2</f>
        <v>-447.59999999999991</v>
      </c>
      <c r="L14" s="122">
        <f>I14+J14+K14</f>
        <v>31061</v>
      </c>
      <c r="M14" s="180">
        <f t="shared" si="3"/>
        <v>6.4132158372012346E-2</v>
      </c>
      <c r="N14" s="123">
        <f t="shared" si="4"/>
        <v>1.1088096917293035</v>
      </c>
      <c r="O14" s="124">
        <f t="shared" si="5"/>
        <v>1.5251404429892521E-2</v>
      </c>
      <c r="P14" s="179">
        <f t="shared" si="6"/>
        <v>4.8880753942119826E-2</v>
      </c>
      <c r="Q14" s="125" t="str">
        <f>IF(L14/$C$23/10-E14*$C$25&lt;-0.05,"Ne","Taip")</f>
        <v>Taip</v>
      </c>
      <c r="R14" s="126" t="str">
        <f>IF(L14/$D$23/10-F14*$D$25&lt;-0.05,"Ne","Taip")</f>
        <v>Taip</v>
      </c>
    </row>
    <row r="15" spans="1:18" x14ac:dyDescent="0.2">
      <c r="B15" s="127" t="s">
        <v>28</v>
      </c>
      <c r="C15" s="128">
        <v>11</v>
      </c>
      <c r="D15" s="117">
        <f t="shared" si="0"/>
        <v>0.29264189959438325</v>
      </c>
      <c r="E15" s="118">
        <f t="shared" si="1"/>
        <v>0</v>
      </c>
      <c r="F15" s="119">
        <f t="shared" si="2"/>
        <v>0</v>
      </c>
      <c r="G15" s="129">
        <v>132465.9</v>
      </c>
      <c r="H15" s="129">
        <f>132424.6+38</f>
        <v>132462.6</v>
      </c>
      <c r="I15" s="130">
        <f>ROUND(G15-H15,1)</f>
        <v>3.3</v>
      </c>
      <c r="J15" s="129">
        <v>14835.9</v>
      </c>
      <c r="K15" s="130">
        <f>1064.9-975.6</f>
        <v>89.300000000000068</v>
      </c>
      <c r="L15" s="131">
        <f>I15+J15+K15</f>
        <v>14928.499999999998</v>
      </c>
      <c r="M15" s="180">
        <f t="shared" si="3"/>
        <v>3.0823119869179554E-2</v>
      </c>
      <c r="N15" s="123">
        <f t="shared" si="4"/>
        <v>0.78406194240045746</v>
      </c>
      <c r="O15" s="124">
        <f t="shared" si="5"/>
        <v>1.0784579058816359E-2</v>
      </c>
      <c r="P15" s="179">
        <f t="shared" si="6"/>
        <v>2.0038540810363194E-2</v>
      </c>
      <c r="Q15" s="132" t="str">
        <f>IF(L15/$C$23/10-E15*$C$25&lt;-0.05,"Ne","Taip")</f>
        <v>Taip</v>
      </c>
      <c r="R15" s="133" t="str">
        <f>IF(L15/$D$23/10-F15*$D$25&lt;-0.05,"Ne","Taip")</f>
        <v>Taip</v>
      </c>
    </row>
    <row r="16" spans="1:18" ht="15.75" customHeight="1" x14ac:dyDescent="0.25">
      <c r="B16" s="96"/>
      <c r="F16" s="97"/>
      <c r="G16" s="97"/>
      <c r="H16" s="97"/>
      <c r="I16" s="97"/>
      <c r="J16" s="97"/>
      <c r="P16" s="221" t="s">
        <v>113</v>
      </c>
      <c r="Q16" s="223">
        <v>0</v>
      </c>
      <c r="R16" s="213">
        <v>0</v>
      </c>
    </row>
    <row r="17" spans="1:18" x14ac:dyDescent="0.2">
      <c r="F17" s="97"/>
      <c r="G17" s="98"/>
      <c r="H17" s="97"/>
      <c r="I17" s="97"/>
      <c r="J17" s="97"/>
      <c r="L17" s="90"/>
      <c r="M17" s="90"/>
      <c r="P17" s="222"/>
      <c r="Q17" s="224"/>
      <c r="R17" s="214"/>
    </row>
    <row r="18" spans="1:18" ht="15" thickBot="1" x14ac:dyDescent="0.25">
      <c r="H18" s="98"/>
      <c r="I18" s="98"/>
      <c r="J18" s="98"/>
      <c r="L18" s="90"/>
      <c r="M18" s="90"/>
      <c r="R18" s="99"/>
    </row>
    <row r="19" spans="1:18" ht="15" thickBot="1" x14ac:dyDescent="0.25">
      <c r="B19" s="167" t="s">
        <v>120</v>
      </c>
      <c r="C19" s="159">
        <v>48432.800000000003</v>
      </c>
      <c r="D19" s="159">
        <v>48432.9</v>
      </c>
      <c r="E19" s="99"/>
      <c r="F19" s="100"/>
      <c r="G19" s="90"/>
      <c r="N19" s="101"/>
      <c r="O19" s="102"/>
      <c r="P19" s="101"/>
      <c r="Q19" s="101"/>
      <c r="R19" s="103"/>
    </row>
    <row r="20" spans="1:18" ht="15" thickBot="1" x14ac:dyDescent="0.25">
      <c r="B20" s="168" t="s">
        <v>127</v>
      </c>
      <c r="C20" s="159">
        <v>45264.4</v>
      </c>
      <c r="D20" s="159">
        <v>45264.5</v>
      </c>
      <c r="E20" s="99"/>
      <c r="F20" s="99"/>
      <c r="I20" s="90"/>
      <c r="J20" s="90"/>
      <c r="K20" s="90"/>
      <c r="O20" s="102"/>
    </row>
    <row r="21" spans="1:18" ht="15.75" customHeight="1" thickBot="1" x14ac:dyDescent="0.25">
      <c r="A21" s="217" t="s">
        <v>128</v>
      </c>
      <c r="B21" s="218"/>
      <c r="C21" s="160">
        <v>3.4473067414525445</v>
      </c>
      <c r="D21" s="161">
        <v>3.5499312722403698</v>
      </c>
      <c r="E21" s="99"/>
      <c r="F21" s="99"/>
      <c r="I21" s="90"/>
      <c r="J21" s="90"/>
      <c r="K21" s="90"/>
      <c r="O21" s="102"/>
    </row>
    <row r="22" spans="1:18" ht="15" thickBot="1" x14ac:dyDescent="0.25">
      <c r="A22" s="178"/>
      <c r="B22" s="169" t="s">
        <v>129</v>
      </c>
      <c r="C22" s="159">
        <v>16894.404999999999</v>
      </c>
      <c r="D22" s="159">
        <v>16894.404999999999</v>
      </c>
      <c r="E22" s="99"/>
      <c r="F22" s="104"/>
    </row>
    <row r="23" spans="1:18" ht="15.75" customHeight="1" thickBot="1" x14ac:dyDescent="0.25">
      <c r="A23" s="219" t="s">
        <v>79</v>
      </c>
      <c r="B23" s="220"/>
      <c r="C23" s="162">
        <v>0.39900000000000002</v>
      </c>
      <c r="D23" s="163">
        <v>0.39900000000000002</v>
      </c>
      <c r="E23" s="99"/>
      <c r="F23" s="99"/>
    </row>
    <row r="24" spans="1:18" x14ac:dyDescent="0.2">
      <c r="B24" s="170"/>
      <c r="C24" s="99"/>
      <c r="D24" s="99"/>
      <c r="E24" s="99"/>
      <c r="F24" s="99"/>
    </row>
    <row r="25" spans="1:18" ht="15" thickBot="1" x14ac:dyDescent="0.25">
      <c r="B25" s="171" t="s">
        <v>80</v>
      </c>
      <c r="C25" s="99"/>
      <c r="D25" s="99"/>
      <c r="E25" s="99"/>
      <c r="F25" s="99"/>
    </row>
    <row r="26" spans="1:18" ht="15" thickBot="1" x14ac:dyDescent="0.25">
      <c r="B26" s="171" t="s">
        <v>81</v>
      </c>
      <c r="C26" s="135"/>
      <c r="D26" s="99"/>
      <c r="E26" s="99"/>
      <c r="F26" s="99"/>
    </row>
    <row r="27" spans="1:18" ht="15" thickBot="1" x14ac:dyDescent="0.25">
      <c r="B27" s="171" t="s">
        <v>82</v>
      </c>
      <c r="C27" s="136"/>
      <c r="D27" s="99"/>
      <c r="E27" s="99"/>
      <c r="F27" s="99"/>
      <c r="G27" s="98"/>
      <c r="H27" s="98"/>
      <c r="I27" s="98"/>
      <c r="J27" s="98"/>
      <c r="K27" s="98"/>
    </row>
    <row r="28" spans="1:18" ht="15" thickBot="1" x14ac:dyDescent="0.25">
      <c r="B28" s="171" t="s">
        <v>83</v>
      </c>
      <c r="C28" s="137"/>
      <c r="D28" s="99"/>
      <c r="E28" s="99"/>
      <c r="F28" s="99"/>
    </row>
    <row r="29" spans="1:18" ht="15" thickBot="1" x14ac:dyDescent="0.25">
      <c r="B29" s="105"/>
      <c r="C29" s="105"/>
      <c r="D29" s="105"/>
      <c r="E29" s="105"/>
      <c r="F29" s="105"/>
      <c r="G29" s="106"/>
      <c r="H29" s="106"/>
      <c r="I29" s="106"/>
      <c r="J29" s="106"/>
      <c r="K29" s="106"/>
      <c r="L29" s="106"/>
      <c r="M29" s="106"/>
      <c r="N29" s="106"/>
      <c r="O29" s="106"/>
      <c r="P29" s="106"/>
      <c r="Q29" s="106"/>
      <c r="R29" s="106"/>
    </row>
  </sheetData>
  <mergeCells count="25">
    <mergeCell ref="B5:L5"/>
    <mergeCell ref="B6:L6"/>
    <mergeCell ref="B8:B9"/>
    <mergeCell ref="C8:C9"/>
    <mergeCell ref="D8:D9"/>
    <mergeCell ref="E8:E9"/>
    <mergeCell ref="F8:F9"/>
    <mergeCell ref="G8:G9"/>
    <mergeCell ref="H8:H9"/>
    <mergeCell ref="I8:I9"/>
    <mergeCell ref="J8:J9"/>
    <mergeCell ref="K8:K9"/>
    <mergeCell ref="L8:L9"/>
    <mergeCell ref="R16:R17"/>
    <mergeCell ref="M8:M9"/>
    <mergeCell ref="A21:B21"/>
    <mergeCell ref="A23:B23"/>
    <mergeCell ref="P16:P17"/>
    <mergeCell ref="Q16:Q17"/>
    <mergeCell ref="N8:N9"/>
    <mergeCell ref="O8:O9"/>
    <mergeCell ref="P8:P9"/>
    <mergeCell ref="Q8:R9"/>
    <mergeCell ref="Q10:Q11"/>
    <mergeCell ref="R10:R11"/>
  </mergeCells>
  <conditionalFormatting sqref="D12:D15">
    <cfRule type="cellIs" dxfId="0" priority="1" operator="lessThan">
      <formula>0.3</formula>
    </cfRule>
  </conditionalFormatting>
  <hyperlinks>
    <hyperlink ref="B1" location="Turinys!A1" display="↖ atgal į turinį" xr:uid="{607E786E-67A0-472E-82F7-AE5BB5B39B37}"/>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68098-72CE-477B-9F5E-8F7BFE9CC7E0}">
  <sheetPr codeName="Lapas5"/>
  <dimension ref="A1:L80"/>
  <sheetViews>
    <sheetView showGridLines="0" showRowColHeaders="0" topLeftCell="C1" zoomScaleNormal="100" workbookViewId="0">
      <selection activeCell="K12" sqref="K12:K67"/>
    </sheetView>
  </sheetViews>
  <sheetFormatPr defaultRowHeight="14.25" x14ac:dyDescent="0.2"/>
  <cols>
    <col min="1" max="1" width="9.140625" style="28" customWidth="1"/>
    <col min="2" max="2" width="40.28515625" style="28" customWidth="1"/>
    <col min="3" max="3" width="12.42578125" style="28" customWidth="1"/>
    <col min="4" max="4" width="14.5703125" style="28" customWidth="1"/>
    <col min="5" max="5" width="13.140625" style="28" customWidth="1"/>
    <col min="6" max="6" width="16" style="28" customWidth="1"/>
    <col min="7" max="7" width="14.85546875" style="28" customWidth="1"/>
    <col min="8" max="8" width="27.42578125" style="28" customWidth="1"/>
    <col min="9" max="9" width="25.28515625" style="28" customWidth="1"/>
    <col min="10" max="10" width="23.5703125" style="28" customWidth="1"/>
    <col min="11" max="11" width="22" style="28" customWidth="1"/>
    <col min="12" max="12" width="13.85546875" style="28" customWidth="1"/>
    <col min="13" max="16384" width="9.140625" style="28"/>
  </cols>
  <sheetData>
    <row r="1" spans="1:12" x14ac:dyDescent="0.2">
      <c r="B1" s="29" t="s">
        <v>9</v>
      </c>
    </row>
    <row r="2" spans="1:12" x14ac:dyDescent="0.2">
      <c r="B2" s="29"/>
    </row>
    <row r="3" spans="1:12" s="34" customFormat="1" ht="15.75" thickBot="1" x14ac:dyDescent="0.3">
      <c r="B3" s="35"/>
      <c r="C3" s="35"/>
      <c r="D3" s="35"/>
    </row>
    <row r="4" spans="1:12" ht="15.75" customHeight="1" x14ac:dyDescent="0.2">
      <c r="B4" s="173" t="s">
        <v>138</v>
      </c>
      <c r="C4" s="138"/>
      <c r="D4" s="138"/>
      <c r="E4" s="138"/>
      <c r="F4" s="138"/>
      <c r="G4" s="138"/>
      <c r="H4" s="138"/>
      <c r="I4" s="138"/>
      <c r="J4" s="138"/>
      <c r="K4" s="138"/>
    </row>
    <row r="5" spans="1:12" ht="29.25" customHeight="1" x14ac:dyDescent="0.2">
      <c r="B5" s="246" t="s">
        <v>137</v>
      </c>
      <c r="C5" s="246"/>
      <c r="D5" s="246"/>
      <c r="E5" s="246"/>
      <c r="F5" s="246"/>
      <c r="G5" s="246"/>
      <c r="H5" s="246"/>
      <c r="I5" s="246"/>
      <c r="J5" s="246"/>
      <c r="K5" s="139"/>
    </row>
    <row r="6" spans="1:12" ht="18.75" customHeight="1" x14ac:dyDescent="0.2">
      <c r="B6" s="246" t="s">
        <v>139</v>
      </c>
      <c r="C6" s="246"/>
      <c r="D6" s="246"/>
      <c r="E6" s="246"/>
      <c r="F6" s="246"/>
      <c r="G6" s="246"/>
      <c r="H6" s="246"/>
      <c r="I6" s="246"/>
      <c r="J6" s="246"/>
      <c r="K6" s="140"/>
    </row>
    <row r="7" spans="1:12" x14ac:dyDescent="0.2">
      <c r="A7" s="40"/>
    </row>
    <row r="8" spans="1:12" ht="45" customHeight="1" x14ac:dyDescent="0.2">
      <c r="B8" s="194" t="s">
        <v>10</v>
      </c>
      <c r="C8" s="196" t="s">
        <v>11</v>
      </c>
      <c r="D8" s="190" t="s">
        <v>12</v>
      </c>
      <c r="E8" s="190" t="s">
        <v>13</v>
      </c>
      <c r="F8" s="190" t="s">
        <v>14</v>
      </c>
      <c r="G8" s="190" t="s">
        <v>15</v>
      </c>
      <c r="H8" s="247" t="s">
        <v>125</v>
      </c>
      <c r="I8" s="247" t="s">
        <v>114</v>
      </c>
      <c r="J8" s="247" t="s">
        <v>121</v>
      </c>
      <c r="K8" s="239" t="s">
        <v>102</v>
      </c>
      <c r="L8" s="141"/>
    </row>
    <row r="9" spans="1:12" ht="17.25" customHeight="1" x14ac:dyDescent="0.2">
      <c r="B9" s="195"/>
      <c r="C9" s="197"/>
      <c r="D9" s="191"/>
      <c r="E9" s="191"/>
      <c r="F9" s="191"/>
      <c r="G9" s="191"/>
      <c r="H9" s="248"/>
      <c r="I9" s="248"/>
      <c r="J9" s="248"/>
      <c r="K9" s="240"/>
    </row>
    <row r="10" spans="1:12" ht="17.25" customHeight="1" x14ac:dyDescent="0.2">
      <c r="B10" s="144"/>
      <c r="C10" s="145"/>
      <c r="D10" s="146"/>
      <c r="E10" s="146">
        <v>1</v>
      </c>
      <c r="F10" s="146">
        <v>2</v>
      </c>
      <c r="G10" s="147" t="s">
        <v>103</v>
      </c>
      <c r="H10" s="146">
        <v>4</v>
      </c>
      <c r="I10" s="148" t="s">
        <v>115</v>
      </c>
      <c r="J10" s="148">
        <v>6</v>
      </c>
      <c r="K10" s="149"/>
    </row>
    <row r="11" spans="1:12" ht="49.5" customHeight="1" x14ac:dyDescent="0.2">
      <c r="B11" s="144"/>
      <c r="C11" s="145"/>
      <c r="D11" s="146" t="s">
        <v>108</v>
      </c>
      <c r="E11" s="150" t="s">
        <v>109</v>
      </c>
      <c r="F11" s="150" t="s">
        <v>110</v>
      </c>
      <c r="G11" s="146" t="s">
        <v>108</v>
      </c>
      <c r="H11" s="150" t="s">
        <v>111</v>
      </c>
      <c r="I11" s="146" t="s">
        <v>108</v>
      </c>
      <c r="J11" s="146" t="s">
        <v>108</v>
      </c>
      <c r="K11" s="151" t="s">
        <v>108</v>
      </c>
    </row>
    <row r="12" spans="1:12" x14ac:dyDescent="0.2">
      <c r="B12" s="53" t="s">
        <v>19</v>
      </c>
      <c r="C12" s="54">
        <v>2</v>
      </c>
      <c r="D12" s="152">
        <f>F12/$C$72/10</f>
        <v>0.13173155945953111</v>
      </c>
      <c r="E12" s="153">
        <v>60315.4</v>
      </c>
      <c r="F12" s="153">
        <v>59627.5</v>
      </c>
      <c r="G12" s="153">
        <f t="shared" ref="G12:G67" si="0">ROUND(E12-F12,1)</f>
        <v>687.9</v>
      </c>
      <c r="H12" s="153">
        <v>4900.7</v>
      </c>
      <c r="I12" s="57">
        <f>ROUND(G12+H12,0)</f>
        <v>5589</v>
      </c>
      <c r="J12" s="154">
        <f>I12/1000/$C$72*100</f>
        <v>1.234745186062336E-2</v>
      </c>
      <c r="K12" s="155" t="str">
        <f>+IF(($C$73+0.05&gt;=0)*(I12&lt;0),"Ne",IF(($C$73+0.05&lt;0)*(F12/E12&gt;1.015),"Ne","Taip"))</f>
        <v>Taip</v>
      </c>
    </row>
    <row r="13" spans="1:12" x14ac:dyDescent="0.2">
      <c r="B13" s="53" t="s">
        <v>20</v>
      </c>
      <c r="C13" s="54">
        <v>3</v>
      </c>
      <c r="D13" s="152">
        <f t="shared" ref="D13:D67" si="1">F13/$C$72/10</f>
        <v>2.1895131714990149E-2</v>
      </c>
      <c r="E13" s="153">
        <v>10159.4</v>
      </c>
      <c r="F13" s="153">
        <v>9910.7000000000007</v>
      </c>
      <c r="G13" s="153">
        <f t="shared" si="0"/>
        <v>248.7</v>
      </c>
      <c r="H13" s="153">
        <v>367.5</v>
      </c>
      <c r="I13" s="57">
        <f t="shared" ref="I13:I66" si="2">ROUND(G13+H13,0)</f>
        <v>616</v>
      </c>
      <c r="J13" s="154">
        <f t="shared" ref="J13:J67" si="3">I13/1000/$C$72*100</f>
        <v>1.3608928871254231E-3</v>
      </c>
      <c r="K13" s="155" t="str">
        <f t="shared" ref="K13:K67" si="4">+IF(($C$73+0.05&gt;=0)*(I13&lt;0),"Ne",IF(($C$73+0.05&lt;0)*(F13/E13&gt;1.015),"Ne","Taip"))</f>
        <v>Taip</v>
      </c>
    </row>
    <row r="14" spans="1:12" x14ac:dyDescent="0.2">
      <c r="B14" s="53" t="s">
        <v>21</v>
      </c>
      <c r="C14" s="54">
        <v>4</v>
      </c>
      <c r="D14" s="152">
        <f t="shared" si="1"/>
        <v>6.670937867286432E-2</v>
      </c>
      <c r="E14" s="153">
        <v>29781.599999999999</v>
      </c>
      <c r="F14" s="153">
        <v>30195.599999999999</v>
      </c>
      <c r="G14" s="153">
        <f t="shared" si="0"/>
        <v>-414</v>
      </c>
      <c r="H14" s="153">
        <v>1718.8</v>
      </c>
      <c r="I14" s="57">
        <f t="shared" si="2"/>
        <v>1305</v>
      </c>
      <c r="J14" s="154">
        <f t="shared" si="3"/>
        <v>2.883060418342008E-3</v>
      </c>
      <c r="K14" s="155" t="str">
        <f t="shared" si="4"/>
        <v>Taip</v>
      </c>
    </row>
    <row r="15" spans="1:12" x14ac:dyDescent="0.2">
      <c r="B15" s="53" t="s">
        <v>24</v>
      </c>
      <c r="C15" s="54">
        <v>7</v>
      </c>
      <c r="D15" s="152">
        <f t="shared" si="1"/>
        <v>0.12712573236362351</v>
      </c>
      <c r="E15" s="153">
        <v>58013</v>
      </c>
      <c r="F15" s="153">
        <v>57542.700000000004</v>
      </c>
      <c r="G15" s="153">
        <f t="shared" si="0"/>
        <v>470.3</v>
      </c>
      <c r="H15" s="153">
        <v>686.4</v>
      </c>
      <c r="I15" s="57">
        <f t="shared" si="2"/>
        <v>1157</v>
      </c>
      <c r="J15" s="154">
        <f t="shared" si="3"/>
        <v>2.5560926467599263E-3</v>
      </c>
      <c r="K15" s="155" t="str">
        <f t="shared" si="4"/>
        <v>Taip</v>
      </c>
    </row>
    <row r="16" spans="1:12" x14ac:dyDescent="0.2">
      <c r="B16" s="53" t="s">
        <v>25</v>
      </c>
      <c r="C16" s="54">
        <v>8</v>
      </c>
      <c r="D16" s="152">
        <f t="shared" si="1"/>
        <v>2.7048408904127748E-2</v>
      </c>
      <c r="E16" s="153">
        <v>13074.9</v>
      </c>
      <c r="F16" s="153">
        <v>12243.300000000001</v>
      </c>
      <c r="G16" s="153">
        <f t="shared" si="0"/>
        <v>831.6</v>
      </c>
      <c r="H16" s="153">
        <v>1702.2</v>
      </c>
      <c r="I16" s="57">
        <f t="shared" si="2"/>
        <v>2534</v>
      </c>
      <c r="J16" s="154">
        <f t="shared" si="3"/>
        <v>5.5982184674932172E-3</v>
      </c>
      <c r="K16" s="155" t="str">
        <f t="shared" si="4"/>
        <v>Taip</v>
      </c>
    </row>
    <row r="17" spans="1:11" x14ac:dyDescent="0.2">
      <c r="B17" s="53" t="s">
        <v>26</v>
      </c>
      <c r="C17" s="54">
        <v>9</v>
      </c>
      <c r="D17" s="152">
        <f t="shared" si="1"/>
        <v>6.3985162732743614E-2</v>
      </c>
      <c r="E17" s="153">
        <v>28383.7</v>
      </c>
      <c r="F17" s="153">
        <v>28962.500000000004</v>
      </c>
      <c r="G17" s="153">
        <f t="shared" si="0"/>
        <v>-578.79999999999995</v>
      </c>
      <c r="H17" s="153">
        <v>627.79999999999995</v>
      </c>
      <c r="I17" s="57">
        <f t="shared" si="2"/>
        <v>49</v>
      </c>
      <c r="J17" s="154">
        <f t="shared" si="3"/>
        <v>1.0825284329406775E-4</v>
      </c>
      <c r="K17" s="155" t="str">
        <f t="shared" si="4"/>
        <v>Taip</v>
      </c>
    </row>
    <row r="18" spans="1:11" ht="16.5" customHeight="1" x14ac:dyDescent="0.2">
      <c r="B18" s="53" t="s">
        <v>27</v>
      </c>
      <c r="C18" s="54">
        <v>10</v>
      </c>
      <c r="D18" s="152">
        <f t="shared" si="1"/>
        <v>0.22804477691077313</v>
      </c>
      <c r="E18" s="153">
        <v>105902.6</v>
      </c>
      <c r="F18" s="153">
        <v>103223.09999999999</v>
      </c>
      <c r="G18" s="153">
        <f t="shared" si="0"/>
        <v>2679.5</v>
      </c>
      <c r="H18" s="153">
        <v>2668.3</v>
      </c>
      <c r="I18" s="57">
        <f t="shared" si="2"/>
        <v>5348</v>
      </c>
      <c r="J18" s="154">
        <f t="shared" si="3"/>
        <v>1.1815024610952535E-2</v>
      </c>
      <c r="K18" s="155" t="str">
        <f t="shared" si="4"/>
        <v>Taip</v>
      </c>
    </row>
    <row r="19" spans="1:11" x14ac:dyDescent="0.2">
      <c r="B19" s="53" t="s">
        <v>29</v>
      </c>
      <c r="C19" s="54">
        <v>12</v>
      </c>
      <c r="D19" s="152">
        <f t="shared" si="1"/>
        <v>6.1280167195411836E-2</v>
      </c>
      <c r="E19" s="153">
        <v>30304.6</v>
      </c>
      <c r="F19" s="153">
        <v>27738.1</v>
      </c>
      <c r="G19" s="153">
        <f t="shared" si="0"/>
        <v>2566.5</v>
      </c>
      <c r="H19" s="153">
        <v>3734.7</v>
      </c>
      <c r="I19" s="57">
        <f t="shared" si="2"/>
        <v>6301</v>
      </c>
      <c r="J19" s="154">
        <f t="shared" si="3"/>
        <v>1.3920431950937159E-2</v>
      </c>
      <c r="K19" s="155" t="str">
        <f t="shared" si="4"/>
        <v>Taip</v>
      </c>
    </row>
    <row r="20" spans="1:11" x14ac:dyDescent="0.2">
      <c r="B20" s="53" t="s">
        <v>30</v>
      </c>
      <c r="C20" s="54">
        <v>13</v>
      </c>
      <c r="D20" s="152">
        <f t="shared" si="1"/>
        <v>6.5212617421196342E-2</v>
      </c>
      <c r="E20" s="153">
        <v>30602.400000000001</v>
      </c>
      <c r="F20" s="153">
        <v>29518.1</v>
      </c>
      <c r="G20" s="153">
        <f t="shared" si="0"/>
        <v>1084.3</v>
      </c>
      <c r="H20" s="153">
        <v>2534.9</v>
      </c>
      <c r="I20" s="57">
        <f t="shared" si="2"/>
        <v>3619</v>
      </c>
      <c r="J20" s="154">
        <f t="shared" si="3"/>
        <v>7.9952457118618609E-3</v>
      </c>
      <c r="K20" s="155" t="str">
        <f t="shared" si="4"/>
        <v>Taip</v>
      </c>
    </row>
    <row r="21" spans="1:11" x14ac:dyDescent="0.2">
      <c r="B21" s="53" t="s">
        <v>31</v>
      </c>
      <c r="C21" s="54">
        <v>14</v>
      </c>
      <c r="D21" s="152">
        <f t="shared" si="1"/>
        <v>5.9280582532851421E-2</v>
      </c>
      <c r="E21" s="153">
        <v>27182.1</v>
      </c>
      <c r="F21" s="153">
        <v>26833</v>
      </c>
      <c r="G21" s="153">
        <f t="shared" si="0"/>
        <v>349.1</v>
      </c>
      <c r="H21" s="153">
        <v>4499.2</v>
      </c>
      <c r="I21" s="57">
        <f t="shared" si="2"/>
        <v>4848</v>
      </c>
      <c r="J21" s="154">
        <f t="shared" si="3"/>
        <v>1.0710403761013069E-2</v>
      </c>
      <c r="K21" s="155" t="str">
        <f t="shared" si="4"/>
        <v>Taip</v>
      </c>
    </row>
    <row r="22" spans="1:11" x14ac:dyDescent="0.2">
      <c r="B22" s="53" t="s">
        <v>32</v>
      </c>
      <c r="C22" s="54">
        <v>15</v>
      </c>
      <c r="D22" s="152">
        <f t="shared" si="1"/>
        <v>6.6590079621070858E-2</v>
      </c>
      <c r="E22" s="153">
        <v>30408.6</v>
      </c>
      <c r="F22" s="153">
        <v>30141.599999999999</v>
      </c>
      <c r="G22" s="153">
        <f t="shared" si="0"/>
        <v>267</v>
      </c>
      <c r="H22" s="153">
        <v>1251.5</v>
      </c>
      <c r="I22" s="57">
        <f t="shared" si="2"/>
        <v>1519</v>
      </c>
      <c r="J22" s="154">
        <f t="shared" si="3"/>
        <v>3.3558381421161E-3</v>
      </c>
      <c r="K22" s="155" t="str">
        <f t="shared" si="4"/>
        <v>Taip</v>
      </c>
    </row>
    <row r="23" spans="1:11" x14ac:dyDescent="0.2">
      <c r="B23" s="53" t="s">
        <v>33</v>
      </c>
      <c r="C23" s="54">
        <v>16</v>
      </c>
      <c r="D23" s="152">
        <f t="shared" si="1"/>
        <v>6.2224618022110087E-2</v>
      </c>
      <c r="E23" s="153">
        <v>28756.3</v>
      </c>
      <c r="F23" s="153">
        <v>28165.599999999999</v>
      </c>
      <c r="G23" s="153">
        <f t="shared" si="0"/>
        <v>590.70000000000005</v>
      </c>
      <c r="H23" s="153">
        <v>1416.5</v>
      </c>
      <c r="I23" s="57">
        <f t="shared" si="2"/>
        <v>2007</v>
      </c>
      <c r="J23" s="154">
        <f t="shared" si="3"/>
        <v>4.4339480916570197E-3</v>
      </c>
      <c r="K23" s="155" t="str">
        <f t="shared" si="4"/>
        <v>Taip</v>
      </c>
    </row>
    <row r="24" spans="1:11" x14ac:dyDescent="0.2">
      <c r="B24" s="53" t="s">
        <v>34</v>
      </c>
      <c r="C24" s="54">
        <v>17</v>
      </c>
      <c r="D24" s="152">
        <f t="shared" si="1"/>
        <v>3.827533337457252E-2</v>
      </c>
      <c r="E24" s="153">
        <v>18164.2</v>
      </c>
      <c r="F24" s="153">
        <v>17325.100000000002</v>
      </c>
      <c r="G24" s="153">
        <f t="shared" si="0"/>
        <v>839.1</v>
      </c>
      <c r="H24" s="153">
        <v>1086.9000000000001</v>
      </c>
      <c r="I24" s="57">
        <f t="shared" si="2"/>
        <v>1926</v>
      </c>
      <c r="J24" s="154">
        <f t="shared" si="3"/>
        <v>4.2549995139668255E-3</v>
      </c>
      <c r="K24" s="155" t="str">
        <f t="shared" si="4"/>
        <v>Taip</v>
      </c>
    </row>
    <row r="25" spans="1:11" x14ac:dyDescent="0.2">
      <c r="B25" s="53" t="s">
        <v>35</v>
      </c>
      <c r="C25" s="54">
        <v>18</v>
      </c>
      <c r="D25" s="152">
        <f t="shared" si="1"/>
        <v>0.10883276924028595</v>
      </c>
      <c r="E25" s="153">
        <v>50218.5</v>
      </c>
      <c r="F25" s="153">
        <v>49262.5</v>
      </c>
      <c r="G25" s="153">
        <f t="shared" si="0"/>
        <v>956</v>
      </c>
      <c r="H25" s="153">
        <v>3574.7</v>
      </c>
      <c r="I25" s="57">
        <f t="shared" si="2"/>
        <v>4531</v>
      </c>
      <c r="J25" s="154">
        <f t="shared" si="3"/>
        <v>1.0010074142151448E-2</v>
      </c>
      <c r="K25" s="155" t="str">
        <f t="shared" si="4"/>
        <v>Taip</v>
      </c>
    </row>
    <row r="26" spans="1:11" x14ac:dyDescent="0.2">
      <c r="B26" s="53" t="s">
        <v>36</v>
      </c>
      <c r="C26" s="54">
        <v>19</v>
      </c>
      <c r="D26" s="152">
        <f t="shared" si="1"/>
        <v>6.0448387695407425E-2</v>
      </c>
      <c r="E26" s="153">
        <v>27182</v>
      </c>
      <c r="F26" s="153">
        <v>27361.599999999999</v>
      </c>
      <c r="G26" s="153">
        <f t="shared" si="0"/>
        <v>-179.6</v>
      </c>
      <c r="H26" s="153">
        <v>919</v>
      </c>
      <c r="I26" s="57">
        <f t="shared" si="2"/>
        <v>739</v>
      </c>
      <c r="J26" s="154">
        <f t="shared" si="3"/>
        <v>1.6326296162105316E-3</v>
      </c>
      <c r="K26" s="155" t="str">
        <f t="shared" si="4"/>
        <v>Taip</v>
      </c>
    </row>
    <row r="27" spans="1:11" x14ac:dyDescent="0.2">
      <c r="A27" s="28" t="s">
        <v>37</v>
      </c>
      <c r="B27" s="53" t="s">
        <v>38</v>
      </c>
      <c r="C27" s="54">
        <v>20</v>
      </c>
      <c r="D27" s="152">
        <f t="shared" si="1"/>
        <v>6.7693374925990396E-2</v>
      </c>
      <c r="E27" s="153">
        <v>30500.5</v>
      </c>
      <c r="F27" s="153">
        <v>30641</v>
      </c>
      <c r="G27" s="153">
        <f t="shared" si="0"/>
        <v>-140.5</v>
      </c>
      <c r="H27" s="153">
        <v>2037.2</v>
      </c>
      <c r="I27" s="57">
        <f t="shared" si="2"/>
        <v>1897</v>
      </c>
      <c r="J27" s="154">
        <f t="shared" si="3"/>
        <v>4.1909315046703369E-3</v>
      </c>
      <c r="K27" s="155" t="str">
        <f t="shared" si="4"/>
        <v>Taip</v>
      </c>
    </row>
    <row r="28" spans="1:11" x14ac:dyDescent="0.2">
      <c r="A28" s="28" t="s">
        <v>37</v>
      </c>
      <c r="B28" s="53" t="s">
        <v>39</v>
      </c>
      <c r="C28" s="54">
        <v>21</v>
      </c>
      <c r="D28" s="152">
        <f t="shared" si="1"/>
        <v>7.0687339277666322E-2</v>
      </c>
      <c r="E28" s="153">
        <v>32402.2</v>
      </c>
      <c r="F28" s="153">
        <v>31996.2</v>
      </c>
      <c r="G28" s="153">
        <f t="shared" si="0"/>
        <v>406</v>
      </c>
      <c r="H28" s="153">
        <v>343.6</v>
      </c>
      <c r="I28" s="57">
        <f t="shared" si="2"/>
        <v>750</v>
      </c>
      <c r="J28" s="154">
        <f t="shared" si="3"/>
        <v>1.6569312749092002E-3</v>
      </c>
      <c r="K28" s="155" t="str">
        <f t="shared" si="4"/>
        <v>Taip</v>
      </c>
    </row>
    <row r="29" spans="1:11" x14ac:dyDescent="0.2">
      <c r="B29" s="53" t="s">
        <v>40</v>
      </c>
      <c r="C29" s="54">
        <v>22</v>
      </c>
      <c r="D29" s="152">
        <f t="shared" si="1"/>
        <v>0.20628330431862568</v>
      </c>
      <c r="E29" s="153">
        <v>94288.3</v>
      </c>
      <c r="F29" s="153">
        <v>93372.9</v>
      </c>
      <c r="G29" s="153">
        <f t="shared" si="0"/>
        <v>915.4</v>
      </c>
      <c r="H29" s="153">
        <v>2109.4</v>
      </c>
      <c r="I29" s="57">
        <f t="shared" si="2"/>
        <v>3025</v>
      </c>
      <c r="J29" s="154">
        <f t="shared" si="3"/>
        <v>6.6829561421337729E-3</v>
      </c>
      <c r="K29" s="155" t="str">
        <f t="shared" si="4"/>
        <v>Taip</v>
      </c>
    </row>
    <row r="30" spans="1:11" x14ac:dyDescent="0.2">
      <c r="B30" s="53" t="s">
        <v>41</v>
      </c>
      <c r="C30" s="54">
        <v>23</v>
      </c>
      <c r="D30" s="152">
        <f t="shared" si="1"/>
        <v>0.12910035259497529</v>
      </c>
      <c r="E30" s="153">
        <v>58686.1</v>
      </c>
      <c r="F30" s="153">
        <v>58436.5</v>
      </c>
      <c r="G30" s="153">
        <f t="shared" si="0"/>
        <v>249.6</v>
      </c>
      <c r="H30" s="153">
        <v>4848.2</v>
      </c>
      <c r="I30" s="57">
        <f t="shared" si="2"/>
        <v>5098</v>
      </c>
      <c r="J30" s="154">
        <f t="shared" si="3"/>
        <v>1.1262714185982802E-2</v>
      </c>
      <c r="K30" s="155" t="str">
        <f t="shared" si="4"/>
        <v>Taip</v>
      </c>
    </row>
    <row r="31" spans="1:11" x14ac:dyDescent="0.2">
      <c r="B31" s="53" t="s">
        <v>42</v>
      </c>
      <c r="C31" s="54">
        <v>24</v>
      </c>
      <c r="D31" s="152">
        <f t="shared" si="1"/>
        <v>7.6557957246754627E-2</v>
      </c>
      <c r="E31" s="153">
        <v>34423.1</v>
      </c>
      <c r="F31" s="153">
        <v>34653.5</v>
      </c>
      <c r="G31" s="153">
        <f t="shared" si="0"/>
        <v>-230.4</v>
      </c>
      <c r="H31" s="153">
        <v>1423.7</v>
      </c>
      <c r="I31" s="57">
        <f t="shared" si="2"/>
        <v>1193</v>
      </c>
      <c r="J31" s="154">
        <f t="shared" si="3"/>
        <v>2.6356253479555675E-3</v>
      </c>
      <c r="K31" s="155" t="str">
        <f t="shared" si="4"/>
        <v>Taip</v>
      </c>
    </row>
    <row r="32" spans="1:11" ht="15.75" customHeight="1" x14ac:dyDescent="0.2">
      <c r="B32" s="53" t="s">
        <v>43</v>
      </c>
      <c r="C32" s="54">
        <v>25</v>
      </c>
      <c r="D32" s="152">
        <f t="shared" si="1"/>
        <v>0.12215052005549613</v>
      </c>
      <c r="E32" s="153">
        <v>55549</v>
      </c>
      <c r="F32" s="153">
        <v>55290.7</v>
      </c>
      <c r="G32" s="153">
        <f t="shared" si="0"/>
        <v>258.3</v>
      </c>
      <c r="H32" s="153">
        <v>1513</v>
      </c>
      <c r="I32" s="57">
        <f t="shared" si="2"/>
        <v>1771</v>
      </c>
      <c r="J32" s="154">
        <f t="shared" si="3"/>
        <v>3.912567050485591E-3</v>
      </c>
      <c r="K32" s="155" t="str">
        <f t="shared" si="4"/>
        <v>Taip</v>
      </c>
    </row>
    <row r="33" spans="2:11" x14ac:dyDescent="0.2">
      <c r="B33" s="53" t="s">
        <v>44</v>
      </c>
      <c r="C33" s="54">
        <v>26</v>
      </c>
      <c r="D33" s="152">
        <f t="shared" si="1"/>
        <v>9.4602822527195762E-2</v>
      </c>
      <c r="E33" s="153">
        <v>42141.599999999999</v>
      </c>
      <c r="F33" s="153">
        <v>42821.4</v>
      </c>
      <c r="G33" s="153">
        <f t="shared" si="0"/>
        <v>-679.8</v>
      </c>
      <c r="H33" s="153">
        <v>1755.6</v>
      </c>
      <c r="I33" s="57">
        <f t="shared" si="2"/>
        <v>1076</v>
      </c>
      <c r="J33" s="154">
        <f t="shared" si="3"/>
        <v>2.3771440690697329E-3</v>
      </c>
      <c r="K33" s="155" t="str">
        <f t="shared" si="4"/>
        <v>Taip</v>
      </c>
    </row>
    <row r="34" spans="2:11" x14ac:dyDescent="0.2">
      <c r="B34" s="53" t="s">
        <v>45</v>
      </c>
      <c r="C34" s="54">
        <v>27</v>
      </c>
      <c r="D34" s="152">
        <f t="shared" si="1"/>
        <v>4.8565097515928621E-2</v>
      </c>
      <c r="E34" s="153">
        <v>22527.1</v>
      </c>
      <c r="F34" s="153">
        <v>21982.699999999997</v>
      </c>
      <c r="G34" s="153">
        <f t="shared" si="0"/>
        <v>544.4</v>
      </c>
      <c r="H34" s="153">
        <v>556.9</v>
      </c>
      <c r="I34" s="57">
        <f t="shared" si="2"/>
        <v>1101</v>
      </c>
      <c r="J34" s="154">
        <f t="shared" si="3"/>
        <v>2.4323751115667056E-3</v>
      </c>
      <c r="K34" s="155" t="str">
        <f t="shared" si="4"/>
        <v>Taip</v>
      </c>
    </row>
    <row r="35" spans="2:11" x14ac:dyDescent="0.2">
      <c r="B35" s="53" t="s">
        <v>46</v>
      </c>
      <c r="C35" s="54">
        <v>28</v>
      </c>
      <c r="D35" s="152">
        <f t="shared" si="1"/>
        <v>5.2044874117407935E-2</v>
      </c>
      <c r="E35" s="153">
        <v>23885.7</v>
      </c>
      <c r="F35" s="153">
        <v>23557.8</v>
      </c>
      <c r="G35" s="153">
        <f t="shared" si="0"/>
        <v>327.9</v>
      </c>
      <c r="H35" s="153">
        <v>1394.5</v>
      </c>
      <c r="I35" s="57">
        <f t="shared" si="2"/>
        <v>1722</v>
      </c>
      <c r="J35" s="154">
        <f t="shared" si="3"/>
        <v>3.8043142071915235E-3</v>
      </c>
      <c r="K35" s="155" t="str">
        <f t="shared" si="4"/>
        <v>Taip</v>
      </c>
    </row>
    <row r="36" spans="2:11" x14ac:dyDescent="0.2">
      <c r="B36" s="53" t="s">
        <v>47</v>
      </c>
      <c r="C36" s="54">
        <v>30</v>
      </c>
      <c r="D36" s="152">
        <f t="shared" si="1"/>
        <v>0.1315819937964493</v>
      </c>
      <c r="E36" s="153">
        <v>59716.1</v>
      </c>
      <c r="F36" s="153">
        <v>59559.8</v>
      </c>
      <c r="G36" s="153">
        <f t="shared" si="0"/>
        <v>156.30000000000001</v>
      </c>
      <c r="H36" s="153">
        <v>2454</v>
      </c>
      <c r="I36" s="57">
        <f t="shared" si="2"/>
        <v>2610</v>
      </c>
      <c r="J36" s="154">
        <f t="shared" si="3"/>
        <v>5.7661208366840159E-3</v>
      </c>
      <c r="K36" s="155" t="str">
        <f t="shared" si="4"/>
        <v>Taip</v>
      </c>
    </row>
    <row r="37" spans="2:11" x14ac:dyDescent="0.2">
      <c r="B37" s="53" t="s">
        <v>48</v>
      </c>
      <c r="C37" s="54">
        <v>31</v>
      </c>
      <c r="D37" s="152">
        <f t="shared" si="1"/>
        <v>4.7545311547264511E-2</v>
      </c>
      <c r="E37" s="153">
        <v>21672.2</v>
      </c>
      <c r="F37" s="153">
        <v>21521.1</v>
      </c>
      <c r="G37" s="153">
        <f t="shared" si="0"/>
        <v>151.1</v>
      </c>
      <c r="H37" s="153">
        <v>682.3</v>
      </c>
      <c r="I37" s="57">
        <f t="shared" si="2"/>
        <v>833</v>
      </c>
      <c r="J37" s="154">
        <f t="shared" si="3"/>
        <v>1.8402983359991517E-3</v>
      </c>
      <c r="K37" s="155" t="str">
        <f t="shared" si="4"/>
        <v>Taip</v>
      </c>
    </row>
    <row r="38" spans="2:11" x14ac:dyDescent="0.2">
      <c r="B38" s="53" t="s">
        <v>49</v>
      </c>
      <c r="C38" s="54">
        <v>32</v>
      </c>
      <c r="D38" s="152">
        <f t="shared" si="1"/>
        <v>5.4555014536810387E-2</v>
      </c>
      <c r="E38" s="153">
        <v>24723.8</v>
      </c>
      <c r="F38" s="153">
        <v>24694</v>
      </c>
      <c r="G38" s="153">
        <f t="shared" si="0"/>
        <v>29.8</v>
      </c>
      <c r="H38" s="153">
        <v>495.4</v>
      </c>
      <c r="I38" s="57">
        <f t="shared" si="2"/>
        <v>525</v>
      </c>
      <c r="J38" s="154">
        <f t="shared" si="3"/>
        <v>1.15985189243644E-3</v>
      </c>
      <c r="K38" s="155" t="str">
        <f t="shared" si="4"/>
        <v>Taip</v>
      </c>
    </row>
    <row r="39" spans="2:11" x14ac:dyDescent="0.2">
      <c r="B39" s="53" t="s">
        <v>50</v>
      </c>
      <c r="C39" s="54">
        <v>33</v>
      </c>
      <c r="D39" s="152">
        <f t="shared" si="1"/>
        <v>7.8284258711040028E-2</v>
      </c>
      <c r="E39" s="153">
        <v>36494.199999999997</v>
      </c>
      <c r="F39" s="153">
        <v>35434.9</v>
      </c>
      <c r="G39" s="153">
        <f t="shared" si="0"/>
        <v>1059.3</v>
      </c>
      <c r="H39" s="153">
        <v>2565.5</v>
      </c>
      <c r="I39" s="57">
        <f t="shared" si="2"/>
        <v>3625</v>
      </c>
      <c r="J39" s="154">
        <f t="shared" si="3"/>
        <v>8.0085011620611331E-3</v>
      </c>
      <c r="K39" s="155" t="str">
        <f t="shared" si="4"/>
        <v>Taip</v>
      </c>
    </row>
    <row r="40" spans="2:11" x14ac:dyDescent="0.2">
      <c r="B40" s="53" t="s">
        <v>51</v>
      </c>
      <c r="C40" s="54">
        <v>34</v>
      </c>
      <c r="D40" s="152">
        <f t="shared" si="1"/>
        <v>6.8104514806337862E-2</v>
      </c>
      <c r="E40" s="153">
        <v>30940.400000000001</v>
      </c>
      <c r="F40" s="153">
        <v>30827.1</v>
      </c>
      <c r="G40" s="153">
        <f t="shared" si="0"/>
        <v>113.3</v>
      </c>
      <c r="H40" s="153">
        <v>543.6</v>
      </c>
      <c r="I40" s="57">
        <f t="shared" si="2"/>
        <v>657</v>
      </c>
      <c r="J40" s="154">
        <f t="shared" si="3"/>
        <v>1.4514717968204594E-3</v>
      </c>
      <c r="K40" s="155" t="str">
        <f t="shared" si="4"/>
        <v>Taip</v>
      </c>
    </row>
    <row r="41" spans="2:11" x14ac:dyDescent="0.2">
      <c r="B41" s="53" t="s">
        <v>52</v>
      </c>
      <c r="C41" s="54">
        <v>35</v>
      </c>
      <c r="D41" s="152">
        <f t="shared" si="1"/>
        <v>9.1543022772863428E-2</v>
      </c>
      <c r="E41" s="153">
        <v>41325.1</v>
      </c>
      <c r="F41" s="153">
        <v>41436.399999999994</v>
      </c>
      <c r="G41" s="153">
        <f t="shared" si="0"/>
        <v>-111.3</v>
      </c>
      <c r="H41" s="153">
        <v>1265.9000000000001</v>
      </c>
      <c r="I41" s="57">
        <f t="shared" si="2"/>
        <v>1155</v>
      </c>
      <c r="J41" s="154">
        <f t="shared" si="3"/>
        <v>2.5516741633601681E-3</v>
      </c>
      <c r="K41" s="155" t="str">
        <f t="shared" si="4"/>
        <v>Taip</v>
      </c>
    </row>
    <row r="42" spans="2:11" x14ac:dyDescent="0.2">
      <c r="B42" s="53" t="s">
        <v>53</v>
      </c>
      <c r="C42" s="54">
        <v>36</v>
      </c>
      <c r="D42" s="152">
        <f t="shared" si="1"/>
        <v>7.4551303010754605E-2</v>
      </c>
      <c r="E42" s="153">
        <v>33790</v>
      </c>
      <c r="F42" s="153">
        <v>33745.200000000004</v>
      </c>
      <c r="G42" s="153">
        <f t="shared" si="0"/>
        <v>44.8</v>
      </c>
      <c r="H42" s="153">
        <v>871.8</v>
      </c>
      <c r="I42" s="57">
        <f t="shared" si="2"/>
        <v>917</v>
      </c>
      <c r="J42" s="154">
        <f t="shared" si="3"/>
        <v>2.0258746387889818E-3</v>
      </c>
      <c r="K42" s="155" t="str">
        <f t="shared" si="4"/>
        <v>Taip</v>
      </c>
    </row>
    <row r="43" spans="2:11" x14ac:dyDescent="0.2">
      <c r="B43" s="53" t="s">
        <v>54</v>
      </c>
      <c r="C43" s="54">
        <v>37</v>
      </c>
      <c r="D43" s="152">
        <f t="shared" si="1"/>
        <v>9.0718091922128638E-2</v>
      </c>
      <c r="E43" s="153">
        <v>41035.5</v>
      </c>
      <c r="F43" s="153">
        <v>41063</v>
      </c>
      <c r="G43" s="153">
        <f t="shared" si="0"/>
        <v>-27.5</v>
      </c>
      <c r="H43" s="153">
        <v>3851.9</v>
      </c>
      <c r="I43" s="57">
        <f t="shared" si="2"/>
        <v>3824</v>
      </c>
      <c r="J43" s="154">
        <f t="shared" si="3"/>
        <v>8.4481402603370399E-3</v>
      </c>
      <c r="K43" s="155" t="str">
        <f t="shared" si="4"/>
        <v>Taip</v>
      </c>
    </row>
    <row r="44" spans="2:11" x14ac:dyDescent="0.2">
      <c r="B44" s="53" t="s">
        <v>55</v>
      </c>
      <c r="C44" s="54">
        <v>38</v>
      </c>
      <c r="D44" s="152">
        <f t="shared" si="1"/>
        <v>8.7989678422778161E-2</v>
      </c>
      <c r="E44" s="153">
        <v>40881.9</v>
      </c>
      <c r="F44" s="153">
        <v>39828</v>
      </c>
      <c r="G44" s="153">
        <f t="shared" si="0"/>
        <v>1053.9000000000001</v>
      </c>
      <c r="H44" s="153">
        <v>1183.7</v>
      </c>
      <c r="I44" s="57">
        <f t="shared" si="2"/>
        <v>2238</v>
      </c>
      <c r="J44" s="154">
        <f t="shared" si="3"/>
        <v>4.9442829243290529E-3</v>
      </c>
      <c r="K44" s="155" t="str">
        <f t="shared" si="4"/>
        <v>Taip</v>
      </c>
    </row>
    <row r="45" spans="2:11" x14ac:dyDescent="0.2">
      <c r="B45" s="53" t="s">
        <v>56</v>
      </c>
      <c r="C45" s="54">
        <v>39</v>
      </c>
      <c r="D45" s="152">
        <f t="shared" si="1"/>
        <v>7.4465584432799298E-2</v>
      </c>
      <c r="E45" s="153">
        <v>34045.5</v>
      </c>
      <c r="F45" s="153">
        <v>33706.400000000001</v>
      </c>
      <c r="G45" s="153">
        <f t="shared" si="0"/>
        <v>339.1</v>
      </c>
      <c r="H45" s="153">
        <v>772.2</v>
      </c>
      <c r="I45" s="57">
        <f t="shared" si="2"/>
        <v>1111</v>
      </c>
      <c r="J45" s="154">
        <f t="shared" si="3"/>
        <v>2.4544675285654949E-3</v>
      </c>
      <c r="K45" s="155" t="str">
        <f t="shared" si="4"/>
        <v>Taip</v>
      </c>
    </row>
    <row r="46" spans="2:11" x14ac:dyDescent="0.2">
      <c r="B46" s="53" t="s">
        <v>57</v>
      </c>
      <c r="C46" s="54">
        <v>40</v>
      </c>
      <c r="D46" s="152">
        <f t="shared" si="1"/>
        <v>4.2025742084286985E-2</v>
      </c>
      <c r="E46" s="153">
        <v>19251.099999999999</v>
      </c>
      <c r="F46" s="153">
        <v>19022.699999999997</v>
      </c>
      <c r="G46" s="153">
        <f t="shared" si="0"/>
        <v>228.4</v>
      </c>
      <c r="H46" s="153">
        <v>643.70000000000005</v>
      </c>
      <c r="I46" s="57">
        <f t="shared" si="2"/>
        <v>872</v>
      </c>
      <c r="J46" s="154">
        <f t="shared" si="3"/>
        <v>1.9264587622944299E-3</v>
      </c>
      <c r="K46" s="155" t="str">
        <f t="shared" si="4"/>
        <v>Taip</v>
      </c>
    </row>
    <row r="47" spans="2:11" x14ac:dyDescent="0.2">
      <c r="B47" s="53" t="s">
        <v>58</v>
      </c>
      <c r="C47" s="54">
        <v>41</v>
      </c>
      <c r="D47" s="152">
        <f t="shared" si="1"/>
        <v>7.1109083518173216E-2</v>
      </c>
      <c r="E47" s="153">
        <v>32426.6</v>
      </c>
      <c r="F47" s="153">
        <v>32187.1</v>
      </c>
      <c r="G47" s="153">
        <f t="shared" si="0"/>
        <v>239.5</v>
      </c>
      <c r="H47" s="153">
        <v>832.6</v>
      </c>
      <c r="I47" s="57">
        <f t="shared" si="2"/>
        <v>1072</v>
      </c>
      <c r="J47" s="154">
        <f t="shared" si="3"/>
        <v>2.3683071022702167E-3</v>
      </c>
      <c r="K47" s="155" t="str">
        <f t="shared" si="4"/>
        <v>Taip</v>
      </c>
    </row>
    <row r="48" spans="2:11" x14ac:dyDescent="0.2">
      <c r="B48" s="53" t="s">
        <v>59</v>
      </c>
      <c r="C48" s="54">
        <v>42</v>
      </c>
      <c r="D48" s="152">
        <f t="shared" si="1"/>
        <v>8.4031380069105086E-2</v>
      </c>
      <c r="E48" s="153">
        <v>38563.699999999997</v>
      </c>
      <c r="F48" s="153">
        <v>38036.300000000003</v>
      </c>
      <c r="G48" s="153">
        <f t="shared" si="0"/>
        <v>527.4</v>
      </c>
      <c r="H48" s="153">
        <v>741.8</v>
      </c>
      <c r="I48" s="57">
        <f t="shared" si="2"/>
        <v>1269</v>
      </c>
      <c r="J48" s="154">
        <f t="shared" si="3"/>
        <v>2.8035277171463663E-3</v>
      </c>
      <c r="K48" s="155" t="str">
        <f t="shared" si="4"/>
        <v>Taip</v>
      </c>
    </row>
    <row r="49" spans="2:11" x14ac:dyDescent="0.2">
      <c r="B49" s="53" t="s">
        <v>60</v>
      </c>
      <c r="C49" s="54">
        <v>43</v>
      </c>
      <c r="D49" s="152">
        <f t="shared" si="1"/>
        <v>9.7340072993345766E-2</v>
      </c>
      <c r="E49" s="153">
        <v>44365.1</v>
      </c>
      <c r="F49" s="153">
        <v>44060.4</v>
      </c>
      <c r="G49" s="153">
        <f t="shared" si="0"/>
        <v>304.7</v>
      </c>
      <c r="H49" s="153">
        <v>839.4</v>
      </c>
      <c r="I49" s="57">
        <f t="shared" si="2"/>
        <v>1144</v>
      </c>
      <c r="J49" s="154">
        <f t="shared" si="3"/>
        <v>2.5273725046614996E-3</v>
      </c>
      <c r="K49" s="155" t="str">
        <f t="shared" si="4"/>
        <v>Taip</v>
      </c>
    </row>
    <row r="50" spans="2:11" x14ac:dyDescent="0.2">
      <c r="B50" s="53" t="s">
        <v>61</v>
      </c>
      <c r="C50" s="54">
        <v>44</v>
      </c>
      <c r="D50" s="152">
        <f t="shared" si="1"/>
        <v>6.0178418359682219E-2</v>
      </c>
      <c r="E50" s="153">
        <v>28266.2</v>
      </c>
      <c r="F50" s="153">
        <v>27239.399999999998</v>
      </c>
      <c r="G50" s="153">
        <f t="shared" si="0"/>
        <v>1026.8</v>
      </c>
      <c r="H50" s="153">
        <v>1058.7</v>
      </c>
      <c r="I50" s="57">
        <f t="shared" si="2"/>
        <v>2086</v>
      </c>
      <c r="J50" s="154">
        <f t="shared" si="3"/>
        <v>4.6084781859474554E-3</v>
      </c>
      <c r="K50" s="155" t="str">
        <f t="shared" si="4"/>
        <v>Taip</v>
      </c>
    </row>
    <row r="51" spans="2:11" x14ac:dyDescent="0.2">
      <c r="B51" s="53" t="s">
        <v>62</v>
      </c>
      <c r="C51" s="54">
        <v>45</v>
      </c>
      <c r="D51" s="152">
        <f t="shared" si="1"/>
        <v>0.11812417705746678</v>
      </c>
      <c r="E51" s="153">
        <v>54461.4</v>
      </c>
      <c r="F51" s="153">
        <v>53468.2</v>
      </c>
      <c r="G51" s="153">
        <f t="shared" si="0"/>
        <v>993.2</v>
      </c>
      <c r="H51" s="153">
        <v>1281.4000000000001</v>
      </c>
      <c r="I51" s="57">
        <f t="shared" si="2"/>
        <v>2275</v>
      </c>
      <c r="J51" s="154">
        <f t="shared" si="3"/>
        <v>5.0260248672245739E-3</v>
      </c>
      <c r="K51" s="155" t="str">
        <f t="shared" si="4"/>
        <v>Taip</v>
      </c>
    </row>
    <row r="52" spans="2:11" x14ac:dyDescent="0.2">
      <c r="B52" s="53" t="s">
        <v>63</v>
      </c>
      <c r="C52" s="54">
        <v>46</v>
      </c>
      <c r="D52" s="152">
        <f t="shared" si="1"/>
        <v>4.414617226783079E-2</v>
      </c>
      <c r="E52" s="153">
        <v>20365.099999999999</v>
      </c>
      <c r="F52" s="153">
        <v>19982.5</v>
      </c>
      <c r="G52" s="153">
        <f t="shared" si="0"/>
        <v>382.6</v>
      </c>
      <c r="H52" s="153">
        <v>950.8</v>
      </c>
      <c r="I52" s="57">
        <f t="shared" si="2"/>
        <v>1333</v>
      </c>
      <c r="J52" s="154">
        <f t="shared" si="3"/>
        <v>2.9449191859386181E-3</v>
      </c>
      <c r="K52" s="155" t="str">
        <f t="shared" si="4"/>
        <v>Taip</v>
      </c>
    </row>
    <row r="53" spans="2:11" x14ac:dyDescent="0.2">
      <c r="B53" s="53" t="s">
        <v>64</v>
      </c>
      <c r="C53" s="54">
        <v>47</v>
      </c>
      <c r="D53" s="152">
        <f t="shared" si="1"/>
        <v>6.5487668012831277E-2</v>
      </c>
      <c r="E53" s="153">
        <v>29204.1</v>
      </c>
      <c r="F53" s="153">
        <v>29642.600000000002</v>
      </c>
      <c r="G53" s="153">
        <f t="shared" si="0"/>
        <v>-438.5</v>
      </c>
      <c r="H53" s="153">
        <v>1219.5</v>
      </c>
      <c r="I53" s="57">
        <f t="shared" si="2"/>
        <v>781</v>
      </c>
      <c r="J53" s="154">
        <f t="shared" si="3"/>
        <v>1.725417767605447E-3</v>
      </c>
      <c r="K53" s="155" t="str">
        <f t="shared" si="4"/>
        <v>Taip</v>
      </c>
    </row>
    <row r="54" spans="2:11" x14ac:dyDescent="0.2">
      <c r="B54" s="53" t="s">
        <v>65</v>
      </c>
      <c r="C54" s="54">
        <v>48</v>
      </c>
      <c r="D54" s="152">
        <f t="shared" si="1"/>
        <v>9.8114633133323317E-2</v>
      </c>
      <c r="E54" s="153">
        <v>43713.1</v>
      </c>
      <c r="F54" s="153">
        <v>44411</v>
      </c>
      <c r="G54" s="153">
        <f t="shared" si="0"/>
        <v>-697.9</v>
      </c>
      <c r="H54" s="153">
        <v>2597.1999999999998</v>
      </c>
      <c r="I54" s="57">
        <f t="shared" si="2"/>
        <v>1899</v>
      </c>
      <c r="J54" s="154">
        <f t="shared" si="3"/>
        <v>4.1953499880700946E-3</v>
      </c>
      <c r="K54" s="155" t="str">
        <f t="shared" si="4"/>
        <v>Taip</v>
      </c>
    </row>
    <row r="55" spans="2:11" x14ac:dyDescent="0.2">
      <c r="B55" s="53" t="s">
        <v>66</v>
      </c>
      <c r="C55" s="54">
        <v>49</v>
      </c>
      <c r="D55" s="152">
        <f t="shared" si="1"/>
        <v>0.10353765873401613</v>
      </c>
      <c r="E55" s="153">
        <v>48011</v>
      </c>
      <c r="F55" s="153">
        <v>46865.7</v>
      </c>
      <c r="G55" s="153">
        <f t="shared" si="0"/>
        <v>1145.3</v>
      </c>
      <c r="H55" s="153">
        <v>612.6</v>
      </c>
      <c r="I55" s="57">
        <f t="shared" si="2"/>
        <v>1758</v>
      </c>
      <c r="J55" s="154">
        <f t="shared" si="3"/>
        <v>3.8838469083871648E-3</v>
      </c>
      <c r="K55" s="155" t="str">
        <f t="shared" si="4"/>
        <v>Taip</v>
      </c>
    </row>
    <row r="56" spans="2:11" x14ac:dyDescent="0.2">
      <c r="B56" s="53" t="s">
        <v>67</v>
      </c>
      <c r="C56" s="54">
        <v>50</v>
      </c>
      <c r="D56" s="152">
        <f t="shared" si="1"/>
        <v>9.2878067532100289E-2</v>
      </c>
      <c r="E56" s="153">
        <v>43148.9</v>
      </c>
      <c r="F56" s="153">
        <v>42040.700000000004</v>
      </c>
      <c r="G56" s="153">
        <f t="shared" si="0"/>
        <v>1108.2</v>
      </c>
      <c r="H56" s="153">
        <v>2476.9</v>
      </c>
      <c r="I56" s="57">
        <f t="shared" si="2"/>
        <v>3585</v>
      </c>
      <c r="J56" s="154">
        <f t="shared" si="3"/>
        <v>7.920131494065976E-3</v>
      </c>
      <c r="K56" s="155" t="str">
        <f t="shared" si="4"/>
        <v>Taip</v>
      </c>
    </row>
    <row r="57" spans="2:11" x14ac:dyDescent="0.2">
      <c r="B57" s="53" t="s">
        <v>68</v>
      </c>
      <c r="C57" s="54">
        <v>51</v>
      </c>
      <c r="D57" s="152">
        <f t="shared" si="1"/>
        <v>9.468279707673137E-2</v>
      </c>
      <c r="E57" s="153">
        <v>43013.599999999999</v>
      </c>
      <c r="F57" s="153">
        <v>42857.599999999999</v>
      </c>
      <c r="G57" s="153">
        <f t="shared" si="0"/>
        <v>156</v>
      </c>
      <c r="H57" s="153">
        <v>2542.1999999999998</v>
      </c>
      <c r="I57" s="57">
        <f t="shared" si="2"/>
        <v>2698</v>
      </c>
      <c r="J57" s="154">
        <f t="shared" si="3"/>
        <v>5.9605341062733625E-3</v>
      </c>
      <c r="K57" s="155" t="str">
        <f t="shared" si="4"/>
        <v>Taip</v>
      </c>
    </row>
    <row r="58" spans="2:11" x14ac:dyDescent="0.2">
      <c r="B58" s="53" t="s">
        <v>69</v>
      </c>
      <c r="C58" s="54">
        <v>52</v>
      </c>
      <c r="D58" s="152">
        <f t="shared" si="1"/>
        <v>8.7162759254513486E-2</v>
      </c>
      <c r="E58" s="153">
        <v>38863</v>
      </c>
      <c r="F58" s="153">
        <v>39453.700000000004</v>
      </c>
      <c r="G58" s="153">
        <f t="shared" si="0"/>
        <v>-590.70000000000005</v>
      </c>
      <c r="H58" s="153">
        <v>652.79999999999995</v>
      </c>
      <c r="I58" s="57">
        <f t="shared" si="2"/>
        <v>62</v>
      </c>
      <c r="J58" s="154">
        <f t="shared" si="3"/>
        <v>1.3697298539249388E-4</v>
      </c>
      <c r="K58" s="155" t="str">
        <f t="shared" si="4"/>
        <v>Taip</v>
      </c>
    </row>
    <row r="59" spans="2:11" x14ac:dyDescent="0.2">
      <c r="B59" s="53" t="s">
        <v>70</v>
      </c>
      <c r="C59" s="54">
        <v>53</v>
      </c>
      <c r="D59" s="152">
        <f t="shared" si="1"/>
        <v>6.5594374386935425E-2</v>
      </c>
      <c r="E59" s="153">
        <v>29832.2</v>
      </c>
      <c r="F59" s="153">
        <v>29690.9</v>
      </c>
      <c r="G59" s="153">
        <f t="shared" si="0"/>
        <v>141.30000000000001</v>
      </c>
      <c r="H59" s="153">
        <v>1428</v>
      </c>
      <c r="I59" s="57">
        <f t="shared" si="2"/>
        <v>1569</v>
      </c>
      <c r="J59" s="154">
        <f t="shared" si="3"/>
        <v>3.4663002271100468E-3</v>
      </c>
      <c r="K59" s="155" t="str">
        <f t="shared" si="4"/>
        <v>Taip</v>
      </c>
    </row>
    <row r="60" spans="2:11" x14ac:dyDescent="0.2">
      <c r="B60" s="53" t="s">
        <v>71</v>
      </c>
      <c r="C60" s="54">
        <v>54</v>
      </c>
      <c r="D60" s="152">
        <f t="shared" si="1"/>
        <v>9.3344659379114708E-2</v>
      </c>
      <c r="E60" s="153">
        <v>42695.6</v>
      </c>
      <c r="F60" s="153">
        <v>42251.9</v>
      </c>
      <c r="G60" s="153">
        <f t="shared" si="0"/>
        <v>443.7</v>
      </c>
      <c r="H60" s="153">
        <v>1091.9000000000001</v>
      </c>
      <c r="I60" s="57">
        <f t="shared" si="2"/>
        <v>1536</v>
      </c>
      <c r="J60" s="154">
        <f t="shared" si="3"/>
        <v>3.393395251014042E-3</v>
      </c>
      <c r="K60" s="155" t="str">
        <f t="shared" si="4"/>
        <v>Taip</v>
      </c>
    </row>
    <row r="61" spans="2:11" x14ac:dyDescent="0.2">
      <c r="B61" s="53" t="s">
        <v>72</v>
      </c>
      <c r="C61" s="54">
        <v>55</v>
      </c>
      <c r="D61" s="152">
        <f t="shared" si="1"/>
        <v>0.22395414497927732</v>
      </c>
      <c r="E61" s="153">
        <v>101282.4</v>
      </c>
      <c r="F61" s="153">
        <v>101371.5</v>
      </c>
      <c r="G61" s="153">
        <f t="shared" si="0"/>
        <v>-89.1</v>
      </c>
      <c r="H61" s="153">
        <v>5998.2</v>
      </c>
      <c r="I61" s="57">
        <f t="shared" si="2"/>
        <v>5909</v>
      </c>
      <c r="J61" s="154">
        <f t="shared" si="3"/>
        <v>1.3054409204584616E-2</v>
      </c>
      <c r="K61" s="155" t="str">
        <f t="shared" si="4"/>
        <v>Taip</v>
      </c>
    </row>
    <row r="62" spans="2:11" x14ac:dyDescent="0.2">
      <c r="B62" s="53" t="s">
        <v>73</v>
      </c>
      <c r="C62" s="54">
        <v>56</v>
      </c>
      <c r="D62" s="152">
        <f t="shared" si="1"/>
        <v>4.3476330184427495E-2</v>
      </c>
      <c r="E62" s="153">
        <v>19951.099999999999</v>
      </c>
      <c r="F62" s="153">
        <v>19679.3</v>
      </c>
      <c r="G62" s="153">
        <f t="shared" si="0"/>
        <v>271.8</v>
      </c>
      <c r="H62" s="153">
        <v>5998.2</v>
      </c>
      <c r="I62" s="57">
        <f t="shared" si="2"/>
        <v>6270</v>
      </c>
      <c r="J62" s="154">
        <f t="shared" si="3"/>
        <v>1.3851945458240913E-2</v>
      </c>
      <c r="K62" s="155" t="str">
        <f t="shared" si="4"/>
        <v>Taip</v>
      </c>
    </row>
    <row r="63" spans="2:11" x14ac:dyDescent="0.2">
      <c r="B63" s="53" t="s">
        <v>74</v>
      </c>
      <c r="C63" s="54">
        <v>57</v>
      </c>
      <c r="D63" s="152">
        <f t="shared" si="1"/>
        <v>7.2068557188430651E-2</v>
      </c>
      <c r="E63" s="153">
        <v>32645</v>
      </c>
      <c r="F63" s="153">
        <v>32621.4</v>
      </c>
      <c r="G63" s="153">
        <f t="shared" si="0"/>
        <v>23.6</v>
      </c>
      <c r="H63" s="153">
        <v>488.7</v>
      </c>
      <c r="I63" s="57">
        <f t="shared" si="2"/>
        <v>512</v>
      </c>
      <c r="J63" s="154">
        <f t="shared" si="3"/>
        <v>1.131131750338014E-3</v>
      </c>
      <c r="K63" s="155" t="str">
        <f t="shared" si="4"/>
        <v>Taip</v>
      </c>
    </row>
    <row r="64" spans="2:11" x14ac:dyDescent="0.2">
      <c r="B64" s="53" t="s">
        <v>75</v>
      </c>
      <c r="C64" s="54">
        <v>58</v>
      </c>
      <c r="D64" s="152">
        <f t="shared" si="1"/>
        <v>2.6902378027765749E-2</v>
      </c>
      <c r="E64" s="153">
        <v>12429.7</v>
      </c>
      <c r="F64" s="153">
        <v>12177.2</v>
      </c>
      <c r="G64" s="153">
        <f t="shared" si="0"/>
        <v>252.5</v>
      </c>
      <c r="H64" s="153">
        <v>488.7</v>
      </c>
      <c r="I64" s="57">
        <f t="shared" si="2"/>
        <v>741</v>
      </c>
      <c r="J64" s="154">
        <f t="shared" si="3"/>
        <v>1.6370480996102895E-3</v>
      </c>
      <c r="K64" s="155" t="str">
        <f t="shared" si="4"/>
        <v>Taip</v>
      </c>
    </row>
    <row r="65" spans="1:11" x14ac:dyDescent="0.2">
      <c r="B65" s="53" t="s">
        <v>76</v>
      </c>
      <c r="C65" s="54">
        <v>59</v>
      </c>
      <c r="D65" s="152">
        <f t="shared" si="1"/>
        <v>2.6637048099610289E-2</v>
      </c>
      <c r="E65" s="153">
        <v>12093.2</v>
      </c>
      <c r="F65" s="153">
        <v>12057.1</v>
      </c>
      <c r="G65" s="153">
        <f t="shared" si="0"/>
        <v>36.1</v>
      </c>
      <c r="H65" s="153">
        <v>558</v>
      </c>
      <c r="I65" s="57">
        <f t="shared" si="2"/>
        <v>594</v>
      </c>
      <c r="J65" s="154">
        <f t="shared" si="3"/>
        <v>1.3122895697280864E-3</v>
      </c>
      <c r="K65" s="155" t="str">
        <f t="shared" si="4"/>
        <v>Taip</v>
      </c>
    </row>
    <row r="66" spans="1:11" x14ac:dyDescent="0.2">
      <c r="B66" s="53" t="s">
        <v>77</v>
      </c>
      <c r="C66" s="54">
        <v>60</v>
      </c>
      <c r="D66" s="152">
        <f t="shared" si="1"/>
        <v>2.6643896748879913E-2</v>
      </c>
      <c r="E66" s="153">
        <v>12203.4</v>
      </c>
      <c r="F66" s="153">
        <v>12060.2</v>
      </c>
      <c r="G66" s="153">
        <f t="shared" si="0"/>
        <v>143.19999999999999</v>
      </c>
      <c r="H66" s="153">
        <v>124.1</v>
      </c>
      <c r="I66" s="57">
        <f t="shared" si="2"/>
        <v>267</v>
      </c>
      <c r="J66" s="154">
        <f t="shared" si="3"/>
        <v>5.8986753386767532E-4</v>
      </c>
      <c r="K66" s="155" t="str">
        <f t="shared" si="4"/>
        <v>Taip</v>
      </c>
    </row>
    <row r="67" spans="1:11" x14ac:dyDescent="0.2">
      <c r="B67" s="60" t="s">
        <v>78</v>
      </c>
      <c r="C67" s="61">
        <v>61</v>
      </c>
      <c r="D67" s="152">
        <f t="shared" si="1"/>
        <v>2.1891155079930363E-2</v>
      </c>
      <c r="E67" s="156">
        <v>9813.6</v>
      </c>
      <c r="F67" s="156">
        <v>9908.9</v>
      </c>
      <c r="G67" s="156">
        <f t="shared" si="0"/>
        <v>-95.3</v>
      </c>
      <c r="H67" s="156">
        <v>498.3</v>
      </c>
      <c r="I67" s="64">
        <f>ROUND(G67+H67,0)</f>
        <v>403</v>
      </c>
      <c r="J67" s="154">
        <f t="shared" si="3"/>
        <v>8.9032440505121019E-4</v>
      </c>
      <c r="K67" s="155" t="str">
        <f t="shared" si="4"/>
        <v>Taip</v>
      </c>
    </row>
    <row r="68" spans="1:11" s="142" customFormat="1" x14ac:dyDescent="0.2">
      <c r="B68" s="30"/>
      <c r="C68" s="30"/>
      <c r="D68" s="30"/>
      <c r="E68" s="30"/>
      <c r="F68" s="30"/>
      <c r="G68" s="30"/>
      <c r="H68" s="30"/>
      <c r="I68" s="30"/>
      <c r="J68" s="241" t="s">
        <v>116</v>
      </c>
      <c r="K68" s="243">
        <v>0</v>
      </c>
    </row>
    <row r="69" spans="1:11" x14ac:dyDescent="0.2">
      <c r="B69" s="30"/>
      <c r="C69" s="30"/>
      <c r="D69" s="30"/>
      <c r="E69" s="30"/>
      <c r="F69" s="30"/>
      <c r="G69" s="30"/>
      <c r="H69" s="30"/>
      <c r="I69" s="30"/>
      <c r="J69" s="242"/>
      <c r="K69" s="244"/>
    </row>
    <row r="70" spans="1:11" ht="15" customHeight="1" x14ac:dyDescent="0.2">
      <c r="E70" s="175"/>
      <c r="F70" s="176"/>
      <c r="G70" s="176"/>
      <c r="H70" s="176"/>
      <c r="I70" s="176"/>
      <c r="J70" s="176"/>
      <c r="K70" s="177"/>
    </row>
    <row r="71" spans="1:11" ht="15" thickBot="1" x14ac:dyDescent="0.25">
      <c r="K71" s="143"/>
    </row>
    <row r="72" spans="1:11" ht="15" thickBot="1" x14ac:dyDescent="0.25">
      <c r="B72" s="165" t="s">
        <v>127</v>
      </c>
      <c r="C72" s="45">
        <v>45264.4</v>
      </c>
      <c r="D72" s="30"/>
      <c r="E72" s="245"/>
      <c r="F72" s="245"/>
      <c r="G72" s="245"/>
      <c r="H72" s="245"/>
      <c r="I72" s="245"/>
      <c r="J72" s="245"/>
    </row>
    <row r="73" spans="1:11" ht="18.75" customHeight="1" thickBot="1" x14ac:dyDescent="0.25">
      <c r="A73" s="237" t="s">
        <v>128</v>
      </c>
      <c r="B73" s="238"/>
      <c r="C73" s="157">
        <v>3.4473067414525445</v>
      </c>
      <c r="D73" s="30"/>
    </row>
    <row r="74" spans="1:11" ht="19.5" customHeight="1" thickBot="1" x14ac:dyDescent="0.25">
      <c r="B74" s="166" t="s">
        <v>129</v>
      </c>
      <c r="C74" s="45">
        <v>16894.404999999999</v>
      </c>
      <c r="D74" s="30"/>
    </row>
    <row r="76" spans="1:11" ht="15" thickBot="1" x14ac:dyDescent="0.25">
      <c r="B76" s="164" t="s">
        <v>80</v>
      </c>
    </row>
    <row r="77" spans="1:11" ht="18.75" customHeight="1" thickBot="1" x14ac:dyDescent="0.25">
      <c r="B77" s="164" t="s">
        <v>81</v>
      </c>
      <c r="C77" s="49"/>
    </row>
    <row r="78" spans="1:11" ht="19.5" customHeight="1" thickBot="1" x14ac:dyDescent="0.25">
      <c r="B78" s="164" t="s">
        <v>82</v>
      </c>
      <c r="C78" s="50"/>
    </row>
    <row r="79" spans="1:11" ht="15" thickBot="1" x14ac:dyDescent="0.25">
      <c r="B79" s="164" t="s">
        <v>83</v>
      </c>
      <c r="C79" s="51"/>
    </row>
    <row r="80" spans="1:11" ht="15" thickBot="1" x14ac:dyDescent="0.25">
      <c r="B80" s="52"/>
      <c r="C80" s="52"/>
      <c r="D80" s="52"/>
      <c r="E80" s="52"/>
      <c r="F80" s="52"/>
      <c r="G80" s="52"/>
      <c r="H80" s="52"/>
      <c r="I80" s="52"/>
      <c r="J80" s="52"/>
      <c r="K80" s="52"/>
    </row>
  </sheetData>
  <mergeCells count="16">
    <mergeCell ref="B5:J5"/>
    <mergeCell ref="B6:J6"/>
    <mergeCell ref="B8:B9"/>
    <mergeCell ref="C8:C9"/>
    <mergeCell ref="D8:D9"/>
    <mergeCell ref="E8:E9"/>
    <mergeCell ref="F8:F9"/>
    <mergeCell ref="G8:G9"/>
    <mergeCell ref="H8:H9"/>
    <mergeCell ref="I8:I9"/>
    <mergeCell ref="J8:J9"/>
    <mergeCell ref="A73:B73"/>
    <mergeCell ref="K8:K9"/>
    <mergeCell ref="J68:J69"/>
    <mergeCell ref="K68:K69"/>
    <mergeCell ref="E72:J72"/>
  </mergeCells>
  <hyperlinks>
    <hyperlink ref="B1" location="Turinys!A1" display="↖ atgal į turinį" xr:uid="{8D218AC5-05FF-47A5-9BA0-643D9E6CA424}"/>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Turinys</vt:lpstr>
      <vt:lpstr>Savivaldybės</vt:lpstr>
      <vt:lpstr>1 lentelė</vt:lpstr>
      <vt:lpstr>2 lentelė </vt:lpstr>
      <vt:lpstr>3 lentelė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2020-12-23T08:46:57Z</dcterms:modified>
</cp:coreProperties>
</file>