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filterPrivacy="1" codeName="Šios_darbaknygės"/>
  <xr:revisionPtr revIDLastSave="0" documentId="8_{819638D0-95D3-4599-A4F1-37B1617C7B75}" xr6:coauthVersionLast="36" xr6:coauthVersionMax="36" xr10:uidLastSave="{00000000-0000-0000-0000-000000000000}"/>
  <bookViews>
    <workbookView xWindow="0" yWindow="0" windowWidth="15345" windowHeight="3570" xr2:uid="{00000000-000D-0000-FFFF-FFFF00000000}"/>
  </bookViews>
  <sheets>
    <sheet name="Turinys" sheetId="8" r:id="rId1"/>
    <sheet name="Savivaldybės" sheetId="4" state="hidden" r:id="rId2"/>
    <sheet name="1 lentelė" sheetId="9" r:id="rId3"/>
    <sheet name="2 lentelė " sheetId="6" r:id="rId4"/>
    <sheet name="3 lentelė" sheetId="7" r:id="rId5"/>
  </sheets>
  <externalReferences>
    <externalReference r:id="rId6"/>
    <externalReference r:id="rId7"/>
    <externalReference r:id="rId8"/>
  </externalReferences>
  <definedNames>
    <definedName name="_1_pav.________VS_skola" localSheetId="3">[1]Content!#REF!</definedName>
    <definedName name="_1_pav.________VS_skola" localSheetId="4">[1]Content!#REF!</definedName>
    <definedName name="_1_pav.________VS_skola" localSheetId="1">[2]Turinys!#REF!</definedName>
    <definedName name="_1_pav.________VS_skola">#REF!</definedName>
    <definedName name="_xlnm._FilterDatabase" localSheetId="3" hidden="1">'2 lentelė '!$A$7:$P$24</definedName>
    <definedName name="_xlnm._FilterDatabase" localSheetId="4" hidden="1">'3 lentelė'!$B$7:$P$77</definedName>
    <definedName name="_xlnm._FilterDatabase" localSheetId="1" hidden="1">Savivaldybės!$A$4:$L$75</definedName>
    <definedName name="eps">#REF!</definedName>
    <definedName name="FirstYear">#REF!</definedName>
    <definedName name="Kalba" localSheetId="3">[2]Turinys!#REF!</definedName>
    <definedName name="Kalba" localSheetId="4">[2]Turinys!#REF!</definedName>
    <definedName name="Kalba" localSheetId="1">[2]Turinys!#REF!</definedName>
    <definedName name="Kalba">#REF!</definedName>
    <definedName name="Lang">[2]Tech!$A$1:$A$2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4" i="6" l="1"/>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2" i="7"/>
  <c r="R43" i="7"/>
  <c r="R44" i="7"/>
  <c r="R45" i="7"/>
  <c r="R46" i="7"/>
  <c r="R47" i="7"/>
  <c r="R48" i="7"/>
  <c r="R49" i="7"/>
  <c r="R50" i="7"/>
  <c r="R51" i="7"/>
  <c r="R52" i="7"/>
  <c r="R53" i="7"/>
  <c r="R54" i="7"/>
  <c r="R55" i="7"/>
  <c r="R56" i="7"/>
  <c r="R57" i="7"/>
  <c r="R58" i="7"/>
  <c r="R60" i="7"/>
  <c r="R62" i="7"/>
  <c r="R64" i="7"/>
  <c r="R66" i="7"/>
  <c r="R67" i="7"/>
  <c r="R12" i="7"/>
  <c r="Q13" i="6" l="1"/>
  <c r="Q12" i="6"/>
  <c r="K12" i="6" l="1"/>
  <c r="K13" i="6"/>
  <c r="N28" i="7" l="1"/>
  <c r="D67" i="7" l="1"/>
  <c r="F20" i="7"/>
  <c r="E20" i="7"/>
  <c r="D20" i="7" s="1"/>
  <c r="L12" i="7"/>
  <c r="F67" i="7" l="1"/>
  <c r="E67" i="7" s="1"/>
  <c r="E66" i="7"/>
  <c r="D66" i="7" s="1"/>
  <c r="G61" i="7"/>
  <c r="F61" i="7" s="1"/>
  <c r="E61" i="7" s="1"/>
  <c r="D61" i="7" s="1"/>
  <c r="G59" i="7"/>
  <c r="F59" i="7" s="1"/>
  <c r="E59" i="7" s="1"/>
  <c r="D59" i="7" s="1"/>
  <c r="G24" i="7"/>
  <c r="F24" i="7" s="1"/>
  <c r="E24" i="7" s="1"/>
  <c r="D24" i="7" s="1"/>
  <c r="G65" i="7"/>
  <c r="F65" i="7" s="1"/>
  <c r="E65" i="7" s="1"/>
  <c r="D65" i="7" s="1"/>
  <c r="F12" i="7"/>
  <c r="E12" i="7" s="1"/>
  <c r="D12" i="7" s="1"/>
  <c r="F13" i="7"/>
  <c r="E13" i="7" s="1"/>
  <c r="D13" i="7" s="1"/>
  <c r="F14" i="7"/>
  <c r="E14" i="7" s="1"/>
  <c r="D14" i="7" s="1"/>
  <c r="F15" i="7"/>
  <c r="E15" i="7" s="1"/>
  <c r="D15" i="7" s="1"/>
  <c r="F16" i="7"/>
  <c r="E16" i="7" s="1"/>
  <c r="D16" i="7" s="1"/>
  <c r="F17" i="7"/>
  <c r="E17" i="7" s="1"/>
  <c r="D17" i="7" s="1"/>
  <c r="F18" i="7"/>
  <c r="E18" i="7" s="1"/>
  <c r="D18" i="7" s="1"/>
  <c r="F19" i="7"/>
  <c r="E19" i="7" s="1"/>
  <c r="D19" i="7" s="1"/>
  <c r="F21" i="7"/>
  <c r="E21" i="7" s="1"/>
  <c r="D21" i="7" s="1"/>
  <c r="F22" i="7"/>
  <c r="E22" i="7" s="1"/>
  <c r="D22" i="7" s="1"/>
  <c r="F23" i="7"/>
  <c r="E23" i="7" s="1"/>
  <c r="D23" i="7" s="1"/>
  <c r="F25" i="7"/>
  <c r="E25" i="7" s="1"/>
  <c r="D25" i="7" s="1"/>
  <c r="F26" i="7"/>
  <c r="E26" i="7" s="1"/>
  <c r="D26" i="7" s="1"/>
  <c r="F27" i="7"/>
  <c r="E27" i="7" s="1"/>
  <c r="D27" i="7" s="1"/>
  <c r="F28" i="7"/>
  <c r="E28" i="7" s="1"/>
  <c r="D28" i="7" s="1"/>
  <c r="F29" i="7"/>
  <c r="E29" i="7" s="1"/>
  <c r="D29" i="7" s="1"/>
  <c r="F30" i="7"/>
  <c r="E30" i="7" s="1"/>
  <c r="D30" i="7" s="1"/>
  <c r="F31" i="7"/>
  <c r="E31" i="7" s="1"/>
  <c r="D31" i="7" s="1"/>
  <c r="F32" i="7"/>
  <c r="E32" i="7" s="1"/>
  <c r="D32" i="7" s="1"/>
  <c r="F33" i="7"/>
  <c r="E33" i="7" s="1"/>
  <c r="D33" i="7" s="1"/>
  <c r="F34" i="7"/>
  <c r="E34" i="7" s="1"/>
  <c r="D34" i="7" s="1"/>
  <c r="F35" i="7"/>
  <c r="E35" i="7" s="1"/>
  <c r="D35" i="7" s="1"/>
  <c r="F36" i="7"/>
  <c r="E36" i="7" s="1"/>
  <c r="D36" i="7" s="1"/>
  <c r="F37" i="7"/>
  <c r="E37" i="7" s="1"/>
  <c r="D37" i="7" s="1"/>
  <c r="F38" i="7"/>
  <c r="E38" i="7" s="1"/>
  <c r="D38" i="7" s="1"/>
  <c r="F39" i="7"/>
  <c r="E39" i="7" s="1"/>
  <c r="D39" i="7" s="1"/>
  <c r="F40" i="7"/>
  <c r="E40" i="7" s="1"/>
  <c r="D40" i="7" s="1"/>
  <c r="F41" i="7"/>
  <c r="E41" i="7" s="1"/>
  <c r="D41" i="7" s="1"/>
  <c r="F42" i="7"/>
  <c r="E42" i="7" s="1"/>
  <c r="D42" i="7" s="1"/>
  <c r="F43" i="7"/>
  <c r="E43" i="7" s="1"/>
  <c r="D43" i="7" s="1"/>
  <c r="F44" i="7"/>
  <c r="E44" i="7" s="1"/>
  <c r="D44" i="7" s="1"/>
  <c r="F45" i="7"/>
  <c r="E45" i="7" s="1"/>
  <c r="D45" i="7" s="1"/>
  <c r="F46" i="7"/>
  <c r="E46" i="7" s="1"/>
  <c r="D46" i="7" s="1"/>
  <c r="F47" i="7"/>
  <c r="E47" i="7" s="1"/>
  <c r="D47" i="7" s="1"/>
  <c r="F48" i="7"/>
  <c r="E48" i="7" s="1"/>
  <c r="D48" i="7" s="1"/>
  <c r="F49" i="7"/>
  <c r="E49" i="7" s="1"/>
  <c r="D49" i="7" s="1"/>
  <c r="F50" i="7"/>
  <c r="E50" i="7" s="1"/>
  <c r="D50" i="7" s="1"/>
  <c r="F51" i="7"/>
  <c r="E51" i="7" s="1"/>
  <c r="D51" i="7" s="1"/>
  <c r="F52" i="7"/>
  <c r="E52" i="7" s="1"/>
  <c r="D52" i="7" s="1"/>
  <c r="F53" i="7"/>
  <c r="E53" i="7" s="1"/>
  <c r="D53" i="7" s="1"/>
  <c r="F54" i="7"/>
  <c r="E54" i="7" s="1"/>
  <c r="D54" i="7" s="1"/>
  <c r="F55" i="7"/>
  <c r="E55" i="7" s="1"/>
  <c r="D55" i="7" s="1"/>
  <c r="F56" i="7"/>
  <c r="E56" i="7" s="1"/>
  <c r="D56" i="7" s="1"/>
  <c r="F57" i="7"/>
  <c r="E57" i="7" s="1"/>
  <c r="D57" i="7" s="1"/>
  <c r="F58" i="7"/>
  <c r="E58" i="7" s="1"/>
  <c r="D58" i="7" s="1"/>
  <c r="F60" i="7"/>
  <c r="E60" i="7" s="1"/>
  <c r="D60" i="7" s="1"/>
  <c r="F62" i="7"/>
  <c r="E62" i="7" s="1"/>
  <c r="D62" i="7" s="1"/>
  <c r="F64" i="7"/>
  <c r="E64" i="7" s="1"/>
  <c r="D64" i="7" s="1"/>
  <c r="F66" i="7"/>
  <c r="F63" i="7"/>
  <c r="E63" i="7" s="1"/>
  <c r="D63" i="7" s="1"/>
  <c r="K63" i="7"/>
  <c r="H8" i="4" l="1"/>
  <c r="I8" i="4" s="1"/>
  <c r="L15" i="6" l="1"/>
  <c r="L14" i="6"/>
  <c r="L13" i="6"/>
  <c r="L12" i="6"/>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H15" i="6"/>
  <c r="H14" i="6"/>
  <c r="I12" i="6" l="1"/>
  <c r="K73" i="7" l="1"/>
  <c r="H19" i="6"/>
  <c r="G19" i="6"/>
  <c r="N14" i="6"/>
  <c r="H13" i="6"/>
  <c r="D13" i="6" s="1"/>
  <c r="E13" i="6" s="1"/>
  <c r="C20" i="7" l="1"/>
  <c r="C67" i="7"/>
  <c r="C64" i="7"/>
  <c r="C45" i="7"/>
  <c r="C29" i="7"/>
  <c r="C65" i="7"/>
  <c r="C52" i="7"/>
  <c r="C36" i="7"/>
  <c r="C18" i="7"/>
  <c r="C60" i="7"/>
  <c r="C43" i="7"/>
  <c r="C27" i="7"/>
  <c r="C59" i="7"/>
  <c r="C46" i="7"/>
  <c r="C30" i="7"/>
  <c r="C12" i="7"/>
  <c r="C57" i="7"/>
  <c r="C41" i="7"/>
  <c r="C25" i="7"/>
  <c r="C66" i="7"/>
  <c r="C48" i="7"/>
  <c r="C32" i="7"/>
  <c r="C14" i="7"/>
  <c r="C55" i="7"/>
  <c r="C39" i="7"/>
  <c r="C22" i="7"/>
  <c r="C58" i="7"/>
  <c r="C42" i="7"/>
  <c r="C26" i="7"/>
  <c r="C61" i="7"/>
  <c r="C53" i="7"/>
  <c r="C37" i="7"/>
  <c r="C19" i="7"/>
  <c r="C62" i="7"/>
  <c r="C44" i="7"/>
  <c r="C28" i="7"/>
  <c r="C24" i="7"/>
  <c r="C51" i="7"/>
  <c r="C35" i="7"/>
  <c r="C17" i="7"/>
  <c r="C54" i="7"/>
  <c r="C38" i="7"/>
  <c r="C21" i="7"/>
  <c r="C49" i="7"/>
  <c r="C33" i="7"/>
  <c r="C15" i="7"/>
  <c r="C56" i="7"/>
  <c r="C40" i="7"/>
  <c r="C23" i="7"/>
  <c r="C63" i="7"/>
  <c r="C47" i="7"/>
  <c r="C31" i="7"/>
  <c r="C13" i="7"/>
  <c r="C50" i="7"/>
  <c r="C34" i="7"/>
  <c r="C16" i="7"/>
  <c r="P65" i="7"/>
  <c r="J12" i="7"/>
  <c r="L13" i="4"/>
  <c r="R68" i="7" l="1"/>
  <c r="L8" i="4"/>
  <c r="K13" i="4" l="1"/>
  <c r="J62" i="4"/>
  <c r="J64" i="4"/>
  <c r="L9" i="4" l="1"/>
  <c r="L10" i="4"/>
  <c r="L11" i="4"/>
  <c r="L12"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D9" i="4"/>
  <c r="E9" i="4" s="1"/>
  <c r="D10" i="4"/>
  <c r="E10" i="4" s="1"/>
  <c r="D11" i="4"/>
  <c r="E11" i="4" s="1"/>
  <c r="D12" i="4"/>
  <c r="E12" i="4" s="1"/>
  <c r="D13" i="4"/>
  <c r="E13" i="4" s="1"/>
  <c r="D14" i="4"/>
  <c r="E14" i="4" s="1"/>
  <c r="D15" i="4"/>
  <c r="E15" i="4" s="1"/>
  <c r="D16" i="4"/>
  <c r="E16" i="4" s="1"/>
  <c r="D17" i="4"/>
  <c r="E17" i="4" s="1"/>
  <c r="D18" i="4"/>
  <c r="E18" i="4" s="1"/>
  <c r="D19" i="4"/>
  <c r="E19" i="4" s="1"/>
  <c r="D20" i="4"/>
  <c r="E20" i="4" s="1"/>
  <c r="D21" i="4"/>
  <c r="E21" i="4" s="1"/>
  <c r="D22" i="4"/>
  <c r="E22" i="4" s="1"/>
  <c r="D23" i="4"/>
  <c r="E23" i="4" s="1"/>
  <c r="D24" i="4"/>
  <c r="E24" i="4" s="1"/>
  <c r="D25" i="4"/>
  <c r="E25" i="4" s="1"/>
  <c r="D26" i="4"/>
  <c r="E26" i="4" s="1"/>
  <c r="D27" i="4"/>
  <c r="E27" i="4" s="1"/>
  <c r="D28" i="4"/>
  <c r="E28" i="4" s="1"/>
  <c r="D29" i="4"/>
  <c r="E29" i="4" s="1"/>
  <c r="D30" i="4"/>
  <c r="E30" i="4" s="1"/>
  <c r="D31" i="4"/>
  <c r="E31" i="4" s="1"/>
  <c r="D32" i="4"/>
  <c r="E32" i="4" s="1"/>
  <c r="D33" i="4"/>
  <c r="E33" i="4" s="1"/>
  <c r="D34" i="4"/>
  <c r="E34" i="4" s="1"/>
  <c r="D35" i="4"/>
  <c r="E35" i="4" s="1"/>
  <c r="D36" i="4"/>
  <c r="E36" i="4" s="1"/>
  <c r="D37" i="4"/>
  <c r="E37" i="4" s="1"/>
  <c r="D38" i="4"/>
  <c r="E38" i="4" s="1"/>
  <c r="D39" i="4"/>
  <c r="E39" i="4" s="1"/>
  <c r="D40" i="4"/>
  <c r="E40" i="4" s="1"/>
  <c r="D41" i="4"/>
  <c r="E41" i="4" s="1"/>
  <c r="D42" i="4"/>
  <c r="E42" i="4" s="1"/>
  <c r="D43" i="4"/>
  <c r="E43" i="4" s="1"/>
  <c r="D44" i="4"/>
  <c r="E44" i="4" s="1"/>
  <c r="D45" i="4"/>
  <c r="E45" i="4" s="1"/>
  <c r="D46" i="4"/>
  <c r="E46" i="4" s="1"/>
  <c r="D47" i="4"/>
  <c r="E47" i="4" s="1"/>
  <c r="D48" i="4"/>
  <c r="E48" i="4" s="1"/>
  <c r="D49" i="4"/>
  <c r="E49" i="4" s="1"/>
  <c r="D50" i="4"/>
  <c r="E50" i="4" s="1"/>
  <c r="D51" i="4"/>
  <c r="E51" i="4" s="1"/>
  <c r="D52" i="4"/>
  <c r="E52" i="4" s="1"/>
  <c r="D53" i="4"/>
  <c r="E53" i="4" s="1"/>
  <c r="D54" i="4"/>
  <c r="E54" i="4" s="1"/>
  <c r="D55" i="4"/>
  <c r="E55" i="4" s="1"/>
  <c r="D56" i="4"/>
  <c r="E56" i="4" s="1"/>
  <c r="D57" i="4"/>
  <c r="E57" i="4" s="1"/>
  <c r="D58" i="4"/>
  <c r="E58" i="4" s="1"/>
  <c r="D59" i="4"/>
  <c r="E59" i="4" s="1"/>
  <c r="D60" i="4"/>
  <c r="E60" i="4" s="1"/>
  <c r="D61" i="4"/>
  <c r="E61" i="4" s="1"/>
  <c r="D62" i="4"/>
  <c r="E62" i="4" s="1"/>
  <c r="D63" i="4"/>
  <c r="E63" i="4" s="1"/>
  <c r="D64" i="4"/>
  <c r="E64" i="4" s="1"/>
  <c r="D65" i="4"/>
  <c r="E65" i="4" s="1"/>
  <c r="D66" i="4"/>
  <c r="E66" i="4" s="1"/>
  <c r="D67" i="4"/>
  <c r="F67" i="4" s="1"/>
  <c r="D8" i="4"/>
  <c r="F8" i="4" s="1"/>
  <c r="J67"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M67" i="7"/>
  <c r="M66" i="7"/>
  <c r="O66" i="7" s="1"/>
  <c r="Q66" i="7" s="1"/>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O12" i="7" s="1"/>
  <c r="P12" i="7" s="1"/>
  <c r="O14" i="6"/>
  <c r="N15" i="6"/>
  <c r="O15" i="6" s="1"/>
  <c r="D14" i="6"/>
  <c r="F14" i="6" s="1"/>
  <c r="D15" i="6"/>
  <c r="E15" i="6" s="1"/>
  <c r="K18" i="4"/>
  <c r="I15" i="6"/>
  <c r="I14" i="6"/>
  <c r="K12" i="4"/>
  <c r="N13" i="6"/>
  <c r="O13" i="6" s="1"/>
  <c r="K8" i="4"/>
  <c r="H12" i="6"/>
  <c r="N12" i="6" s="1"/>
  <c r="O12" i="6" s="1"/>
  <c r="M14" i="6" l="1"/>
  <c r="F39" i="4"/>
  <c r="F63" i="4"/>
  <c r="F31" i="4"/>
  <c r="F55" i="4"/>
  <c r="F23" i="4"/>
  <c r="F47" i="4"/>
  <c r="F15" i="4"/>
  <c r="F61" i="4"/>
  <c r="F53" i="4"/>
  <c r="F45" i="4"/>
  <c r="F37" i="4"/>
  <c r="F29" i="4"/>
  <c r="F21" i="4"/>
  <c r="F13" i="4"/>
  <c r="E67" i="4"/>
  <c r="F59" i="4"/>
  <c r="F51" i="4"/>
  <c r="F43" i="4"/>
  <c r="F35" i="4"/>
  <c r="F27" i="4"/>
  <c r="F19" i="4"/>
  <c r="F11" i="4"/>
  <c r="F65" i="4"/>
  <c r="F57" i="4"/>
  <c r="F49" i="4"/>
  <c r="F41" i="4"/>
  <c r="F33" i="4"/>
  <c r="F25" i="4"/>
  <c r="F17" i="4"/>
  <c r="F9" i="4"/>
  <c r="F66" i="4"/>
  <c r="F64" i="4"/>
  <c r="F62" i="4"/>
  <c r="F60" i="4"/>
  <c r="F58" i="4"/>
  <c r="F56" i="4"/>
  <c r="F54" i="4"/>
  <c r="F52" i="4"/>
  <c r="F50" i="4"/>
  <c r="F48" i="4"/>
  <c r="F46" i="4"/>
  <c r="F44" i="4"/>
  <c r="F42" i="4"/>
  <c r="F40" i="4"/>
  <c r="F38" i="4"/>
  <c r="F36" i="4"/>
  <c r="F34" i="4"/>
  <c r="F32" i="4"/>
  <c r="F30" i="4"/>
  <c r="F28" i="4"/>
  <c r="F26" i="4"/>
  <c r="F24" i="4"/>
  <c r="F22" i="4"/>
  <c r="F20" i="4"/>
  <c r="F18" i="4"/>
  <c r="F16" i="4"/>
  <c r="F14" i="4"/>
  <c r="F12" i="4"/>
  <c r="F10" i="4"/>
  <c r="E8" i="4"/>
  <c r="F15" i="6"/>
  <c r="I13" i="6"/>
  <c r="F13" i="6"/>
  <c r="R14" i="6"/>
  <c r="D12" i="6"/>
  <c r="F12" i="6" s="1"/>
  <c r="Q15" i="6"/>
  <c r="E14" i="6"/>
  <c r="O67" i="7"/>
  <c r="P67" i="7" s="1"/>
  <c r="P66" i="7"/>
  <c r="O65" i="7"/>
  <c r="O64" i="7"/>
  <c r="P64" i="7" s="1"/>
  <c r="O63" i="7"/>
  <c r="P63" i="7" s="1"/>
  <c r="O62" i="7"/>
  <c r="P62" i="7" s="1"/>
  <c r="O61" i="7"/>
  <c r="P61" i="7" s="1"/>
  <c r="O60" i="7"/>
  <c r="P60" i="7" s="1"/>
  <c r="O59" i="7"/>
  <c r="P59" i="7" s="1"/>
  <c r="O58" i="7"/>
  <c r="P58" i="7" s="1"/>
  <c r="O57" i="7"/>
  <c r="P57" i="7" s="1"/>
  <c r="O56" i="7"/>
  <c r="P56" i="7" s="1"/>
  <c r="O55" i="7"/>
  <c r="P55" i="7" s="1"/>
  <c r="O54" i="7"/>
  <c r="P54" i="7" s="1"/>
  <c r="O53" i="7"/>
  <c r="O50" i="7"/>
  <c r="O49" i="7"/>
  <c r="O46" i="7"/>
  <c r="O45" i="7"/>
  <c r="O42" i="7"/>
  <c r="P42" i="7" s="1"/>
  <c r="O40" i="7"/>
  <c r="P40" i="7" s="1"/>
  <c r="O38" i="7"/>
  <c r="P38" i="7" s="1"/>
  <c r="O36" i="7"/>
  <c r="P36" i="7" s="1"/>
  <c r="O34" i="7"/>
  <c r="P34" i="7" s="1"/>
  <c r="O33" i="7"/>
  <c r="P33" i="7" s="1"/>
  <c r="O32" i="7"/>
  <c r="P32" i="7" s="1"/>
  <c r="O31" i="7"/>
  <c r="P31" i="7" s="1"/>
  <c r="O30" i="7"/>
  <c r="O27" i="7"/>
  <c r="P27" i="7" s="1"/>
  <c r="O26" i="7"/>
  <c r="O23" i="7"/>
  <c r="P23" i="7" s="1"/>
  <c r="O22" i="7"/>
  <c r="O21" i="7"/>
  <c r="P21" i="7" s="1"/>
  <c r="O19" i="7"/>
  <c r="P19" i="7" s="1"/>
  <c r="O18" i="7"/>
  <c r="P14" i="6" l="1"/>
  <c r="R15" i="6"/>
  <c r="R13" i="6"/>
  <c r="R12" i="6"/>
  <c r="Q18" i="7"/>
  <c r="P18" i="7"/>
  <c r="Q53" i="7"/>
  <c r="P53" i="7"/>
  <c r="Q26" i="7"/>
  <c r="P26" i="7"/>
  <c r="Q46" i="7"/>
  <c r="P46" i="7"/>
  <c r="Q49" i="7"/>
  <c r="P49" i="7"/>
  <c r="M15" i="6"/>
  <c r="P15" i="6" s="1"/>
  <c r="M12" i="6"/>
  <c r="P12" i="6" s="1"/>
  <c r="Q45" i="7"/>
  <c r="P45" i="7"/>
  <c r="Q22" i="7"/>
  <c r="P22" i="7"/>
  <c r="Q30" i="7"/>
  <c r="P30" i="7"/>
  <c r="Q50" i="7"/>
  <c r="P50" i="7"/>
  <c r="E12" i="6"/>
  <c r="M13" i="6"/>
  <c r="P13" i="6" s="1"/>
  <c r="Q36" i="7"/>
  <c r="Q34" i="7"/>
  <c r="Q42" i="7"/>
  <c r="Q12" i="7"/>
  <c r="Q21" i="7"/>
  <c r="Q27" i="7"/>
  <c r="Q32" i="7"/>
  <c r="Q40" i="7"/>
  <c r="Q19" i="7"/>
  <c r="Q23" i="7"/>
  <c r="Q38" i="7"/>
  <c r="O14" i="7"/>
  <c r="P14" i="7" s="1"/>
  <c r="O15" i="7"/>
  <c r="P15" i="7" s="1"/>
  <c r="O16" i="7"/>
  <c r="P16" i="7" s="1"/>
  <c r="O17" i="7"/>
  <c r="P17" i="7" s="1"/>
  <c r="O29" i="7"/>
  <c r="P29" i="7" s="1"/>
  <c r="Q54" i="7"/>
  <c r="Q55" i="7"/>
  <c r="Q56" i="7"/>
  <c r="Q57" i="7"/>
  <c r="Q58" i="7"/>
  <c r="Q59" i="7"/>
  <c r="Q60" i="7"/>
  <c r="Q61" i="7"/>
  <c r="Q62" i="7"/>
  <c r="Q63" i="7"/>
  <c r="Q64" i="7"/>
  <c r="Q65" i="7"/>
  <c r="Q67" i="7"/>
  <c r="O13" i="7"/>
  <c r="P13" i="7" s="1"/>
  <c r="O25" i="7"/>
  <c r="P25" i="7" s="1"/>
  <c r="O20" i="7"/>
  <c r="P20" i="7" s="1"/>
  <c r="O24" i="7"/>
  <c r="P24" i="7" s="1"/>
  <c r="O28" i="7"/>
  <c r="P28" i="7" s="1"/>
  <c r="O35" i="7"/>
  <c r="P35" i="7" s="1"/>
  <c r="O37" i="7"/>
  <c r="P37" i="7" s="1"/>
  <c r="O39" i="7"/>
  <c r="P39" i="7" s="1"/>
  <c r="O41" i="7"/>
  <c r="P41" i="7" s="1"/>
  <c r="O43" i="7"/>
  <c r="P43" i="7" s="1"/>
  <c r="O47" i="7"/>
  <c r="P47" i="7" s="1"/>
  <c r="O51" i="7"/>
  <c r="P51" i="7" s="1"/>
  <c r="O44" i="7"/>
  <c r="P44" i="7" s="1"/>
  <c r="O48" i="7"/>
  <c r="P48" i="7" s="1"/>
  <c r="O52" i="7"/>
  <c r="P52" i="7" s="1"/>
  <c r="R16" i="6" l="1"/>
  <c r="Q16" i="6"/>
  <c r="Q48" i="7"/>
  <c r="Q20" i="7"/>
  <c r="Q43" i="7"/>
  <c r="Q35" i="7"/>
  <c r="Q24" i="7"/>
  <c r="Q29" i="7"/>
  <c r="Q14" i="7"/>
  <c r="Q47" i="7"/>
  <c r="Q13" i="7"/>
  <c r="Q15" i="7"/>
  <c r="Q41" i="7"/>
  <c r="Q17" i="7"/>
  <c r="Q37" i="7"/>
  <c r="Q52" i="7"/>
  <c r="Q44" i="7"/>
  <c r="Q51" i="7"/>
  <c r="Q39" i="7"/>
  <c r="Q28" i="7"/>
  <c r="Q25" i="7"/>
  <c r="Q16" i="7"/>
  <c r="Q68" i="7" l="1"/>
</calcChain>
</file>

<file path=xl/sharedStrings.xml><?xml version="1.0" encoding="utf-8"?>
<sst xmlns="http://schemas.openxmlformats.org/spreadsheetml/2006/main" count="285" uniqueCount="157">
  <si>
    <t>APRAŠYMAS</t>
  </si>
  <si>
    <t>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dvi taisyklių grupės: savivaldybių, kurių asignavimai viršija arba yra lygūs 0,3 proc. ir savivaldybių, kurių asignavimai neviršija 0,3 proc. praėjusių metų BVP to meto kainomis</t>
  </si>
  <si>
    <t>KĮ</t>
  </si>
  <si>
    <t>Lietuvos Respublikos fiskalinės sutarties įgyvendinimo konstitucinis įstatymas</t>
  </si>
  <si>
    <t>FDĮ</t>
  </si>
  <si>
    <t>Lietuvos Respublikos fiskalinės drausmės įstatymas</t>
  </si>
  <si>
    <t>NAUDINGI ● VERTINAMI ● ATPAŽĮSTAMI</t>
  </si>
  <si>
    <t>↖ atgal į turinį</t>
  </si>
  <si>
    <t>Savivaldybė</t>
  </si>
  <si>
    <t>Kodas</t>
  </si>
  <si>
    <t>Asignavimai, proc. BVP</t>
  </si>
  <si>
    <t>Pajamos, tūkst. EUR</t>
  </si>
  <si>
    <t>Asignavimai, tūkst. EUR</t>
  </si>
  <si>
    <t>Balansas, tūkst. EUR</t>
  </si>
  <si>
    <t>Mokėtinų sumų metinis pokytis, tūkst. EUR</t>
  </si>
  <si>
    <t>Asignavimų dalis nuo visų valdžios sektoriaus išlaidų, proc.</t>
  </si>
  <si>
    <t>Vilniaus m.</t>
  </si>
  <si>
    <t>Alytaus m.</t>
  </si>
  <si>
    <t>Birštono m.</t>
  </si>
  <si>
    <t>Druskininkų m.</t>
  </si>
  <si>
    <t>Kauno m.</t>
  </si>
  <si>
    <t>Klaipėdos m.</t>
  </si>
  <si>
    <t>Marijampolės m.</t>
  </si>
  <si>
    <t>Neringos m.</t>
  </si>
  <si>
    <t>Palangos m.</t>
  </si>
  <si>
    <t>Panevėžio m.</t>
  </si>
  <si>
    <t>Šiaulių m.</t>
  </si>
  <si>
    <t>Visagino m.</t>
  </si>
  <si>
    <t>Akmenės r.</t>
  </si>
  <si>
    <t>Alytaus r.</t>
  </si>
  <si>
    <t>Anykščių r.</t>
  </si>
  <si>
    <t>Biržų r.</t>
  </si>
  <si>
    <t>Ignalinos r.</t>
  </si>
  <si>
    <t>Jonavos r.</t>
  </si>
  <si>
    <t>Joniškio r.</t>
  </si>
  <si>
    <t>Jurbarko r.</t>
  </si>
  <si>
    <t>Kaišiadorių r.</t>
  </si>
  <si>
    <t>Kauno r.</t>
  </si>
  <si>
    <t>Kėdainių r.</t>
  </si>
  <si>
    <t>Kelmės r.</t>
  </si>
  <si>
    <t>Klaipėdos r.</t>
  </si>
  <si>
    <t>Kretingos r.</t>
  </si>
  <si>
    <t>Kupiškio r.</t>
  </si>
  <si>
    <t>Lazdijų r.</t>
  </si>
  <si>
    <t>Mažeikių r.</t>
  </si>
  <si>
    <t>Molėtų r.</t>
  </si>
  <si>
    <t>Pakruojo r.</t>
  </si>
  <si>
    <t>Panevėžio r.</t>
  </si>
  <si>
    <t>Pasvalio r.</t>
  </si>
  <si>
    <t>Plungės r.</t>
  </si>
  <si>
    <t>Prienų r.</t>
  </si>
  <si>
    <t>Radviliškio r.</t>
  </si>
  <si>
    <t>Raseinių r.</t>
  </si>
  <si>
    <t>Rokiškio r.</t>
  </si>
  <si>
    <t>Skuodo r.</t>
  </si>
  <si>
    <t>Šakių r.</t>
  </si>
  <si>
    <t>Šalčininkų r.</t>
  </si>
  <si>
    <t>Šiaulių r.</t>
  </si>
  <si>
    <t>Šilalės r.</t>
  </si>
  <si>
    <t>Šilutės r.</t>
  </si>
  <si>
    <t>Širvintų r.</t>
  </si>
  <si>
    <t>Švenčionių r.</t>
  </si>
  <si>
    <t>Tauragės r.</t>
  </si>
  <si>
    <t>Telšių r.</t>
  </si>
  <si>
    <t>Trakų r.</t>
  </si>
  <si>
    <t>Ukmergės r.</t>
  </si>
  <si>
    <t>Utenos r.</t>
  </si>
  <si>
    <t>Varėnos r.</t>
  </si>
  <si>
    <t>Vilkaviškio r.</t>
  </si>
  <si>
    <t>Vilniaus  r.</t>
  </si>
  <si>
    <t>Zarasų r.</t>
  </si>
  <si>
    <t>Elektrėnų sav.</t>
  </si>
  <si>
    <t>Kalvarijos sav.</t>
  </si>
  <si>
    <t>Kazlų Rūdos sav.</t>
  </si>
  <si>
    <t>Pagėgių sav.</t>
  </si>
  <si>
    <t>Rietavo sav.</t>
  </si>
  <si>
    <t>Valdžios sektoriaus biudžeto dalinis elastingumas</t>
  </si>
  <si>
    <t>Šaltiniai</t>
  </si>
  <si>
    <t>Finansų ministerija (FM)</t>
  </si>
  <si>
    <t>Fiskalinės institucijos skaičiavimai (IFI)</t>
  </si>
  <si>
    <t>Faktiniai duomenys</t>
  </si>
  <si>
    <t>Nr.</t>
  </si>
  <si>
    <t>Taisyklė</t>
  </si>
  <si>
    <t>Taisyklė, išreikšta formule</t>
  </si>
  <si>
    <t>Išvada</t>
  </si>
  <si>
    <r>
      <t>T</t>
    </r>
    <r>
      <rPr>
        <vertAlign val="subscript"/>
        <sz val="10"/>
        <color rgb="FF000000"/>
        <rFont val="Arial"/>
        <family val="2"/>
        <charset val="186"/>
      </rPr>
      <t>21</t>
    </r>
  </si>
  <si>
    <r>
      <t>T</t>
    </r>
    <r>
      <rPr>
        <vertAlign val="subscript"/>
        <sz val="10"/>
        <color theme="1"/>
        <rFont val="Arial"/>
        <family val="2"/>
        <charset val="186"/>
      </rPr>
      <t>4</t>
    </r>
  </si>
  <si>
    <t>Kiekvienas j–asis vietos valdžios sektoriui priskiriamas biudžetas, kurio asignavimai neviršija 0,3 proc. praėjusių metų BVP to meto kainomis, turi būti planuojamas, tvirtinamas, keičiamas ir vykdomas taip, kad to biudžeto asignavimai neviršytų jo pajamų, išskyrus metus, kuriais numatomas neigiamas produkcijos atotrūkis nuo potencialo. Pastaruoju atveju asignavimai negali viršyti pajamų daugiau kaip 1,5 procento.</t>
  </si>
  <si>
    <t>Tenkinama</t>
  </si>
  <si>
    <t>Negalioja</t>
  </si>
  <si>
    <t>Šaltinis – Fiskalinės institucijos skaičiavimai</t>
  </si>
  <si>
    <t>Remiantis KĮ 4 str. 2 d., savivaldybių, kurių planuojami asignavimai viršija arba yra lygūs 0,3 proc. praėjusių metų BVP to meto kainomis, biudžetai turi būti planuojami, tvirtinami, keičiami ir vykdomi taip,</t>
  </si>
  <si>
    <t>kad sprendžiant pagal to biudžeto struktūrinį balanso rodiklį, apskaičiuotą kaupiamuoju principu, jis būtų perteklinis arba subalansuotas.</t>
  </si>
  <si>
    <t>Balansas kaupiamuoju principu, tūkst. EUR</t>
  </si>
  <si>
    <t>Balansas kaupiamuoju principu, proc. BVP</t>
  </si>
  <si>
    <t>Ciklinė biudžeto dedamoji, proc. pot. BVP</t>
  </si>
  <si>
    <t>Struktūrinis balansas, proc. BVP</t>
  </si>
  <si>
    <t>Ar laikomasi fiskalinės drausmės taisyklės:</t>
  </si>
  <si>
    <t>3=1-2</t>
  </si>
  <si>
    <t>6=3+4+5</t>
  </si>
  <si>
    <t>10=7-9</t>
  </si>
  <si>
    <t>IFI</t>
  </si>
  <si>
    <t>FM</t>
  </si>
  <si>
    <t>–</t>
  </si>
  <si>
    <t>FM įsakymo Nr. 1K-006 forma SB-1-pajamos (73 eilutė)</t>
  </si>
  <si>
    <t>FM įsakymo Nr. 1K-361 forma Nr. 1-SAV (105 eilutė)</t>
  </si>
  <si>
    <t>T21 (iš viso nesilaiko savivaldybių)</t>
  </si>
  <si>
    <t>Balansas, koreguotas praėjusių metų nepanaudota pajamų dalimi, tūkst. EUR</t>
  </si>
  <si>
    <t>5=3+4</t>
  </si>
  <si>
    <t>Taip</t>
  </si>
  <si>
    <t>T4 (iš viso nesilaiko savivaldybių)</t>
  </si>
  <si>
    <t>Kiekvienas valdžios sektoriui priskiriamas biudžetas, išskyrus VSDF, valstybės biudžetą, kurio asignavimai viršija 0,3 proc. praėjusių metų BVP to meto kainomis, turi būti planuojamas, tvirtinamas, keičiamas ir vykdomas taip, kad, sprendžiant pagal to biudžeto struktūrinį balanso rodiklį, apskaičiuotą kaupiamuoju principu, jis būtų perteklinis arba subalansuotas.</t>
  </si>
  <si>
    <t>* Struktūrinio balanso rezultatas apvalinamas vieno skaitmens po kablelio tikslumu.</t>
  </si>
  <si>
    <t>2019 m. BVP, mln. EUR</t>
  </si>
  <si>
    <t>Balansas, koreguotas nepanaudota praėjusių metų pajamų dalimi, proc. BVP</t>
  </si>
  <si>
    <t>εi, pot. BVP</t>
  </si>
  <si>
    <t>Vadovaujantis KĮ 4 str. 4 d., savivaldybių, kurių planuojami asignavimai neviršija 0,3 proc. praėjusių metų BVP to meto kainomis, biudžetai turi būti planuojami, tvirtinami, keičiami ir vykdomi taip, kad jų asignavimai neviršytų pajamų.</t>
  </si>
  <si>
    <t xml:space="preserve">2020 m. atotrūkis nuo potencialo, proc. pot. BVP </t>
  </si>
  <si>
    <t>2020 m. BVP projekcija, mln. EUR</t>
  </si>
  <si>
    <t xml:space="preserve">2019 m. visos išlaidos, mln. EUR </t>
  </si>
  <si>
    <t xml:space="preserve">2020 m. BVP projekcija, mln. EUR </t>
  </si>
  <si>
    <t xml:space="preserve">2019 m. BVP, mln. EUR </t>
  </si>
  <si>
    <t>VšĮ CPVA patvirtinti ir į 2020 m. patvirtinto biudžeto asignavimus įtrauktos investicijos. Atitiktis KĮ nuostatoms turi būti užtikrinta per ketverių metų laikotarpį.</t>
  </si>
  <si>
    <r>
      <rPr>
        <i/>
        <sz val="10"/>
        <color rgb="FF000000"/>
        <rFont val="Arial"/>
        <family val="2"/>
        <charset val="186"/>
      </rPr>
      <t>SB</t>
    </r>
    <r>
      <rPr>
        <i/>
        <vertAlign val="subscript"/>
        <sz val="10"/>
        <color rgb="FF000000"/>
        <rFont val="Arial"/>
        <family val="2"/>
        <charset val="186"/>
      </rPr>
      <t>j,2020</t>
    </r>
    <r>
      <rPr>
        <sz val="10"/>
        <color rgb="FF000000"/>
        <rFont val="Arial"/>
        <family val="2"/>
        <charset val="186"/>
      </rPr>
      <t xml:space="preserve"> </t>
    </r>
    <r>
      <rPr>
        <sz val="10"/>
        <color rgb="FF000000"/>
        <rFont val="Calibri"/>
        <family val="2"/>
        <charset val="186"/>
      </rPr>
      <t xml:space="preserve">≥ </t>
    </r>
    <r>
      <rPr>
        <sz val="10"/>
        <color rgb="FF000000"/>
        <rFont val="Arial"/>
        <family val="2"/>
        <charset val="186"/>
      </rPr>
      <t>0</t>
    </r>
  </si>
  <si>
    <r>
      <t>AP</t>
    </r>
    <r>
      <rPr>
        <i/>
        <vertAlign val="subscript"/>
        <sz val="10"/>
        <color rgb="FF000000"/>
        <rFont val="Arial"/>
        <family val="2"/>
        <charset val="186"/>
      </rPr>
      <t>2020</t>
    </r>
    <r>
      <rPr>
        <i/>
        <sz val="10"/>
        <color rgb="FF000000"/>
        <rFont val="Arial"/>
        <family val="2"/>
        <charset val="186"/>
      </rPr>
      <t xml:space="preserve"> </t>
    </r>
    <r>
      <rPr>
        <sz val="10"/>
        <color rgb="FF000000"/>
        <rFont val="Calibri"/>
        <family val="2"/>
        <charset val="186"/>
      </rPr>
      <t>≥</t>
    </r>
    <r>
      <rPr>
        <i/>
        <sz val="10"/>
        <color rgb="FF000000"/>
        <rFont val="Arial"/>
        <family val="2"/>
        <charset val="186"/>
      </rPr>
      <t xml:space="preserve"> </t>
    </r>
    <r>
      <rPr>
        <sz val="10"/>
        <color rgb="FF000000"/>
        <rFont val="Arial"/>
        <family val="2"/>
        <charset val="186"/>
      </rPr>
      <t>0 ir</t>
    </r>
  </si>
  <si>
    <r>
      <t>SA</t>
    </r>
    <r>
      <rPr>
        <i/>
        <vertAlign val="subscript"/>
        <sz val="10"/>
        <color rgb="FF000000"/>
        <rFont val="Arial"/>
        <family val="2"/>
        <charset val="186"/>
      </rPr>
      <t>j,2020</t>
    </r>
    <r>
      <rPr>
        <i/>
        <sz val="10"/>
        <color rgb="FF000000"/>
        <rFont val="Arial"/>
        <family val="2"/>
        <charset val="186"/>
      </rPr>
      <t>/SP</t>
    </r>
    <r>
      <rPr>
        <i/>
        <vertAlign val="subscript"/>
        <sz val="10"/>
        <color rgb="FF000000"/>
        <rFont val="Arial"/>
        <family val="2"/>
        <charset val="186"/>
      </rPr>
      <t xml:space="preserve">j,2020 </t>
    </r>
    <r>
      <rPr>
        <sz val="10"/>
        <color rgb="FF000000"/>
        <rFont val="Calibri"/>
        <family val="2"/>
        <charset val="186"/>
      </rPr>
      <t>≤ 1</t>
    </r>
  </si>
  <si>
    <r>
      <t>AP</t>
    </r>
    <r>
      <rPr>
        <i/>
        <vertAlign val="subscript"/>
        <sz val="10"/>
        <color rgb="FF000000"/>
        <rFont val="Arial"/>
        <family val="2"/>
        <charset val="186"/>
      </rPr>
      <t>2020</t>
    </r>
    <r>
      <rPr>
        <i/>
        <sz val="10"/>
        <color rgb="FF000000"/>
        <rFont val="Arial"/>
        <family val="2"/>
        <charset val="186"/>
      </rPr>
      <t xml:space="preserve"> </t>
    </r>
    <r>
      <rPr>
        <sz val="10"/>
        <color rgb="FF000000"/>
        <rFont val="Calibri"/>
        <family val="2"/>
        <charset val="186"/>
      </rPr>
      <t>&lt;</t>
    </r>
    <r>
      <rPr>
        <i/>
        <sz val="10"/>
        <color rgb="FF000000"/>
        <rFont val="Arial"/>
        <family val="2"/>
        <charset val="186"/>
      </rPr>
      <t xml:space="preserve"> </t>
    </r>
    <r>
      <rPr>
        <sz val="10"/>
        <color rgb="FF000000"/>
        <rFont val="Arial"/>
        <family val="2"/>
        <charset val="186"/>
      </rPr>
      <t>0 ir</t>
    </r>
  </si>
  <si>
    <r>
      <t>SA</t>
    </r>
    <r>
      <rPr>
        <i/>
        <vertAlign val="subscript"/>
        <sz val="10"/>
        <color rgb="FF000000"/>
        <rFont val="Arial"/>
        <family val="2"/>
        <charset val="186"/>
      </rPr>
      <t>j,2020</t>
    </r>
    <r>
      <rPr>
        <i/>
        <sz val="10"/>
        <color rgb="FF000000"/>
        <rFont val="Arial"/>
        <family val="2"/>
        <charset val="186"/>
      </rPr>
      <t>/SP</t>
    </r>
    <r>
      <rPr>
        <i/>
        <vertAlign val="subscript"/>
        <sz val="10"/>
        <color rgb="FF000000"/>
        <rFont val="Arial"/>
        <family val="2"/>
        <charset val="186"/>
      </rPr>
      <t xml:space="preserve">j,2020 </t>
    </r>
    <r>
      <rPr>
        <sz val="10"/>
        <color rgb="FF000000"/>
        <rFont val="Calibri"/>
        <family val="2"/>
        <charset val="186"/>
      </rPr>
      <t>≤ 1,015</t>
    </r>
  </si>
  <si>
    <r>
      <t xml:space="preserve">SAVIVALDYBIŲ FISKALINĖS DRAUSMĖS TAISYKLIŲ LAIKYMOSI </t>
    </r>
    <r>
      <rPr>
        <i/>
        <sz val="12"/>
        <color rgb="FF00244D"/>
        <rFont val="Arial"/>
        <family val="2"/>
        <charset val="186"/>
      </rPr>
      <t>EX–ANTE</t>
    </r>
    <r>
      <rPr>
        <sz val="12"/>
        <color rgb="FF00244D"/>
        <rFont val="Arial"/>
        <family val="2"/>
        <charset val="186"/>
      </rPr>
      <t xml:space="preserve"> SKAIČIUOKLĖ</t>
    </r>
  </si>
  <si>
    <t>Savivaldybių 2020 m. biudžetų duomenys</t>
  </si>
  <si>
    <t>1 lentelė. Savivaldybių biudžetų fiskalinės drausmės taisyklės, 2020 m.</t>
  </si>
  <si>
    <t>2 lentelė. Savivaldybių 2020 m. biudžetai, kuriems taikoma Konstitucinio įstatymo 4 str. 2 d.</t>
  </si>
  <si>
    <t>Nepanaudota praėjusių metų pajamų dalis (2019-12-31), tūkst. EUR</t>
  </si>
  <si>
    <t xml:space="preserve">*Deficitas investicijoms pagal Finansų ministro 2020-03-18 įsakymu Nr. 1K-69 „Dėl projektų atrankos“ patvirtintą tvarką. 
</t>
  </si>
  <si>
    <t>2020 m. projektuotos VS išlaidos, mln. EUR</t>
  </si>
  <si>
    <t xml:space="preserve">2020 m. projektuotos VS išlaidos, mln. EUR </t>
  </si>
  <si>
    <t>3 lentelė. Savivaldybių 2020 m. biudžetai, kuriems taikoma Konstitucinio įstatymo 4 str. 4 d.</t>
  </si>
  <si>
    <t>Ar laikomasi fiskalinės drausmės taisyklės*:</t>
  </si>
  <si>
    <t>VS biudžeto dalinis elastingumas</t>
  </si>
  <si>
    <t>FM įsakymo Nr. 1K-006 forma SB-3-išlaidos (1+77-103 eilutės)</t>
  </si>
  <si>
    <t>FM įsakymo Nr. 1K-006 forma SB-3-išlaidos (1+77-103+112 eilutės)</t>
  </si>
  <si>
    <t>nepanaudota pajamu dalis pataisyta</t>
  </si>
  <si>
    <t>CPVA</t>
  </si>
  <si>
    <t>pajamos</t>
  </si>
  <si>
    <t>balansas</t>
  </si>
  <si>
    <t>balansas koreguotas</t>
  </si>
  <si>
    <t>gauta, kad dalis yra 1553,2</t>
  </si>
  <si>
    <t>atsakymas 1695,2</t>
  </si>
  <si>
    <t>7327,9 nurode</t>
  </si>
  <si>
    <t>atrašė, kad likutis 2019,2</t>
  </si>
  <si>
    <t>575,2 bet cia bus su isaldytom snoro lesom</t>
  </si>
  <si>
    <t>56 savivaldybių biudžetai buvo perviršiniai arba subalansuoti</t>
  </si>
  <si>
    <t>Kauno, Klaipėdos, Šiaulių ir Vilniaus miestų biudžetų struktūriniai balansų rodikliai buvo subalansuoti*</t>
  </si>
  <si>
    <t>Taip*</t>
  </si>
  <si>
    <t>Pagal savivaldybių pateiktas mokėtinų sumų prognozes</t>
  </si>
  <si>
    <t>1. FISKALINĖS DRAUSMĖS TAISYKLĖS</t>
  </si>
  <si>
    <t>2020-06-17 BPE-4-1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</si>
</sst>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0.0"/>
    <numFmt numFmtId="166" formatCode="0.0"/>
    <numFmt numFmtId="167" formatCode="0.000"/>
    <numFmt numFmtId="168" formatCode="#,##0.0;\–#,##0.0"/>
    <numFmt numFmtId="169" formatCode="#,##0.000;\–#,##0.000"/>
    <numFmt numFmtId="170" formatCode="0.000;\–0.000"/>
    <numFmt numFmtId="171" formatCode="0.00;\–0.00"/>
  </numFmts>
  <fonts count="41"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u/>
      <sz val="11"/>
      <color theme="10"/>
      <name val="Calibri"/>
      <family val="2"/>
      <scheme val="minor"/>
    </font>
    <font>
      <sz val="11"/>
      <color theme="1"/>
      <name val="Calibri Light"/>
      <family val="2"/>
      <charset val="186"/>
      <scheme val="major"/>
    </font>
    <font>
      <sz val="11"/>
      <color rgb="FF00244D"/>
      <name val="Calibri Light"/>
      <family val="2"/>
      <charset val="186"/>
      <scheme val="major"/>
    </font>
    <font>
      <sz val="10"/>
      <name val="Arial"/>
      <family val="2"/>
      <charset val="186"/>
    </font>
    <font>
      <sz val="12"/>
      <color rgb="FF00244D"/>
      <name val="Calibri Light"/>
      <family val="2"/>
      <charset val="186"/>
      <scheme val="major"/>
    </font>
    <font>
      <sz val="11"/>
      <color rgb="FF535141"/>
      <name val="Calibri Light"/>
      <family val="2"/>
      <charset val="186"/>
      <scheme val="major"/>
    </font>
    <font>
      <sz val="14"/>
      <color rgb="FF535141"/>
      <name val="Calibri Light"/>
      <family val="2"/>
      <charset val="186"/>
      <scheme val="major"/>
    </font>
    <font>
      <sz val="11"/>
      <color rgb="FF00244D"/>
      <name val="Arial"/>
      <family val="2"/>
      <charset val="186"/>
    </font>
    <font>
      <u/>
      <sz val="11"/>
      <color theme="10"/>
      <name val="Calibri"/>
      <family val="2"/>
      <charset val="186"/>
    </font>
    <font>
      <sz val="12"/>
      <color rgb="FF00244D"/>
      <name val="Arial"/>
      <family val="2"/>
      <charset val="186"/>
    </font>
    <font>
      <u/>
      <sz val="11"/>
      <color theme="10"/>
      <name val="Arial"/>
      <family val="2"/>
      <charset val="186"/>
    </font>
    <font>
      <u/>
      <sz val="11"/>
      <color rgb="FF00244D"/>
      <name val="Arial"/>
      <family val="2"/>
      <charset val="186"/>
    </font>
    <font>
      <sz val="22"/>
      <color rgb="FF4FA1CC"/>
      <name val="Arial"/>
      <family val="2"/>
      <charset val="186"/>
    </font>
    <font>
      <i/>
      <sz val="12"/>
      <color rgb="FF00244D"/>
      <name val="Arial"/>
      <family val="2"/>
      <charset val="186"/>
    </font>
    <font>
      <sz val="11"/>
      <color rgb="FF002060"/>
      <name val="Arial"/>
      <family val="2"/>
      <charset val="186"/>
    </font>
    <font>
      <u/>
      <sz val="11"/>
      <color theme="10"/>
      <name val="Calibri"/>
      <family val="2"/>
      <charset val="186"/>
      <scheme val="minor"/>
    </font>
    <font>
      <sz val="11"/>
      <color theme="1"/>
      <name val="Arial"/>
      <family val="2"/>
      <charset val="186"/>
    </font>
    <font>
      <b/>
      <sz val="11"/>
      <color theme="1"/>
      <name val="Arial"/>
      <family val="2"/>
      <charset val="186"/>
    </font>
    <font>
      <b/>
      <sz val="11"/>
      <name val="Arial"/>
      <family val="2"/>
      <charset val="186"/>
    </font>
    <font>
      <b/>
      <sz val="11"/>
      <color theme="0"/>
      <name val="Arial"/>
      <family val="2"/>
      <charset val="186"/>
    </font>
    <font>
      <sz val="11"/>
      <color theme="0"/>
      <name val="Arial"/>
      <family val="2"/>
      <charset val="186"/>
    </font>
    <font>
      <sz val="11"/>
      <name val="Arial"/>
      <family val="2"/>
      <charset val="186"/>
    </font>
    <font>
      <sz val="10"/>
      <color theme="1"/>
      <name val="Arial"/>
      <family val="2"/>
      <charset val="186"/>
    </font>
    <font>
      <sz val="11"/>
      <color rgb="FFF9F9F9"/>
      <name val="Calibri"/>
      <family val="2"/>
      <scheme val="minor"/>
    </font>
    <font>
      <b/>
      <sz val="10"/>
      <name val="Arial"/>
      <family val="2"/>
      <charset val="186"/>
    </font>
    <font>
      <sz val="11"/>
      <color theme="0"/>
      <name val="Calibri"/>
      <family val="2"/>
      <scheme val="minor"/>
    </font>
    <font>
      <sz val="10"/>
      <color rgb="FF000000"/>
      <name val="Arial"/>
      <family val="2"/>
      <charset val="186"/>
    </font>
    <font>
      <vertAlign val="subscript"/>
      <sz val="10"/>
      <color rgb="FF000000"/>
      <name val="Arial"/>
      <family val="2"/>
      <charset val="186"/>
    </font>
    <font>
      <i/>
      <sz val="10"/>
      <color rgb="FF000000"/>
      <name val="Arial"/>
      <family val="2"/>
      <charset val="186"/>
    </font>
    <font>
      <i/>
      <vertAlign val="subscript"/>
      <sz val="10"/>
      <color rgb="FF000000"/>
      <name val="Arial"/>
      <family val="2"/>
      <charset val="186"/>
    </font>
    <font>
      <sz val="10"/>
      <color rgb="FF000000"/>
      <name val="Calibri"/>
      <family val="2"/>
      <charset val="186"/>
    </font>
    <font>
      <vertAlign val="subscript"/>
      <sz val="10"/>
      <color theme="1"/>
      <name val="Arial"/>
      <family val="2"/>
      <charset val="186"/>
    </font>
    <font>
      <sz val="8"/>
      <name val="Arial"/>
      <family val="2"/>
      <charset val="186"/>
    </font>
    <font>
      <b/>
      <sz val="10"/>
      <color rgb="FF000000"/>
      <name val="Arial"/>
      <family val="2"/>
      <charset val="186"/>
    </font>
    <font>
      <b/>
      <sz val="11"/>
      <color rgb="FFFF0000"/>
      <name val="Arial"/>
      <family val="2"/>
      <charset val="186"/>
    </font>
    <font>
      <sz val="8"/>
      <color theme="1"/>
      <name val="Arial"/>
      <family val="2"/>
      <charset val="186"/>
    </font>
    <font>
      <sz val="11"/>
      <color rgb="FFFF0000"/>
      <name val="Arial"/>
      <family val="2"/>
      <charset val="186"/>
    </font>
  </fonts>
  <fills count="8">
    <fill>
      <patternFill patternType="none"/>
    </fill>
    <fill>
      <patternFill patternType="gray125"/>
    </fill>
    <fill>
      <patternFill patternType="solid">
        <fgColor rgb="FF00244D"/>
        <bgColor indexed="64"/>
      </patternFill>
    </fill>
    <fill>
      <patternFill patternType="solid">
        <fgColor rgb="FFC9D6D9"/>
        <bgColor indexed="64"/>
      </patternFill>
    </fill>
    <fill>
      <patternFill patternType="solid">
        <fgColor rgb="FFB5DDF0"/>
        <bgColor indexed="64"/>
      </patternFill>
    </fill>
    <fill>
      <patternFill patternType="solid">
        <fgColor rgb="FFF39EA0"/>
        <bgColor indexed="64"/>
      </patternFill>
    </fill>
    <fill>
      <patternFill patternType="solid">
        <fgColor rgb="FFD1D1D1"/>
        <bgColor indexed="64"/>
      </patternFill>
    </fill>
    <fill>
      <patternFill patternType="solid">
        <fgColor rgb="FFFFFF00"/>
        <bgColor indexed="64"/>
      </patternFill>
    </fill>
  </fills>
  <borders count="52">
    <border>
      <left/>
      <right/>
      <top/>
      <bottom/>
      <diagonal/>
    </border>
    <border>
      <left style="medium">
        <color rgb="FF00244D"/>
      </left>
      <right/>
      <top style="medium">
        <color rgb="FF00244D"/>
      </top>
      <bottom/>
      <diagonal/>
    </border>
    <border>
      <left/>
      <right/>
      <top style="medium">
        <color rgb="FF00244D"/>
      </top>
      <bottom/>
      <diagonal/>
    </border>
    <border>
      <left/>
      <right style="medium">
        <color rgb="FF00244D"/>
      </right>
      <top style="medium">
        <color rgb="FF00244D"/>
      </top>
      <bottom/>
      <diagonal/>
    </border>
    <border>
      <left style="medium">
        <color rgb="FF00244D"/>
      </left>
      <right/>
      <top/>
      <bottom/>
      <diagonal/>
    </border>
    <border>
      <left/>
      <right style="medium">
        <color rgb="FF00244D"/>
      </right>
      <top/>
      <bottom/>
      <diagonal/>
    </border>
    <border>
      <left style="medium">
        <color rgb="FF00244D"/>
      </left>
      <right/>
      <top/>
      <bottom style="medium">
        <color rgb="FF00244D"/>
      </bottom>
      <diagonal/>
    </border>
    <border>
      <left/>
      <right/>
      <top/>
      <bottom style="medium">
        <color rgb="FF00244D"/>
      </bottom>
      <diagonal/>
    </border>
    <border>
      <left/>
      <right style="medium">
        <color rgb="FF00244D"/>
      </right>
      <top/>
      <bottom style="medium">
        <color rgb="FF00244D"/>
      </bottom>
      <diagonal/>
    </border>
    <border>
      <left/>
      <right/>
      <top style="medium">
        <color rgb="FF47ABD9"/>
      </top>
      <bottom/>
      <diagonal/>
    </border>
    <border>
      <left style="medium">
        <color indexed="64"/>
      </left>
      <right style="medium">
        <color indexed="64"/>
      </right>
      <top style="medium">
        <color indexed="64"/>
      </top>
      <bottom style="medium">
        <color indexed="64"/>
      </bottom>
      <diagonal/>
    </border>
    <border>
      <left style="medium">
        <color rgb="FF00244D"/>
      </left>
      <right style="medium">
        <color rgb="FF00244D"/>
      </right>
      <top style="medium">
        <color rgb="FF00244D"/>
      </top>
      <bottom style="medium">
        <color rgb="FF00244D"/>
      </bottom>
      <diagonal/>
    </border>
    <border>
      <left/>
      <right/>
      <top/>
      <bottom style="medium">
        <color rgb="FF47ABD9"/>
      </bottom>
      <diagonal/>
    </border>
    <border>
      <left style="thin">
        <color rgb="FF47ABD9"/>
      </left>
      <right style="dashed">
        <color rgb="FF47ABD9"/>
      </right>
      <top style="thin">
        <color rgb="FF47ABD9"/>
      </top>
      <bottom style="dashed">
        <color rgb="FF47ABD9"/>
      </bottom>
      <diagonal/>
    </border>
    <border>
      <left style="dashed">
        <color rgb="FF47ABD9"/>
      </left>
      <right style="dashed">
        <color rgb="FF47ABD9"/>
      </right>
      <top style="thin">
        <color rgb="FF47ABD9"/>
      </top>
      <bottom style="dashed">
        <color rgb="FF47ABD9"/>
      </bottom>
      <diagonal/>
    </border>
    <border>
      <left style="dashed">
        <color rgb="FF47ABD9"/>
      </left>
      <right style="thin">
        <color rgb="FF47ABD9"/>
      </right>
      <top style="thin">
        <color rgb="FF47ABD9"/>
      </top>
      <bottom style="dashed">
        <color rgb="FF47ABD9"/>
      </bottom>
      <diagonal/>
    </border>
    <border>
      <left style="thin">
        <color rgb="FF47ABD9"/>
      </left>
      <right style="dashed">
        <color rgb="FF47ABD9"/>
      </right>
      <top style="dashed">
        <color rgb="FF47ABD9"/>
      </top>
      <bottom style="dashed">
        <color rgb="FF47ABD9"/>
      </bottom>
      <diagonal/>
    </border>
    <border>
      <left style="dashed">
        <color rgb="FF47ABD9"/>
      </left>
      <right style="dashed">
        <color rgb="FF47ABD9"/>
      </right>
      <top style="dashed">
        <color rgb="FF47ABD9"/>
      </top>
      <bottom style="dashed">
        <color rgb="FF47ABD9"/>
      </bottom>
      <diagonal/>
    </border>
    <border>
      <left style="dashed">
        <color rgb="FF47ABD9"/>
      </left>
      <right style="thin">
        <color rgb="FF47ABD9"/>
      </right>
      <top style="dashed">
        <color rgb="FF47ABD9"/>
      </top>
      <bottom style="dashed">
        <color rgb="FF47ABD9"/>
      </bottom>
      <diagonal/>
    </border>
    <border>
      <left style="thin">
        <color rgb="FF47ABD9"/>
      </left>
      <right style="dashed">
        <color rgb="FF47ABD9"/>
      </right>
      <top style="dashed">
        <color rgb="FF47ABD9"/>
      </top>
      <bottom style="thin">
        <color rgb="FF47ABD9"/>
      </bottom>
      <diagonal/>
    </border>
    <border>
      <left style="dashed">
        <color rgb="FF47ABD9"/>
      </left>
      <right style="dashed">
        <color rgb="FF47ABD9"/>
      </right>
      <top style="dashed">
        <color rgb="FF47ABD9"/>
      </top>
      <bottom style="thin">
        <color rgb="FF47ABD9"/>
      </bottom>
      <diagonal/>
    </border>
    <border>
      <left/>
      <right/>
      <top/>
      <bottom style="medium">
        <color rgb="FF4FA1CC"/>
      </bottom>
      <diagonal/>
    </border>
    <border>
      <left/>
      <right style="dashed">
        <color rgb="FF47ABD9"/>
      </right>
      <top style="medium">
        <color rgb="FF47ABD9"/>
      </top>
      <bottom style="medium">
        <color rgb="FF47ABD9"/>
      </bottom>
      <diagonal/>
    </border>
    <border>
      <left style="dashed">
        <color rgb="FF47ABD9"/>
      </left>
      <right style="dashed">
        <color rgb="FF47ABD9"/>
      </right>
      <top style="medium">
        <color rgb="FF47ABD9"/>
      </top>
      <bottom style="medium">
        <color rgb="FF47ABD9"/>
      </bottom>
      <diagonal/>
    </border>
    <border>
      <left style="dashed">
        <color rgb="FF47ABD9"/>
      </left>
      <right/>
      <top style="medium">
        <color rgb="FF47ABD9"/>
      </top>
      <bottom style="medium">
        <color rgb="FF47ABD9"/>
      </bottom>
      <diagonal/>
    </border>
    <border>
      <left/>
      <right/>
      <top style="medium">
        <color rgb="FF47ABD9"/>
      </top>
      <bottom style="dashed">
        <color rgb="FF47ABD9"/>
      </bottom>
      <diagonal/>
    </border>
    <border>
      <left/>
      <right/>
      <top style="dashed">
        <color rgb="FF47ABD9"/>
      </top>
      <bottom style="dashed">
        <color rgb="FF47ABD9"/>
      </bottom>
      <diagonal/>
    </border>
    <border>
      <left/>
      <right/>
      <top style="dashed">
        <color rgb="FF47ABD9"/>
      </top>
      <bottom/>
      <diagonal/>
    </border>
    <border>
      <left/>
      <right/>
      <top/>
      <bottom style="dashed">
        <color rgb="FF47ABD9"/>
      </bottom>
      <diagonal/>
    </border>
    <border>
      <left style="dashed">
        <color rgb="FF47ABD9"/>
      </left>
      <right style="dashed">
        <color rgb="FF47ABD9"/>
      </right>
      <top style="dashed">
        <color rgb="FF47ABD9"/>
      </top>
      <bottom/>
      <diagonal/>
    </border>
    <border>
      <left style="dashed">
        <color rgb="FF47ABD9"/>
      </left>
      <right style="thin">
        <color rgb="FF47ABD9"/>
      </right>
      <top style="dashed">
        <color rgb="FF47ABD9"/>
      </top>
      <bottom/>
      <diagonal/>
    </border>
    <border>
      <left style="thin">
        <color rgb="FF47ABD9"/>
      </left>
      <right style="dashed">
        <color rgb="FF47ABD9"/>
      </right>
      <top style="dashed">
        <color rgb="FF47ABD9"/>
      </top>
      <bottom style="dashed">
        <color theme="5"/>
      </bottom>
      <diagonal/>
    </border>
    <border>
      <left style="dashed">
        <color rgb="FF47ABD9"/>
      </left>
      <right style="thin">
        <color rgb="FF47ABD9"/>
      </right>
      <top style="dashed">
        <color rgb="FF47ABD9"/>
      </top>
      <bottom style="dashed">
        <color theme="5"/>
      </bottom>
      <diagonal/>
    </border>
    <border>
      <left style="thin">
        <color rgb="FF47ABD9"/>
      </left>
      <right style="dashed">
        <color rgb="FF47ABD9"/>
      </right>
      <top style="dashed">
        <color theme="5"/>
      </top>
      <bottom style="thin">
        <color rgb="FF47ABD9"/>
      </bottom>
      <diagonal/>
    </border>
    <border>
      <left style="dashed">
        <color rgb="FF47ABD9"/>
      </left>
      <right style="thin">
        <color rgb="FF47ABD9"/>
      </right>
      <top style="dashed">
        <color theme="5"/>
      </top>
      <bottom style="thin">
        <color rgb="FF47ABD9"/>
      </bottom>
      <diagonal/>
    </border>
    <border>
      <left style="dashed">
        <color rgb="FF47ABD9"/>
      </left>
      <right style="dashed">
        <color rgb="FF47ABD9"/>
      </right>
      <top/>
      <bottom style="thin">
        <color rgb="FF47ABD9"/>
      </bottom>
      <diagonal/>
    </border>
    <border>
      <left style="thin">
        <color rgb="FF47ABD9"/>
      </left>
      <right/>
      <top style="dashed">
        <color rgb="FF47ABD9"/>
      </top>
      <bottom style="dashed">
        <color rgb="FF47ABD9"/>
      </bottom>
      <diagonal/>
    </border>
    <border>
      <left style="thin">
        <color rgb="FF47ABD9"/>
      </left>
      <right/>
      <top style="dashed">
        <color rgb="FF47ABD9"/>
      </top>
      <bottom style="thin">
        <color rgb="FF47ABD9"/>
      </bottom>
      <diagonal/>
    </border>
    <border>
      <left style="dashed">
        <color rgb="FF47ABD9"/>
      </left>
      <right style="dashed">
        <color rgb="FF47ABD9"/>
      </right>
      <top/>
      <bottom/>
      <diagonal/>
    </border>
    <border>
      <left style="thin">
        <color rgb="FF47ABD9"/>
      </left>
      <right style="dashed">
        <color rgb="FF47ABD9"/>
      </right>
      <top/>
      <bottom style="dashed">
        <color theme="5"/>
      </bottom>
      <diagonal/>
    </border>
    <border>
      <left style="dashed">
        <color rgb="FF47ABD9"/>
      </left>
      <right/>
      <top style="dashed">
        <color rgb="FF47ABD9"/>
      </top>
      <bottom style="dashed">
        <color rgb="FF47ABD9"/>
      </bottom>
      <diagonal/>
    </border>
    <border>
      <left style="dashed">
        <color rgb="FF47ABD9"/>
      </left>
      <right/>
      <top style="dashed">
        <color rgb="FF47ABD9"/>
      </top>
      <bottom style="thin">
        <color rgb="FF47ABD9"/>
      </bottom>
      <diagonal/>
    </border>
    <border>
      <left/>
      <right style="dashed">
        <color rgb="FF47ABD9"/>
      </right>
      <top style="dashed">
        <color rgb="FF47ABD9"/>
      </top>
      <bottom style="dashed">
        <color rgb="FF47ABD9"/>
      </bottom>
      <diagonal/>
    </border>
    <border>
      <left/>
      <right style="dashed">
        <color rgb="FF47ABD9"/>
      </right>
      <top style="dashed">
        <color rgb="FF47ABD9"/>
      </top>
      <bottom style="thin">
        <color rgb="FF47ABD9"/>
      </bottom>
      <diagonal/>
    </border>
    <border>
      <left style="dashed">
        <color rgb="FF47ABD9"/>
      </left>
      <right style="thin">
        <color rgb="FF47ABD9"/>
      </right>
      <top/>
      <bottom/>
      <diagonal/>
    </border>
    <border>
      <left style="dashed">
        <color rgb="FF47ABD9"/>
      </left>
      <right style="thin">
        <color rgb="FF47ABD9"/>
      </right>
      <top/>
      <bottom style="dashed">
        <color rgb="FF47ABD9"/>
      </bottom>
      <diagonal/>
    </border>
    <border>
      <left/>
      <right style="medium">
        <color indexed="64"/>
      </right>
      <top/>
      <bottom/>
      <diagonal/>
    </border>
    <border>
      <left style="medium">
        <color rgb="FF00244D"/>
      </left>
      <right/>
      <top style="medium">
        <color rgb="FF00244D"/>
      </top>
      <bottom style="medium">
        <color rgb="FF00244D"/>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47ABD9"/>
      </left>
      <right style="thin">
        <color rgb="FF47ABD9"/>
      </right>
      <top style="dashed">
        <color rgb="FF47ABD9"/>
      </top>
      <bottom style="dashed">
        <color rgb="FF47ABD9"/>
      </bottom>
      <diagonal/>
    </border>
  </borders>
  <cellStyleXfs count="9">
    <xf numFmtId="0" fontId="0" fillId="0" borderId="0"/>
    <xf numFmtId="0" fontId="4" fillId="0" borderId="0" applyNumberFormat="0" applyFill="0" applyBorder="0" applyAlignment="0" applyProtection="0"/>
    <xf numFmtId="0" fontId="7" fillId="0" borderId="0"/>
    <xf numFmtId="0" fontId="12" fillId="0" borderId="0" applyNumberFormat="0" applyFill="0" applyBorder="0" applyAlignment="0" applyProtection="0">
      <alignment vertical="top"/>
      <protection locked="0"/>
    </xf>
    <xf numFmtId="0" fontId="2" fillId="0" borderId="0"/>
    <xf numFmtId="0" fontId="12" fillId="0" borderId="0" applyNumberFormat="0" applyFill="0" applyBorder="0" applyAlignment="0" applyProtection="0">
      <alignment vertical="top"/>
      <protection locked="0"/>
    </xf>
    <xf numFmtId="0" fontId="19" fillId="0" borderId="0" applyNumberFormat="0" applyFill="0" applyBorder="0" applyAlignment="0" applyProtection="0"/>
    <xf numFmtId="0" fontId="3" fillId="0" borderId="0"/>
    <xf numFmtId="0" fontId="1" fillId="0" borderId="0"/>
  </cellStyleXfs>
  <cellXfs count="277">
    <xf numFmtId="0" fontId="0" fillId="0" borderId="0" xfId="0"/>
    <xf numFmtId="0" fontId="6" fillId="0" borderId="1" xfId="0" applyFont="1" applyBorder="1"/>
    <xf numFmtId="0" fontId="6" fillId="0" borderId="2" xfId="0" applyFont="1" applyBorder="1"/>
    <xf numFmtId="0" fontId="5" fillId="0" borderId="3" xfId="0" applyFont="1" applyBorder="1"/>
    <xf numFmtId="0" fontId="8" fillId="3" borderId="5" xfId="0" applyFont="1" applyFill="1" applyBorder="1" applyAlignment="1">
      <alignment horizontal="left" indent="2"/>
    </xf>
    <xf numFmtId="0" fontId="5" fillId="0" borderId="5" xfId="0" applyFont="1" applyBorder="1"/>
    <xf numFmtId="0" fontId="9" fillId="0" borderId="5" xfId="0" applyFont="1" applyBorder="1" applyAlignment="1"/>
    <xf numFmtId="0" fontId="10" fillId="3" borderId="5" xfId="0" applyFont="1" applyFill="1" applyBorder="1" applyAlignment="1"/>
    <xf numFmtId="0" fontId="11" fillId="0" borderId="4" xfId="0" applyFont="1" applyBorder="1"/>
    <xf numFmtId="0" fontId="11" fillId="0" borderId="0" xfId="0" applyFont="1" applyBorder="1"/>
    <xf numFmtId="0" fontId="14" fillId="0" borderId="0" xfId="1" applyFont="1" applyBorder="1" applyAlignment="1" applyProtection="1">
      <alignment horizontal="left" indent="4"/>
    </xf>
    <xf numFmtId="0" fontId="13" fillId="0" borderId="4" xfId="2" applyFont="1" applyFill="1" applyBorder="1" applyAlignment="1">
      <alignment horizontal="left" indent="2"/>
    </xf>
    <xf numFmtId="0" fontId="13" fillId="0" borderId="0" xfId="2" applyFont="1" applyFill="1" applyBorder="1" applyAlignment="1">
      <alignment horizontal="left" indent="2"/>
    </xf>
    <xf numFmtId="0" fontId="10" fillId="0" borderId="5" xfId="0" applyFont="1" applyFill="1" applyBorder="1" applyAlignment="1"/>
    <xf numFmtId="0" fontId="11" fillId="0" borderId="6" xfId="0" applyFont="1" applyBorder="1"/>
    <xf numFmtId="0" fontId="11" fillId="0" borderId="7" xfId="0" applyFont="1" applyBorder="1"/>
    <xf numFmtId="0" fontId="5" fillId="0" borderId="8" xfId="0" applyFont="1" applyBorder="1"/>
    <xf numFmtId="0" fontId="11" fillId="0" borderId="0" xfId="0" applyFont="1"/>
    <xf numFmtId="0" fontId="5" fillId="0" borderId="0" xfId="0" applyFont="1"/>
    <xf numFmtId="0" fontId="6" fillId="0" borderId="0" xfId="0" applyFont="1"/>
    <xf numFmtId="0" fontId="16" fillId="0" borderId="0" xfId="0" applyFont="1" applyAlignment="1">
      <alignment horizontal="center" vertical="center"/>
    </xf>
    <xf numFmtId="14" fontId="5" fillId="0" borderId="0" xfId="0" applyNumberFormat="1" applyFont="1"/>
    <xf numFmtId="0" fontId="11" fillId="0" borderId="0" xfId="3" applyFont="1" applyBorder="1" applyAlignment="1" applyProtection="1">
      <alignment horizontal="justify" vertical="top" wrapText="1"/>
    </xf>
    <xf numFmtId="0" fontId="9" fillId="0" borderId="5" xfId="3" applyFont="1" applyBorder="1" applyAlignment="1" applyProtection="1">
      <alignment horizontal="justify" vertical="top" wrapText="1"/>
    </xf>
    <xf numFmtId="0" fontId="14" fillId="0" borderId="0" xfId="3" applyFont="1" applyBorder="1" applyAlignment="1" applyProtection="1">
      <alignment horizontal="left" indent="4"/>
    </xf>
    <xf numFmtId="0" fontId="15" fillId="0" borderId="0" xfId="3" applyFont="1" applyBorder="1" applyAlignment="1" applyProtection="1"/>
    <xf numFmtId="0" fontId="20" fillId="0" borderId="0" xfId="4" applyFont="1"/>
    <xf numFmtId="0" fontId="14" fillId="0" borderId="0" xfId="3" applyFont="1" applyAlignment="1" applyProtection="1"/>
    <xf numFmtId="0" fontId="20" fillId="0" borderId="0" xfId="0" applyFont="1"/>
    <xf numFmtId="0" fontId="15" fillId="0" borderId="0" xfId="5" applyFont="1" applyAlignment="1" applyProtection="1"/>
    <xf numFmtId="0" fontId="14" fillId="0" borderId="0" xfId="6" applyFont="1" applyAlignment="1" applyProtection="1"/>
    <xf numFmtId="164" fontId="20" fillId="0" borderId="0" xfId="4" applyNumberFormat="1" applyFont="1"/>
    <xf numFmtId="0" fontId="21" fillId="0" borderId="0" xfId="4" applyFont="1"/>
    <xf numFmtId="0" fontId="22" fillId="0" borderId="0" xfId="4" applyFont="1" applyFill="1"/>
    <xf numFmtId="0" fontId="23" fillId="0" borderId="0" xfId="4" applyFont="1"/>
    <xf numFmtId="0" fontId="21" fillId="0" borderId="9" xfId="4" applyFont="1" applyBorder="1"/>
    <xf numFmtId="3" fontId="21" fillId="0" borderId="9" xfId="4" applyNumberFormat="1" applyFont="1" applyBorder="1"/>
    <xf numFmtId="164" fontId="21" fillId="0" borderId="9" xfId="4" applyNumberFormat="1" applyFont="1" applyBorder="1"/>
    <xf numFmtId="0" fontId="24" fillId="0" borderId="0" xfId="4" applyFont="1"/>
    <xf numFmtId="0" fontId="25" fillId="0" borderId="0" xfId="4" applyFont="1" applyFill="1"/>
    <xf numFmtId="168" fontId="20" fillId="0" borderId="0" xfId="4" applyNumberFormat="1" applyFont="1"/>
    <xf numFmtId="0" fontId="20" fillId="0" borderId="0" xfId="4" applyFont="1" applyAlignment="1">
      <alignment horizontal="left"/>
    </xf>
    <xf numFmtId="0" fontId="20" fillId="0" borderId="0" xfId="4" applyFont="1" applyAlignment="1">
      <alignment horizontal="right"/>
    </xf>
    <xf numFmtId="168" fontId="25" fillId="5" borderId="10" xfId="7" applyNumberFormat="1" applyFont="1" applyFill="1" applyBorder="1" applyAlignment="1">
      <alignment horizontal="right" vertical="center"/>
    </xf>
    <xf numFmtId="0" fontId="20" fillId="0" borderId="0" xfId="4" applyFont="1" applyAlignment="1">
      <alignment horizontal="right" wrapText="1"/>
    </xf>
    <xf numFmtId="169" fontId="25" fillId="6" borderId="11" xfId="7" applyNumberFormat="1" applyFont="1" applyFill="1" applyBorder="1" applyAlignment="1">
      <alignment horizontal="right" vertical="center"/>
    </xf>
    <xf numFmtId="0" fontId="20" fillId="0" borderId="0" xfId="4" applyFont="1" applyFill="1" applyBorder="1" applyAlignment="1">
      <alignment horizontal="right"/>
    </xf>
    <xf numFmtId="165" fontId="25" fillId="6" borderId="10" xfId="7" applyNumberFormat="1" applyFont="1" applyFill="1" applyBorder="1" applyAlignment="1">
      <alignment horizontal="center" vertical="center"/>
    </xf>
    <xf numFmtId="166" fontId="25" fillId="4" borderId="10" xfId="4" applyNumberFormat="1" applyFont="1" applyFill="1" applyBorder="1" applyAlignment="1">
      <alignment horizontal="center" wrapText="1"/>
    </xf>
    <xf numFmtId="165" fontId="25" fillId="5" borderId="10" xfId="7" applyNumberFormat="1" applyFont="1" applyFill="1" applyBorder="1" applyAlignment="1">
      <alignment horizontal="center" vertical="center"/>
    </xf>
    <xf numFmtId="0" fontId="20" fillId="0" borderId="12" xfId="4" applyFont="1" applyBorder="1"/>
    <xf numFmtId="0" fontId="20" fillId="0" borderId="16" xfId="4" applyFont="1" applyBorder="1"/>
    <xf numFmtId="0" fontId="20" fillId="0" borderId="17" xfId="4" applyFont="1" applyBorder="1" applyAlignment="1">
      <alignment horizontal="right" indent="1"/>
    </xf>
    <xf numFmtId="167" fontId="25" fillId="4" borderId="17" xfId="4" applyNumberFormat="1" applyFont="1" applyFill="1" applyBorder="1" applyAlignment="1">
      <alignment horizontal="center" wrapText="1"/>
    </xf>
    <xf numFmtId="168" fontId="20" fillId="0" borderId="17" xfId="4" applyNumberFormat="1" applyFont="1" applyBorder="1" applyAlignment="1">
      <alignment horizontal="right" indent="1"/>
    </xf>
    <xf numFmtId="167" fontId="20" fillId="0" borderId="18" xfId="4" applyNumberFormat="1" applyFont="1" applyBorder="1" applyAlignment="1">
      <alignment horizontal="right" indent="1"/>
    </xf>
    <xf numFmtId="166" fontId="20" fillId="0" borderId="17" xfId="4" applyNumberFormat="1" applyFont="1" applyFill="1" applyBorder="1" applyAlignment="1">
      <alignment horizontal="right" indent="1"/>
    </xf>
    <xf numFmtId="0" fontId="20" fillId="0" borderId="19" xfId="4" applyFont="1" applyBorder="1"/>
    <xf numFmtId="0" fontId="20" fillId="0" borderId="20" xfId="4" applyFont="1" applyBorder="1" applyAlignment="1">
      <alignment horizontal="right" indent="1"/>
    </xf>
    <xf numFmtId="167" fontId="25" fillId="4" borderId="20" xfId="4" applyNumberFormat="1" applyFont="1" applyFill="1" applyBorder="1" applyAlignment="1">
      <alignment horizontal="center" wrapText="1"/>
    </xf>
    <xf numFmtId="168" fontId="20" fillId="0" borderId="20" xfId="4" applyNumberFormat="1" applyFont="1" applyBorder="1" applyAlignment="1">
      <alignment horizontal="right" indent="1"/>
    </xf>
    <xf numFmtId="167" fontId="20" fillId="6" borderId="20" xfId="4" applyNumberFormat="1" applyFont="1" applyFill="1" applyBorder="1" applyAlignment="1">
      <alignment horizontal="center"/>
    </xf>
    <xf numFmtId="0" fontId="26" fillId="0" borderId="0" xfId="0" applyFont="1"/>
    <xf numFmtId="0" fontId="12" fillId="0" borderId="0" xfId="3" applyBorder="1" applyAlignment="1" applyProtection="1">
      <alignment horizontal="center" wrapText="1"/>
    </xf>
    <xf numFmtId="0" fontId="26" fillId="0" borderId="0" xfId="0" applyFont="1" applyBorder="1"/>
    <xf numFmtId="0" fontId="27" fillId="0" borderId="0" xfId="0" applyFont="1"/>
    <xf numFmtId="0" fontId="29" fillId="0" borderId="0" xfId="0" applyFont="1"/>
    <xf numFmtId="0" fontId="28" fillId="0" borderId="9" xfId="0" applyFont="1" applyBorder="1" applyAlignment="1">
      <alignment vertical="center" wrapText="1"/>
    </xf>
    <xf numFmtId="0" fontId="26" fillId="0" borderId="0" xfId="0" applyFont="1" applyBorder="1" applyAlignment="1">
      <alignment vertical="center"/>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5" xfId="0" applyFont="1" applyBorder="1" applyAlignment="1">
      <alignment horizontal="justify" vertical="center" wrapText="1"/>
    </xf>
    <xf numFmtId="0" fontId="26" fillId="0" borderId="25" xfId="0" applyFont="1" applyBorder="1" applyAlignment="1">
      <alignment horizontal="center" vertical="center" wrapText="1"/>
    </xf>
    <xf numFmtId="0" fontId="30" fillId="0" borderId="0" xfId="0" applyFont="1" applyBorder="1" applyAlignment="1">
      <alignment horizontal="center" vertical="center" wrapText="1"/>
    </xf>
    <xf numFmtId="0" fontId="32" fillId="0" borderId="28" xfId="0" applyFont="1" applyBorder="1" applyAlignment="1">
      <alignment horizontal="center" vertical="center" wrapText="1"/>
    </xf>
    <xf numFmtId="0" fontId="26" fillId="0" borderId="28"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28" xfId="0" applyFont="1" applyBorder="1" applyAlignment="1">
      <alignment horizontal="center" vertical="center" wrapText="1"/>
    </xf>
    <xf numFmtId="0" fontId="20" fillId="0" borderId="0" xfId="4" applyFont="1" applyAlignment="1" applyProtection="1">
      <alignment wrapText="1"/>
      <protection locked="0"/>
    </xf>
    <xf numFmtId="0" fontId="20" fillId="0" borderId="0" xfId="4" applyFont="1" applyProtection="1">
      <protection locked="0"/>
    </xf>
    <xf numFmtId="0" fontId="14" fillId="0" borderId="0" xfId="3" applyFont="1" applyAlignment="1" applyProtection="1">
      <protection locked="0"/>
    </xf>
    <xf numFmtId="0" fontId="20" fillId="0" borderId="0" xfId="0" applyFont="1" applyProtection="1">
      <protection locked="0"/>
    </xf>
    <xf numFmtId="0" fontId="21" fillId="0" borderId="0" xfId="4" applyFont="1" applyProtection="1">
      <protection locked="0"/>
    </xf>
    <xf numFmtId="0" fontId="24" fillId="0" borderId="0" xfId="4" applyFont="1" applyProtection="1">
      <protection locked="0"/>
    </xf>
    <xf numFmtId="0" fontId="20" fillId="0" borderId="9" xfId="4" applyFont="1" applyBorder="1" applyProtection="1">
      <protection locked="0"/>
    </xf>
    <xf numFmtId="0" fontId="37" fillId="0" borderId="9" xfId="0" applyFont="1" applyFill="1" applyBorder="1" applyAlignment="1" applyProtection="1">
      <alignment vertical="center" wrapText="1"/>
      <protection locked="0"/>
    </xf>
    <xf numFmtId="0" fontId="20" fillId="0" borderId="9" xfId="4" applyFont="1" applyBorder="1" applyAlignment="1" applyProtection="1">
      <alignment wrapText="1"/>
      <protection locked="0"/>
    </xf>
    <xf numFmtId="0" fontId="38" fillId="0" borderId="0" xfId="4" applyFont="1" applyProtection="1">
      <protection locked="0"/>
    </xf>
    <xf numFmtId="0" fontId="25" fillId="0" borderId="0" xfId="4" applyFont="1" applyProtection="1">
      <protection locked="0"/>
    </xf>
    <xf numFmtId="0" fontId="20" fillId="0" borderId="0" xfId="4" applyFont="1" applyFill="1" applyProtection="1">
      <protection locked="0"/>
    </xf>
    <xf numFmtId="0" fontId="20" fillId="0" borderId="0" xfId="4" applyFont="1" applyProtection="1"/>
    <xf numFmtId="167" fontId="20" fillId="0" borderId="0" xfId="4" applyNumberFormat="1" applyFont="1" applyFill="1" applyBorder="1" applyProtection="1">
      <protection locked="0"/>
    </xf>
    <xf numFmtId="0" fontId="20" fillId="0" borderId="12" xfId="4" applyFont="1" applyBorder="1" applyProtection="1"/>
    <xf numFmtId="0" fontId="20" fillId="0" borderId="12" xfId="4" applyFont="1" applyBorder="1" applyProtection="1">
      <protection locked="0"/>
    </xf>
    <xf numFmtId="0" fontId="22" fillId="0" borderId="9" xfId="4" applyFont="1" applyFill="1" applyBorder="1" applyAlignment="1" applyProtection="1">
      <alignment vertical="top"/>
      <protection locked="0"/>
    </xf>
    <xf numFmtId="165" fontId="25" fillId="6" borderId="10" xfId="7" applyNumberFormat="1" applyFont="1" applyFill="1" applyBorder="1" applyAlignment="1" applyProtection="1">
      <alignment horizontal="center" vertical="center"/>
    </xf>
    <xf numFmtId="166" fontId="25" fillId="4" borderId="10" xfId="4" applyNumberFormat="1" applyFont="1" applyFill="1" applyBorder="1" applyAlignment="1" applyProtection="1">
      <alignment horizontal="center" wrapText="1"/>
    </xf>
    <xf numFmtId="165" fontId="25" fillId="5" borderId="10" xfId="7" applyNumberFormat="1" applyFont="1" applyFill="1" applyBorder="1" applyAlignment="1" applyProtection="1">
      <alignment horizontal="center" vertical="center"/>
    </xf>
    <xf numFmtId="0" fontId="25" fillId="0" borderId="9" xfId="4" applyFont="1" applyFill="1" applyBorder="1" applyAlignment="1">
      <alignment wrapText="1"/>
    </xf>
    <xf numFmtId="0" fontId="25" fillId="0" borderId="0" xfId="4" applyFont="1" applyFill="1" applyAlignment="1">
      <alignment wrapText="1"/>
    </xf>
    <xf numFmtId="0" fontId="25" fillId="0" borderId="0" xfId="4" applyFont="1" applyFill="1" applyAlignment="1">
      <alignment horizontal="left" wrapText="1"/>
    </xf>
    <xf numFmtId="0" fontId="20" fillId="0" borderId="0" xfId="4" applyFont="1" applyBorder="1"/>
    <xf numFmtId="0" fontId="40" fillId="0" borderId="0" xfId="4" applyFont="1"/>
    <xf numFmtId="0" fontId="20" fillId="0" borderId="17" xfId="4" applyNumberFormat="1" applyFont="1" applyBorder="1" applyAlignment="1">
      <alignment horizontal="center" vertical="center" wrapText="1"/>
    </xf>
    <xf numFmtId="0" fontId="39" fillId="0" borderId="17" xfId="4" applyFont="1" applyBorder="1" applyAlignment="1">
      <alignment horizontal="center" vertical="center" wrapText="1"/>
    </xf>
    <xf numFmtId="166" fontId="20" fillId="0" borderId="17" xfId="4" applyNumberFormat="1" applyFont="1" applyBorder="1" applyAlignment="1">
      <alignment horizontal="right" indent="1"/>
    </xf>
    <xf numFmtId="168" fontId="25" fillId="0" borderId="17" xfId="4" applyNumberFormat="1" applyFont="1" applyBorder="1" applyAlignment="1">
      <alignment horizontal="right" indent="1"/>
    </xf>
    <xf numFmtId="0" fontId="20" fillId="4" borderId="18" xfId="4" applyFont="1" applyFill="1" applyBorder="1" applyAlignment="1">
      <alignment horizontal="center"/>
    </xf>
    <xf numFmtId="168" fontId="25" fillId="0" borderId="20" xfId="4" applyNumberFormat="1" applyFont="1" applyBorder="1" applyAlignment="1">
      <alignment horizontal="right" indent="1"/>
    </xf>
    <xf numFmtId="0" fontId="20" fillId="0" borderId="0" xfId="4" applyFont="1" applyAlignment="1" applyProtection="1">
      <alignment vertical="center"/>
    </xf>
    <xf numFmtId="0" fontId="20" fillId="0" borderId="0" xfId="4" applyFont="1" applyFill="1" applyBorder="1" applyAlignment="1" applyProtection="1">
      <alignment horizontal="right" vertical="center"/>
    </xf>
    <xf numFmtId="0" fontId="22" fillId="0" borderId="9" xfId="0" applyFont="1" applyBorder="1" applyAlignment="1">
      <alignment vertical="top"/>
    </xf>
    <xf numFmtId="0" fontId="22" fillId="0" borderId="9" xfId="4" applyFont="1" applyFill="1" applyBorder="1" applyAlignment="1">
      <alignment vertical="top"/>
    </xf>
    <xf numFmtId="0" fontId="14" fillId="0" borderId="0" xfId="3" applyFont="1" applyBorder="1" applyAlignment="1" applyProtection="1">
      <alignment horizontal="center" wrapText="1"/>
    </xf>
    <xf numFmtId="168" fontId="25" fillId="5" borderId="11" xfId="7" applyNumberFormat="1" applyFont="1" applyFill="1" applyBorder="1" applyAlignment="1">
      <alignment horizontal="right" vertical="center"/>
    </xf>
    <xf numFmtId="169" fontId="20" fillId="4" borderId="11" xfId="4" applyNumberFormat="1" applyFont="1" applyFill="1" applyBorder="1" applyAlignment="1">
      <alignment horizontal="right" vertical="center" wrapText="1"/>
    </xf>
    <xf numFmtId="0" fontId="20" fillId="0" borderId="17"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16" xfId="4" applyFont="1" applyBorder="1" applyAlignment="1">
      <alignment horizontal="center" vertical="center"/>
    </xf>
    <xf numFmtId="0" fontId="20" fillId="0" borderId="17" xfId="4" applyFont="1" applyBorder="1" applyAlignment="1">
      <alignment horizontal="center" vertical="center"/>
    </xf>
    <xf numFmtId="166" fontId="25" fillId="4" borderId="17" xfId="4" applyNumberFormat="1" applyFont="1" applyFill="1" applyBorder="1" applyAlignment="1" applyProtection="1">
      <alignment horizontal="center" vertical="center" wrapText="1"/>
      <protection locked="0"/>
    </xf>
    <xf numFmtId="165" fontId="20" fillId="6" borderId="17" xfId="7" applyNumberFormat="1" applyFont="1" applyFill="1" applyBorder="1" applyAlignment="1" applyProtection="1">
      <alignment horizontal="center" vertical="center" wrapText="1"/>
      <protection locked="0"/>
    </xf>
    <xf numFmtId="0" fontId="30" fillId="0" borderId="28" xfId="0" applyFont="1" applyBorder="1" applyAlignment="1">
      <alignment horizontal="center" vertical="center" wrapText="1"/>
    </xf>
    <xf numFmtId="0" fontId="20" fillId="0" borderId="17" xfId="4" applyFont="1" applyBorder="1" applyAlignment="1" applyProtection="1">
      <alignment horizontal="center" vertical="center" wrapText="1"/>
      <protection locked="0"/>
    </xf>
    <xf numFmtId="0" fontId="25" fillId="0" borderId="17" xfId="4" applyFont="1" applyBorder="1" applyAlignment="1" applyProtection="1">
      <alignment horizontal="center" vertical="center" wrapText="1"/>
      <protection locked="0"/>
    </xf>
    <xf numFmtId="0" fontId="20" fillId="0" borderId="16" xfId="4" applyFont="1" applyBorder="1" applyAlignment="1" applyProtection="1">
      <alignment horizontal="center" vertical="center"/>
      <protection locked="0"/>
    </xf>
    <xf numFmtId="0" fontId="20" fillId="0" borderId="17" xfId="4" applyFont="1" applyBorder="1" applyAlignment="1" applyProtection="1">
      <alignment horizontal="center" vertical="center"/>
      <protection locked="0"/>
    </xf>
    <xf numFmtId="0" fontId="25" fillId="0" borderId="18" xfId="4" applyFont="1" applyBorder="1" applyAlignment="1">
      <alignment horizontal="center" vertical="center" wrapText="1"/>
    </xf>
    <xf numFmtId="0" fontId="20" fillId="0" borderId="0" xfId="4" applyFont="1" applyAlignment="1">
      <alignment horizontal="left" vertical="center"/>
    </xf>
    <xf numFmtId="0" fontId="25" fillId="0" borderId="17" xfId="4" applyFont="1" applyBorder="1" applyAlignment="1">
      <alignment horizontal="center" vertical="center" wrapText="1"/>
    </xf>
    <xf numFmtId="0" fontId="20" fillId="0" borderId="36" xfId="4" applyFont="1" applyBorder="1" applyProtection="1">
      <protection locked="0"/>
    </xf>
    <xf numFmtId="0" fontId="20" fillId="0" borderId="37" xfId="4" applyFont="1" applyBorder="1" applyProtection="1">
      <protection locked="0"/>
    </xf>
    <xf numFmtId="0" fontId="20" fillId="0" borderId="29" xfId="4" applyFont="1" applyBorder="1" applyAlignment="1" applyProtection="1">
      <alignment horizontal="center" vertical="center"/>
      <protection locked="0"/>
    </xf>
    <xf numFmtId="0" fontId="20" fillId="0" borderId="29" xfId="4" applyFont="1" applyBorder="1" applyAlignment="1" applyProtection="1">
      <alignment horizontal="center" vertical="center" wrapText="1"/>
      <protection locked="0"/>
    </xf>
    <xf numFmtId="166" fontId="25" fillId="4" borderId="29" xfId="4" applyNumberFormat="1" applyFont="1" applyFill="1" applyBorder="1" applyAlignment="1" applyProtection="1">
      <alignment horizontal="center" vertical="center" wrapText="1"/>
      <protection locked="0"/>
    </xf>
    <xf numFmtId="165" fontId="25" fillId="6" borderId="29" xfId="7" applyNumberFormat="1" applyFont="1" applyFill="1" applyBorder="1" applyAlignment="1" applyProtection="1">
      <alignment horizontal="center" vertical="center" wrapText="1"/>
      <protection locked="0"/>
    </xf>
    <xf numFmtId="0" fontId="36" fillId="0" borderId="29" xfId="4" applyFont="1" applyBorder="1" applyAlignment="1" applyProtection="1">
      <alignment horizontal="center" vertical="center" wrapText="1"/>
      <protection locked="0"/>
    </xf>
    <xf numFmtId="0" fontId="25" fillId="0" borderId="29" xfId="4" applyFont="1" applyBorder="1" applyAlignment="1" applyProtection="1">
      <alignment horizontal="center" vertical="center" wrapText="1"/>
      <protection locked="0"/>
    </xf>
    <xf numFmtId="167" fontId="25" fillId="6" borderId="17" xfId="7" applyNumberFormat="1" applyFont="1" applyFill="1" applyBorder="1" applyAlignment="1">
      <alignment horizontal="center" vertical="center"/>
    </xf>
    <xf numFmtId="167" fontId="20" fillId="4" borderId="17" xfId="4" applyNumberFormat="1" applyFont="1" applyFill="1" applyBorder="1" applyAlignment="1">
      <alignment horizontal="center"/>
    </xf>
    <xf numFmtId="2" fontId="20" fillId="4" borderId="17" xfId="4" applyNumberFormat="1" applyFont="1" applyFill="1" applyBorder="1" applyAlignment="1">
      <alignment horizontal="center"/>
    </xf>
    <xf numFmtId="0" fontId="20" fillId="4" borderId="17" xfId="4" applyFont="1" applyFill="1" applyBorder="1" applyAlignment="1">
      <alignment horizontal="center"/>
    </xf>
    <xf numFmtId="166" fontId="20" fillId="0" borderId="20" xfId="4" applyNumberFormat="1" applyFont="1" applyBorder="1" applyAlignment="1">
      <alignment horizontal="right" indent="1"/>
    </xf>
    <xf numFmtId="167" fontId="25" fillId="6" borderId="20" xfId="7" applyNumberFormat="1" applyFont="1" applyFill="1" applyBorder="1" applyAlignment="1">
      <alignment horizontal="center" vertical="center"/>
    </xf>
    <xf numFmtId="167" fontId="20" fillId="4" borderId="20" xfId="4" applyNumberFormat="1" applyFont="1" applyFill="1" applyBorder="1" applyAlignment="1">
      <alignment horizontal="center"/>
    </xf>
    <xf numFmtId="2" fontId="20" fillId="4" borderId="20" xfId="4" applyNumberFormat="1" applyFont="1" applyFill="1" applyBorder="1" applyAlignment="1">
      <alignment horizontal="center"/>
    </xf>
    <xf numFmtId="168" fontId="25" fillId="0" borderId="41" xfId="4" applyNumberFormat="1" applyFont="1" applyBorder="1" applyAlignment="1">
      <alignment horizontal="right" indent="1"/>
    </xf>
    <xf numFmtId="168" fontId="25" fillId="0" borderId="43" xfId="4" applyNumberFormat="1" applyFont="1" applyBorder="1" applyAlignment="1">
      <alignment horizontal="right" indent="1"/>
    </xf>
    <xf numFmtId="0" fontId="20" fillId="0" borderId="29" xfId="4" applyFont="1" applyBorder="1" applyAlignment="1">
      <alignment horizontal="center" vertical="center" wrapText="1"/>
    </xf>
    <xf numFmtId="168" fontId="20" fillId="0" borderId="17" xfId="4" applyNumberFormat="1" applyFont="1" applyFill="1" applyBorder="1" applyAlignment="1">
      <alignment horizontal="right" indent="1"/>
    </xf>
    <xf numFmtId="170" fontId="20" fillId="0" borderId="17" xfId="4" applyNumberFormat="1" applyFont="1" applyFill="1" applyBorder="1" applyAlignment="1">
      <alignment horizontal="right" indent="1"/>
    </xf>
    <xf numFmtId="168" fontId="20" fillId="0" borderId="20" xfId="4" applyNumberFormat="1" applyFont="1" applyFill="1" applyBorder="1" applyAlignment="1">
      <alignment horizontal="right" indent="1"/>
    </xf>
    <xf numFmtId="165" fontId="25" fillId="6" borderId="18" xfId="7" applyNumberFormat="1" applyFont="1" applyFill="1" applyBorder="1" applyAlignment="1" applyProtection="1">
      <alignment horizontal="center" vertical="center"/>
    </xf>
    <xf numFmtId="165" fontId="25" fillId="6" borderId="30" xfId="7" applyNumberFormat="1" applyFont="1" applyFill="1" applyBorder="1" applyAlignment="1" applyProtection="1">
      <alignment horizontal="center" vertical="center"/>
    </xf>
    <xf numFmtId="0" fontId="20" fillId="0" borderId="0" xfId="4" applyFont="1" applyAlignment="1">
      <alignment horizontal="right"/>
    </xf>
    <xf numFmtId="0" fontId="30" fillId="0" borderId="0" xfId="0" applyFont="1" applyBorder="1" applyAlignment="1">
      <alignment vertical="center"/>
    </xf>
    <xf numFmtId="168" fontId="25" fillId="4" borderId="11" xfId="4" applyNumberFormat="1" applyFont="1" applyFill="1" applyBorder="1" applyAlignment="1">
      <alignment horizontal="right" vertical="center" wrapText="1"/>
    </xf>
    <xf numFmtId="168" fontId="20" fillId="6" borderId="11" xfId="7" applyNumberFormat="1" applyFont="1" applyFill="1" applyBorder="1" applyAlignment="1">
      <alignment horizontal="right" vertical="center"/>
    </xf>
    <xf numFmtId="0" fontId="20" fillId="0" borderId="0" xfId="4" applyFont="1" applyFill="1" applyAlignment="1">
      <alignment vertical="top"/>
    </xf>
    <xf numFmtId="0" fontId="20" fillId="0" borderId="0" xfId="4" applyFont="1" applyAlignment="1">
      <alignment vertical="top"/>
    </xf>
    <xf numFmtId="168" fontId="25" fillId="4" borderId="10" xfId="4" applyNumberFormat="1" applyFont="1" applyFill="1" applyBorder="1" applyAlignment="1">
      <alignment horizontal="right" vertical="center" wrapText="1"/>
    </xf>
    <xf numFmtId="168" fontId="20" fillId="6" borderId="10" xfId="7" applyNumberFormat="1" applyFont="1" applyFill="1" applyBorder="1" applyAlignment="1">
      <alignment horizontal="right" vertical="center"/>
    </xf>
    <xf numFmtId="0" fontId="20" fillId="0" borderId="0" xfId="4" applyFont="1" applyAlignment="1">
      <alignment horizontal="right"/>
    </xf>
    <xf numFmtId="0" fontId="20" fillId="0" borderId="0" xfId="4" applyFont="1" applyAlignment="1" applyProtection="1">
      <alignment horizontal="right"/>
      <protection locked="0"/>
    </xf>
    <xf numFmtId="168" fontId="20" fillId="6" borderId="47" xfId="7" applyNumberFormat="1" applyFont="1" applyFill="1" applyBorder="1" applyAlignment="1">
      <alignment horizontal="right" vertical="center"/>
    </xf>
    <xf numFmtId="168" fontId="25" fillId="5" borderId="47" xfId="7" applyNumberFormat="1" applyFont="1" applyFill="1" applyBorder="1" applyAlignment="1">
      <alignment horizontal="right" vertical="center"/>
    </xf>
    <xf numFmtId="168" fontId="25" fillId="4" borderId="47" xfId="4" applyNumberFormat="1" applyFont="1" applyFill="1" applyBorder="1" applyAlignment="1">
      <alignment horizontal="right" vertical="center" wrapText="1"/>
    </xf>
    <xf numFmtId="169" fontId="20" fillId="4" borderId="47" xfId="4" applyNumberFormat="1" applyFont="1" applyFill="1" applyBorder="1" applyAlignment="1">
      <alignment horizontal="right" vertical="center" wrapText="1"/>
    </xf>
    <xf numFmtId="168" fontId="20" fillId="6" borderId="48" xfId="7" applyNumberFormat="1" applyFont="1" applyFill="1" applyBorder="1" applyAlignment="1">
      <alignment vertical="center"/>
    </xf>
    <xf numFmtId="168" fontId="25" fillId="5" borderId="10" xfId="7" applyNumberFormat="1" applyFont="1" applyFill="1" applyBorder="1" applyAlignment="1">
      <alignment vertical="center"/>
    </xf>
    <xf numFmtId="168" fontId="20" fillId="6" borderId="49" xfId="7" applyNumberFormat="1" applyFont="1" applyFill="1" applyBorder="1" applyAlignment="1">
      <alignment vertical="center"/>
    </xf>
    <xf numFmtId="168" fontId="20" fillId="6" borderId="10" xfId="7" applyNumberFormat="1" applyFont="1" applyFill="1" applyBorder="1" applyAlignment="1">
      <alignment vertical="center"/>
    </xf>
    <xf numFmtId="169" fontId="25" fillId="6" borderId="50" xfId="7" applyNumberFormat="1" applyFont="1" applyFill="1" applyBorder="1" applyAlignment="1">
      <alignment vertical="center"/>
    </xf>
    <xf numFmtId="168" fontId="20" fillId="7" borderId="17" xfId="4" applyNumberFormat="1" applyFont="1" applyFill="1" applyBorder="1" applyAlignment="1">
      <alignment horizontal="right" indent="1"/>
    </xf>
    <xf numFmtId="167" fontId="20" fillId="7" borderId="18" xfId="4" applyNumberFormat="1" applyFont="1" applyFill="1" applyBorder="1" applyAlignment="1">
      <alignment horizontal="right" indent="1"/>
    </xf>
    <xf numFmtId="0" fontId="20" fillId="0" borderId="0" xfId="4" applyFont="1" applyFill="1" applyAlignment="1">
      <alignment horizontal="right"/>
    </xf>
    <xf numFmtId="0" fontId="20" fillId="0" borderId="0" xfId="4" applyFont="1" applyAlignment="1">
      <alignment horizontal="right"/>
    </xf>
    <xf numFmtId="0" fontId="25" fillId="0" borderId="18" xfId="4" applyFont="1" applyBorder="1" applyAlignment="1">
      <alignment horizontal="center" vertical="center" wrapText="1"/>
    </xf>
    <xf numFmtId="168" fontId="20" fillId="0" borderId="0" xfId="4" applyNumberFormat="1" applyFont="1" applyFill="1"/>
    <xf numFmtId="0" fontId="20" fillId="0" borderId="0" xfId="4" applyFont="1" applyFill="1"/>
    <xf numFmtId="164" fontId="20" fillId="0" borderId="0" xfId="4" applyNumberFormat="1" applyFont="1" applyFill="1"/>
    <xf numFmtId="0" fontId="40" fillId="0" borderId="0" xfId="4" applyFont="1" applyFill="1"/>
    <xf numFmtId="168" fontId="11" fillId="0" borderId="17" xfId="4" applyNumberFormat="1" applyFont="1" applyBorder="1" applyAlignment="1">
      <alignment horizontal="right" indent="1"/>
    </xf>
    <xf numFmtId="168" fontId="11" fillId="0" borderId="20" xfId="4" applyNumberFormat="1" applyFont="1" applyBorder="1" applyAlignment="1">
      <alignment horizontal="right" indent="1"/>
    </xf>
    <xf numFmtId="0" fontId="21" fillId="0" borderId="0" xfId="4" applyFont="1" applyFill="1"/>
    <xf numFmtId="0" fontId="20" fillId="0" borderId="16" xfId="4" applyFont="1" applyFill="1" applyBorder="1"/>
    <xf numFmtId="0" fontId="20" fillId="0" borderId="17" xfId="4" applyFont="1" applyFill="1" applyBorder="1" applyAlignment="1">
      <alignment horizontal="right" indent="1"/>
    </xf>
    <xf numFmtId="168" fontId="25" fillId="0" borderId="17" xfId="4" applyNumberFormat="1" applyFont="1" applyFill="1" applyBorder="1" applyAlignment="1">
      <alignment horizontal="right" indent="1"/>
    </xf>
    <xf numFmtId="168" fontId="25" fillId="0" borderId="40" xfId="4" applyNumberFormat="1" applyFont="1" applyFill="1" applyBorder="1" applyAlignment="1">
      <alignment horizontal="right" indent="1"/>
    </xf>
    <xf numFmtId="168" fontId="25" fillId="0" borderId="42" xfId="4" applyNumberFormat="1" applyFont="1" applyFill="1" applyBorder="1" applyAlignment="1">
      <alignment horizontal="right" indent="1"/>
    </xf>
    <xf numFmtId="168" fontId="20" fillId="0" borderId="40" xfId="4" applyNumberFormat="1" applyFont="1" applyFill="1" applyBorder="1" applyAlignment="1">
      <alignment horizontal="right" indent="1"/>
    </xf>
    <xf numFmtId="0" fontId="0" fillId="0" borderId="0" xfId="0" applyFill="1"/>
    <xf numFmtId="0" fontId="20" fillId="0" borderId="0" xfId="8" applyFont="1" applyFill="1"/>
    <xf numFmtId="0" fontId="20" fillId="0" borderId="51" xfId="4" applyFont="1" applyBorder="1" applyAlignment="1">
      <alignment horizontal="center" vertical="center" wrapText="1"/>
    </xf>
    <xf numFmtId="171" fontId="20" fillId="0" borderId="17" xfId="4" applyNumberFormat="1" applyFont="1" applyBorder="1" applyAlignment="1">
      <alignment horizontal="right" indent="1"/>
    </xf>
    <xf numFmtId="171" fontId="20" fillId="0" borderId="20" xfId="4" applyNumberFormat="1" applyFont="1" applyBorder="1" applyAlignment="1">
      <alignment horizontal="right" indent="1"/>
    </xf>
    <xf numFmtId="171" fontId="20" fillId="4" borderId="17" xfId="4" applyNumberFormat="1" applyFont="1" applyFill="1" applyBorder="1" applyAlignment="1">
      <alignment horizontal="center"/>
    </xf>
    <xf numFmtId="171" fontId="20" fillId="4" borderId="20" xfId="4" applyNumberFormat="1" applyFont="1" applyFill="1" applyBorder="1" applyAlignment="1">
      <alignment horizontal="center"/>
    </xf>
    <xf numFmtId="0" fontId="13" fillId="3" borderId="4" xfId="2" applyFont="1" applyFill="1" applyBorder="1" applyAlignment="1">
      <alignment horizontal="left" indent="2"/>
    </xf>
    <xf numFmtId="0" fontId="13" fillId="3" borderId="0" xfId="2" applyFont="1" applyFill="1" applyBorder="1" applyAlignment="1">
      <alignment horizontal="left" indent="2"/>
    </xf>
    <xf numFmtId="0" fontId="5" fillId="2" borderId="0" xfId="0" applyFont="1" applyFill="1" applyAlignment="1">
      <alignment horizontal="center"/>
    </xf>
    <xf numFmtId="0" fontId="18" fillId="0" borderId="4" xfId="2" applyFont="1" applyBorder="1" applyAlignment="1">
      <alignment horizontal="center"/>
    </xf>
    <xf numFmtId="0" fontId="18" fillId="0" borderId="0" xfId="2" applyFont="1" applyBorder="1" applyAlignment="1">
      <alignment horizontal="center"/>
    </xf>
    <xf numFmtId="0" fontId="13" fillId="3" borderId="4" xfId="0" applyFont="1" applyFill="1" applyBorder="1" applyAlignment="1">
      <alignment horizontal="left" indent="2"/>
    </xf>
    <xf numFmtId="0" fontId="13" fillId="3" borderId="0" xfId="0" applyFont="1" applyFill="1" applyBorder="1" applyAlignment="1">
      <alignment horizontal="left" indent="2"/>
    </xf>
    <xf numFmtId="0" fontId="20" fillId="0" borderId="0" xfId="4" applyFont="1" applyAlignment="1">
      <alignment horizontal="center" wrapText="1"/>
    </xf>
    <xf numFmtId="0" fontId="20" fillId="0" borderId="5" xfId="4" applyFont="1" applyBorder="1" applyAlignment="1">
      <alignment horizontal="center" wrapText="1"/>
    </xf>
    <xf numFmtId="0" fontId="20" fillId="0" borderId="14" xfId="4" applyFont="1" applyBorder="1" applyAlignment="1">
      <alignment horizontal="center" vertical="center" wrapText="1"/>
    </xf>
    <xf numFmtId="0" fontId="20" fillId="0" borderId="17" xfId="4" applyFont="1" applyBorder="1" applyAlignment="1">
      <alignment horizontal="center" vertical="center" wrapText="1"/>
    </xf>
    <xf numFmtId="0" fontId="20" fillId="0" borderId="15" xfId="4" applyFont="1" applyBorder="1" applyAlignment="1">
      <alignment horizontal="center" vertical="center" wrapText="1"/>
    </xf>
    <xf numFmtId="0" fontId="20" fillId="0" borderId="18" xfId="4" applyFont="1" applyBorder="1" applyAlignment="1">
      <alignment horizontal="center" vertical="center" wrapText="1"/>
    </xf>
    <xf numFmtId="0" fontId="20" fillId="0" borderId="13" xfId="4" applyFont="1" applyBorder="1" applyAlignment="1">
      <alignment horizontal="center" vertical="center"/>
    </xf>
    <xf numFmtId="0" fontId="20" fillId="0" borderId="16" xfId="4" applyFont="1" applyBorder="1" applyAlignment="1">
      <alignment horizontal="center" vertical="center"/>
    </xf>
    <xf numFmtId="0" fontId="20" fillId="0" borderId="14" xfId="4" applyFont="1" applyBorder="1" applyAlignment="1">
      <alignment horizontal="center" vertical="center"/>
    </xf>
    <xf numFmtId="0" fontId="20" fillId="0" borderId="17" xfId="4" applyFont="1" applyBorder="1" applyAlignment="1">
      <alignment horizontal="center" vertical="center"/>
    </xf>
    <xf numFmtId="166" fontId="25" fillId="4" borderId="14" xfId="4" applyNumberFormat="1" applyFont="1" applyFill="1" applyBorder="1" applyAlignment="1" applyProtection="1">
      <alignment horizontal="center" vertical="center" wrapText="1"/>
      <protection locked="0"/>
    </xf>
    <xf numFmtId="166" fontId="25" fillId="4" borderId="17" xfId="4" applyNumberFormat="1" applyFont="1" applyFill="1" applyBorder="1" applyAlignment="1" applyProtection="1">
      <alignment horizontal="center" vertical="center" wrapText="1"/>
      <protection locked="0"/>
    </xf>
    <xf numFmtId="165" fontId="20" fillId="6" borderId="14" xfId="7" applyNumberFormat="1" applyFont="1" applyFill="1" applyBorder="1" applyAlignment="1" applyProtection="1">
      <alignment horizontal="center" vertical="center" wrapText="1"/>
      <protection locked="0"/>
    </xf>
    <xf numFmtId="165" fontId="20" fillId="6" borderId="17" xfId="7" applyNumberFormat="1" applyFont="1" applyFill="1" applyBorder="1" applyAlignment="1" applyProtection="1">
      <alignment horizontal="center" vertical="center" wrapText="1"/>
      <protection locked="0"/>
    </xf>
    <xf numFmtId="0" fontId="30" fillId="0" borderId="21" xfId="0" applyFont="1" applyBorder="1" applyAlignment="1">
      <alignment horizontal="justify" vertical="center" wrapText="1"/>
    </xf>
    <xf numFmtId="0" fontId="26" fillId="0" borderId="27" xfId="0" applyFont="1" applyBorder="1" applyAlignment="1">
      <alignment horizontal="center" vertical="center" wrapText="1"/>
    </xf>
    <xf numFmtId="0" fontId="26" fillId="0" borderId="0" xfId="0" applyFont="1" applyBorder="1" applyAlignment="1">
      <alignment horizontal="center" vertical="center" wrapText="1"/>
    </xf>
    <xf numFmtId="0" fontId="26" fillId="0" borderId="28" xfId="0" applyFont="1" applyBorder="1" applyAlignment="1">
      <alignment horizontal="center" vertical="center" wrapText="1"/>
    </xf>
    <xf numFmtId="0" fontId="30" fillId="0" borderId="27" xfId="0" applyFont="1" applyBorder="1" applyAlignment="1">
      <alignment horizontal="justify" vertical="center" wrapText="1"/>
    </xf>
    <xf numFmtId="0" fontId="30" fillId="0" borderId="0" xfId="0" applyFont="1" applyBorder="1" applyAlignment="1">
      <alignment horizontal="justify" vertical="center" wrapText="1"/>
    </xf>
    <xf numFmtId="0" fontId="30" fillId="0" borderId="28" xfId="0" applyFont="1" applyBorder="1" applyAlignment="1">
      <alignment horizontal="justify" vertical="center" wrapText="1"/>
    </xf>
    <xf numFmtId="0" fontId="32" fillId="0" borderId="0"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0" xfId="0" applyFont="1" applyBorder="1" applyAlignment="1">
      <alignment vertical="center" wrapText="1"/>
    </xf>
    <xf numFmtId="0" fontId="25" fillId="6" borderId="30" xfId="7" applyNumberFormat="1" applyFont="1" applyFill="1" applyBorder="1" applyAlignment="1" applyProtection="1">
      <alignment horizontal="center" vertical="center"/>
    </xf>
    <xf numFmtId="0" fontId="25" fillId="6" borderId="44" xfId="7" applyNumberFormat="1" applyFont="1" applyFill="1" applyBorder="1" applyAlignment="1" applyProtection="1">
      <alignment horizontal="center" vertical="center"/>
    </xf>
    <xf numFmtId="0" fontId="20" fillId="0" borderId="14" xfId="4" applyFont="1" applyBorder="1" applyAlignment="1" applyProtection="1">
      <alignment horizontal="center" vertical="center" wrapText="1"/>
      <protection locked="0"/>
    </xf>
    <xf numFmtId="0" fontId="20" fillId="0" borderId="17" xfId="4" applyFont="1" applyBorder="1" applyAlignment="1" applyProtection="1">
      <alignment horizontal="center" vertical="center" wrapText="1"/>
      <protection locked="0"/>
    </xf>
    <xf numFmtId="0" fontId="25" fillId="0" borderId="14" xfId="4" applyFont="1" applyBorder="1" applyAlignment="1" applyProtection="1">
      <alignment horizontal="center" vertical="center" wrapText="1"/>
      <protection locked="0"/>
    </xf>
    <xf numFmtId="0" fontId="25" fillId="0" borderId="17" xfId="4" applyFont="1" applyBorder="1" applyAlignment="1" applyProtection="1">
      <alignment horizontal="center" vertical="center" wrapText="1"/>
      <protection locked="0"/>
    </xf>
    <xf numFmtId="0" fontId="25" fillId="0" borderId="15" xfId="4" applyFont="1" applyBorder="1" applyAlignment="1" applyProtection="1">
      <alignment horizontal="center" vertical="center" wrapText="1"/>
      <protection locked="0"/>
    </xf>
    <xf numFmtId="0" fontId="25" fillId="0" borderId="18" xfId="4" applyFont="1" applyBorder="1" applyAlignment="1" applyProtection="1">
      <alignment horizontal="center" vertical="center" wrapText="1"/>
      <protection locked="0"/>
    </xf>
    <xf numFmtId="0" fontId="20" fillId="4" borderId="29" xfId="4" applyFont="1" applyFill="1" applyBorder="1" applyAlignment="1" applyProtection="1">
      <alignment horizontal="center" vertical="center"/>
      <protection locked="0"/>
    </xf>
    <xf numFmtId="0" fontId="20" fillId="4" borderId="38" xfId="4" applyFont="1" applyFill="1" applyBorder="1" applyAlignment="1" applyProtection="1">
      <alignment horizontal="center" vertical="center"/>
      <protection locked="0"/>
    </xf>
    <xf numFmtId="165" fontId="25" fillId="6" borderId="30" xfId="7" applyNumberFormat="1" applyFont="1" applyFill="1" applyBorder="1" applyAlignment="1" applyProtection="1">
      <alignment horizontal="center" vertical="center"/>
      <protection locked="0"/>
    </xf>
    <xf numFmtId="165" fontId="25" fillId="6" borderId="45" xfId="7" applyNumberFormat="1" applyFont="1" applyFill="1" applyBorder="1" applyAlignment="1" applyProtection="1">
      <alignment horizontal="center" vertical="center"/>
      <protection locked="0"/>
    </xf>
    <xf numFmtId="171" fontId="21" fillId="0" borderId="39" xfId="4" applyNumberFormat="1" applyFont="1" applyFill="1" applyBorder="1" applyAlignment="1" applyProtection="1">
      <alignment horizontal="center" vertical="top" wrapText="1"/>
      <protection locked="0"/>
    </xf>
    <xf numFmtId="171" fontId="21" fillId="0" borderId="33" xfId="4" applyNumberFormat="1" applyFont="1" applyFill="1" applyBorder="1" applyAlignment="1" applyProtection="1">
      <alignment horizontal="center" vertical="top" wrapText="1"/>
      <protection locked="0"/>
    </xf>
    <xf numFmtId="0" fontId="20" fillId="4" borderId="38" xfId="4" applyFont="1" applyFill="1" applyBorder="1" applyAlignment="1" applyProtection="1">
      <alignment horizontal="center" vertical="center" wrapText="1"/>
    </xf>
    <xf numFmtId="0" fontId="20" fillId="4" borderId="35" xfId="4" applyFont="1" applyFill="1" applyBorder="1" applyAlignment="1" applyProtection="1">
      <alignment horizontal="center" vertical="center" wrapText="1"/>
    </xf>
    <xf numFmtId="0" fontId="20" fillId="0" borderId="0" xfId="4" applyFont="1" applyAlignment="1" applyProtection="1">
      <alignment horizontal="left" vertical="top" wrapText="1"/>
      <protection locked="0"/>
    </xf>
    <xf numFmtId="0" fontId="20" fillId="0" borderId="13" xfId="4" applyFont="1" applyBorder="1" applyAlignment="1" applyProtection="1">
      <alignment horizontal="center" vertical="center"/>
      <protection locked="0"/>
    </xf>
    <xf numFmtId="0" fontId="20" fillId="0" borderId="16" xfId="4" applyFont="1" applyBorder="1" applyAlignment="1" applyProtection="1">
      <alignment horizontal="center" vertical="center"/>
      <protection locked="0"/>
    </xf>
    <xf numFmtId="0" fontId="20" fillId="0" borderId="14" xfId="4" applyFont="1" applyBorder="1" applyAlignment="1" applyProtection="1">
      <alignment horizontal="center" vertical="center"/>
      <protection locked="0"/>
    </xf>
    <xf numFmtId="0" fontId="20" fillId="0" borderId="17" xfId="4" applyFont="1" applyBorder="1" applyAlignment="1" applyProtection="1">
      <alignment horizontal="center" vertical="center"/>
      <protection locked="0"/>
    </xf>
    <xf numFmtId="0" fontId="20" fillId="0" borderId="0" xfId="4" applyFont="1" applyFill="1" applyBorder="1" applyAlignment="1" applyProtection="1">
      <alignment horizontal="right" vertical="center"/>
    </xf>
    <xf numFmtId="0" fontId="20" fillId="0" borderId="46" xfId="4" applyFont="1" applyFill="1" applyBorder="1" applyAlignment="1" applyProtection="1">
      <alignment horizontal="right" vertical="center"/>
    </xf>
    <xf numFmtId="0" fontId="20" fillId="0" borderId="0" xfId="4" applyFont="1" applyAlignment="1">
      <alignment horizontal="right"/>
    </xf>
    <xf numFmtId="0" fontId="20" fillId="0" borderId="5" xfId="4" applyFont="1" applyBorder="1" applyAlignment="1">
      <alignment horizontal="right"/>
    </xf>
    <xf numFmtId="0" fontId="20" fillId="0" borderId="0" xfId="4" applyFont="1" applyAlignment="1">
      <alignment horizontal="right" wrapText="1"/>
    </xf>
    <xf numFmtId="0" fontId="20" fillId="0" borderId="5" xfId="4" applyFont="1" applyBorder="1" applyAlignment="1">
      <alignment horizontal="right" wrapText="1"/>
    </xf>
    <xf numFmtId="0" fontId="20" fillId="4" borderId="32" xfId="4" applyFont="1" applyFill="1" applyBorder="1" applyAlignment="1">
      <alignment horizontal="center" vertical="center" wrapText="1"/>
    </xf>
    <xf numFmtId="0" fontId="20" fillId="0" borderId="34" xfId="4" applyFont="1" applyBorder="1" applyAlignment="1">
      <alignment vertical="center" wrapText="1"/>
    </xf>
    <xf numFmtId="0" fontId="25" fillId="0" borderId="0" xfId="4" applyFont="1" applyFill="1" applyAlignment="1">
      <alignment horizontal="left" vertical="center" wrapText="1"/>
    </xf>
    <xf numFmtId="0" fontId="40" fillId="0" borderId="0" xfId="4" applyFont="1" applyFill="1" applyAlignment="1">
      <alignment horizontal="left" vertical="center" wrapText="1"/>
    </xf>
    <xf numFmtId="0" fontId="25" fillId="0" borderId="14" xfId="4" applyFont="1" applyBorder="1" applyAlignment="1">
      <alignment horizontal="center" vertical="center" wrapText="1"/>
    </xf>
    <xf numFmtId="0" fontId="25" fillId="0" borderId="17" xfId="4" applyFont="1" applyBorder="1" applyAlignment="1">
      <alignment horizontal="center" vertical="center" wrapText="1"/>
    </xf>
    <xf numFmtId="0" fontId="25" fillId="0" borderId="15" xfId="4" applyFont="1" applyBorder="1" applyAlignment="1">
      <alignment horizontal="center" vertical="center" wrapText="1"/>
    </xf>
    <xf numFmtId="0" fontId="25" fillId="0" borderId="18" xfId="4" applyFont="1" applyBorder="1" applyAlignment="1">
      <alignment horizontal="center" vertical="center" wrapText="1"/>
    </xf>
    <xf numFmtId="0" fontId="20" fillId="0" borderId="0" xfId="4" applyFont="1" applyAlignment="1">
      <alignment horizontal="right" vertical="center"/>
    </xf>
    <xf numFmtId="0" fontId="20" fillId="0" borderId="46" xfId="4" applyFont="1" applyBorder="1" applyAlignment="1">
      <alignment horizontal="right" vertical="center"/>
    </xf>
    <xf numFmtId="0" fontId="21" fillId="0" borderId="31" xfId="4" applyFont="1" applyFill="1" applyBorder="1" applyAlignment="1">
      <alignment horizontal="center" wrapText="1"/>
    </xf>
    <xf numFmtId="0" fontId="20" fillId="0" borderId="33" xfId="4" applyFont="1" applyBorder="1" applyAlignment="1">
      <alignment wrapText="1"/>
    </xf>
    <xf numFmtId="0" fontId="20" fillId="0" borderId="0" xfId="4" applyFont="1" applyAlignment="1">
      <alignment horizontal="center" vertical="center" wrapText="1"/>
    </xf>
    <xf numFmtId="0" fontId="20" fillId="0" borderId="46" xfId="4" applyFont="1" applyBorder="1" applyAlignment="1">
      <alignment horizontal="center" vertical="center" wrapText="1"/>
    </xf>
    <xf numFmtId="0" fontId="20" fillId="0" borderId="0" xfId="4" applyFont="1" applyAlignment="1">
      <alignment horizontal="right" vertical="center" wrapText="1"/>
    </xf>
    <xf numFmtId="0" fontId="20" fillId="0" borderId="46" xfId="4" applyFont="1" applyBorder="1" applyAlignment="1">
      <alignment horizontal="right" vertical="center" wrapText="1"/>
    </xf>
    <xf numFmtId="0" fontId="20" fillId="0" borderId="0" xfId="4" applyFont="1" applyFill="1" applyBorder="1" applyAlignment="1">
      <alignment horizontal="right" vertical="center"/>
    </xf>
    <xf numFmtId="0" fontId="20" fillId="0" borderId="46" xfId="4" applyFont="1" applyFill="1" applyBorder="1" applyAlignment="1">
      <alignment horizontal="right" vertical="center"/>
    </xf>
  </cellXfs>
  <cellStyles count="9">
    <cellStyle name="Hipersaitas" xfId="1" builtinId="8"/>
    <cellStyle name="Hipersaitas 2" xfId="3" xr:uid="{5931E07A-7B8F-44F8-B91A-192AEDEC42B3}"/>
    <cellStyle name="Hipersaitas 2 2" xfId="5" xr:uid="{70E89679-B3EA-48E0-A6AB-BD40F45AC3EF}"/>
    <cellStyle name="Hipersaitas 2 3" xfId="6" xr:uid="{1B2F4423-E74C-4668-A947-63D68E196E0B}"/>
    <cellStyle name="Įprastas" xfId="0" builtinId="0"/>
    <cellStyle name="Įprastas 2 3" xfId="7" xr:uid="{F514B1CA-3574-4DB8-A335-5DC383DF4AFA}"/>
    <cellStyle name="Įprastas 5" xfId="2" xr:uid="{557F2153-BF62-4D57-ACF8-FE290150AB2A}"/>
    <cellStyle name="Įprastas 6" xfId="4" xr:uid="{EE4D0A42-7A6A-4558-B24B-C5E22CA63C0C}"/>
    <cellStyle name="Įprastas 6 2" xfId="8" xr:uid="{EE4D0A42-7A6A-4558-B24B-C5E22CA63C0C}"/>
  </cellStyles>
  <dxfs count="1">
    <dxf>
      <font>
        <strike val="0"/>
        <u val="none"/>
      </font>
      <fill>
        <patternFill>
          <bgColor rgb="FFDBDBDB"/>
        </patternFill>
      </fill>
    </dxf>
  </dxfs>
  <tableStyles count="0" defaultTableStyle="TableStyleMedium2" defaultPivotStyle="PivotStyleLight16"/>
  <colors>
    <mruColors>
      <color rgb="FF00244D"/>
      <color rgb="FF47ABD9"/>
      <color rgb="FFB5DDF0"/>
      <color rgb="FFD1D1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ifi.lt/" TargetMode="External"/></Relationships>
</file>

<file path=xl/drawings/drawing1.xml><?xml version="1.0" encoding="utf-8"?>
<xdr:wsDr xmlns:xdr="http://schemas.openxmlformats.org/drawingml/2006/spreadsheetDrawing" xmlns:a="http://schemas.openxmlformats.org/drawingml/2006/main">
  <xdr:twoCellAnchor>
    <xdr:from>
      <xdr:col>2</xdr:col>
      <xdr:colOff>579438</xdr:colOff>
      <xdr:row>0</xdr:row>
      <xdr:rowOff>0</xdr:rowOff>
    </xdr:from>
    <xdr:to>
      <xdr:col>2</xdr:col>
      <xdr:colOff>6207125</xdr:colOff>
      <xdr:row>0</xdr:row>
      <xdr:rowOff>1373188</xdr:rowOff>
    </xdr:to>
    <xdr:pic>
      <xdr:nvPicPr>
        <xdr:cNvPr id="2" name="Paveikslėlis 1">
          <a:hlinkClick xmlns:r="http://schemas.openxmlformats.org/officeDocument/2006/relationships" r:id="rId1"/>
          <a:extLst>
            <a:ext uri="{FF2B5EF4-FFF2-40B4-BE49-F238E27FC236}">
              <a16:creationId xmlns:a16="http://schemas.microsoft.com/office/drawing/2014/main" id="{2F584021-0139-41A2-8955-EE2E9F3CBF32}"/>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4178" r="2754"/>
        <a:stretch/>
      </xdr:blipFill>
      <xdr:spPr bwMode="auto">
        <a:xfrm>
          <a:off x="1484313" y="0"/>
          <a:ext cx="5627687" cy="13731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11%20Isvados%20ir%20ataskaitos\I&#353;vados%202019\Stabilumo%202019%20m.%20programos%20vertinimas\02.%20Ataskait&#261;%20sudaran&#269;ios%20dalys\Ex-post%20taisykli&#371;%20laikymasis\Kopija%20FDT%20LT+EN%202019%20GALUTINIS%2005%200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ibelhauptaite\Desktop\skai&#269;iuokl&#279;%20lt%20ir%20eng\skaiciuokle%20ex-post_v4%20LT.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ribelhauptaite\AppData\Local\Microsoft\Windows\INetCache\Content.Outlook\M1UYU7FL\Informacija%20apie%202019%20m%20projektus%202020%20m.%20skolinimas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Content"/>
      <sheetName val="1. Summary"/>
      <sheetName val="2. Macro"/>
      <sheetName val="3. GGbudget"/>
      <sheetName val="4. Municipalities"/>
      <sheetName val="5. SurplusGG"/>
      <sheetName val="6. GGexpenditure"/>
      <sheetName val="7. GGbudgets"/>
    </sheetNames>
    <sheetDataSet>
      <sheetData sheetId="0">
        <row r="1">
          <cell r="A1" t="str">
            <v>LT</v>
          </cell>
        </row>
      </sheetData>
      <sheetData sheetId="1">
        <row r="2">
          <cell r="B2" t="str">
            <v>LT</v>
          </cell>
        </row>
      </sheetData>
      <sheetData sheetId="2"/>
      <sheetData sheetId="3">
        <row r="5">
          <cell r="G5">
            <v>2011</v>
          </cell>
        </row>
      </sheetData>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
      <sheetName val="Turinys"/>
      <sheetName val="Savivaldybės"/>
      <sheetName val="1 lentelė"/>
      <sheetName val="2 lentelė "/>
      <sheetName val="3 lentelė"/>
    </sheetNames>
    <sheetDataSet>
      <sheetData sheetId="0">
        <row r="1">
          <cell r="A1" t="str">
            <v>LT</v>
          </cell>
        </row>
        <row r="2">
          <cell r="A2" t="str">
            <v>EN</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pas1"/>
      <sheetName val="Lapas2"/>
      <sheetName val="Lapas3"/>
    </sheetNames>
    <sheetDataSet>
      <sheetData sheetId="0">
        <row r="4">
          <cell r="G4">
            <v>150.43</v>
          </cell>
        </row>
        <row r="5">
          <cell r="G5">
            <v>255</v>
          </cell>
        </row>
        <row r="11">
          <cell r="G11">
            <v>800</v>
          </cell>
        </row>
        <row r="12">
          <cell r="G12">
            <v>650</v>
          </cell>
        </row>
        <row r="13">
          <cell r="G13">
            <v>120</v>
          </cell>
        </row>
        <row r="14">
          <cell r="G14">
            <v>350</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27964-63BC-40E8-A6AA-7110678A111B}">
  <sheetPr codeName="Lapas1">
    <tabColor rgb="FF00244D"/>
  </sheetPr>
  <dimension ref="B1:F22"/>
  <sheetViews>
    <sheetView showGridLines="0" showRowColHeaders="0" tabSelected="1" zoomScaleNormal="100" workbookViewId="0">
      <selection activeCell="B6" sqref="B6"/>
    </sheetView>
  </sheetViews>
  <sheetFormatPr defaultColWidth="10" defaultRowHeight="15" x14ac:dyDescent="0.25"/>
  <cols>
    <col min="1" max="1" width="9" style="18" customWidth="1"/>
    <col min="2" max="2" width="4.5703125" style="19" customWidth="1"/>
    <col min="3" max="3" width="103.140625" style="19" customWidth="1"/>
    <col min="4" max="4" width="4.140625" style="18" customWidth="1"/>
    <col min="5" max="5" width="10" style="18"/>
    <col min="6" max="6" width="10.5703125" style="18" customWidth="1"/>
    <col min="7" max="16384" width="10" style="18"/>
  </cols>
  <sheetData>
    <row r="1" spans="2:6" ht="109.9" customHeight="1" thickBot="1" x14ac:dyDescent="0.3">
      <c r="B1" s="202"/>
      <c r="C1" s="202"/>
      <c r="D1" s="202"/>
    </row>
    <row r="2" spans="2:6" ht="9.6" customHeight="1" x14ac:dyDescent="0.25">
      <c r="B2" s="1"/>
      <c r="C2" s="2"/>
      <c r="D2" s="3"/>
    </row>
    <row r="3" spans="2:6" ht="15.75" x14ac:dyDescent="0.25">
      <c r="B3" s="200" t="s">
        <v>128</v>
      </c>
      <c r="C3" s="201"/>
      <c r="D3" s="4"/>
    </row>
    <row r="4" spans="2:6" ht="9.6" customHeight="1" x14ac:dyDescent="0.25">
      <c r="B4" s="8"/>
      <c r="C4" s="9"/>
      <c r="D4" s="5"/>
    </row>
    <row r="5" spans="2:6" x14ac:dyDescent="0.25">
      <c r="B5" s="203" t="s">
        <v>156</v>
      </c>
      <c r="C5" s="204"/>
      <c r="D5" s="6"/>
      <c r="F5" s="21"/>
    </row>
    <row r="6" spans="2:6" ht="9.6" customHeight="1" x14ac:dyDescent="0.25">
      <c r="B6" s="8"/>
      <c r="C6" s="9"/>
      <c r="D6" s="5"/>
    </row>
    <row r="7" spans="2:6" ht="18.75" x14ac:dyDescent="0.3">
      <c r="B7" s="205" t="s">
        <v>0</v>
      </c>
      <c r="C7" s="206"/>
      <c r="D7" s="7"/>
    </row>
    <row r="8" spans="2:6" ht="9.6" customHeight="1" x14ac:dyDescent="0.25">
      <c r="B8" s="8"/>
      <c r="C8" s="9"/>
      <c r="D8" s="5"/>
    </row>
    <row r="9" spans="2:6" ht="100.9" customHeight="1" x14ac:dyDescent="0.25">
      <c r="B9" s="8"/>
      <c r="C9" s="22" t="s">
        <v>1</v>
      </c>
      <c r="D9" s="23"/>
    </row>
    <row r="10" spans="2:6" ht="9.6" customHeight="1" x14ac:dyDescent="0.25">
      <c r="B10" s="8"/>
      <c r="C10" s="9"/>
      <c r="D10" s="5"/>
    </row>
    <row r="11" spans="2:6" ht="18.75" x14ac:dyDescent="0.3">
      <c r="B11" s="200" t="s">
        <v>155</v>
      </c>
      <c r="C11" s="201"/>
      <c r="D11" s="7"/>
    </row>
    <row r="12" spans="2:6" ht="18.75" x14ac:dyDescent="0.3">
      <c r="B12" s="11"/>
      <c r="C12" s="12"/>
      <c r="D12" s="13"/>
    </row>
    <row r="13" spans="2:6" ht="13.5" customHeight="1" x14ac:dyDescent="0.25">
      <c r="B13" s="8"/>
      <c r="C13" s="10" t="s">
        <v>130</v>
      </c>
      <c r="D13" s="5"/>
    </row>
    <row r="14" spans="2:6" x14ac:dyDescent="0.25">
      <c r="B14" s="8"/>
      <c r="C14" s="10" t="s">
        <v>131</v>
      </c>
      <c r="D14" s="5"/>
    </row>
    <row r="15" spans="2:6" x14ac:dyDescent="0.25">
      <c r="B15" s="8"/>
      <c r="C15" s="10" t="s">
        <v>136</v>
      </c>
      <c r="D15" s="5"/>
    </row>
    <row r="16" spans="2:6" ht="8.25" customHeight="1" x14ac:dyDescent="0.25">
      <c r="B16" s="8"/>
      <c r="C16" s="24"/>
      <c r="D16" s="5"/>
    </row>
    <row r="17" spans="2:4" ht="9.6" customHeight="1" x14ac:dyDescent="0.25">
      <c r="B17" s="8"/>
      <c r="C17" s="9"/>
      <c r="D17" s="5"/>
    </row>
    <row r="18" spans="2:4" x14ac:dyDescent="0.25">
      <c r="B18" s="8" t="s">
        <v>2</v>
      </c>
      <c r="C18" s="25" t="s">
        <v>3</v>
      </c>
      <c r="D18" s="5"/>
    </row>
    <row r="19" spans="2:4" x14ac:dyDescent="0.25">
      <c r="B19" s="8" t="s">
        <v>4</v>
      </c>
      <c r="C19" s="25" t="s">
        <v>5</v>
      </c>
      <c r="D19" s="5"/>
    </row>
    <row r="20" spans="2:4" ht="9.6" customHeight="1" thickBot="1" x14ac:dyDescent="0.3">
      <c r="B20" s="14"/>
      <c r="C20" s="15"/>
      <c r="D20" s="16"/>
    </row>
    <row r="21" spans="2:4" x14ac:dyDescent="0.25">
      <c r="B21" s="17"/>
      <c r="C21" s="17"/>
    </row>
    <row r="22" spans="2:4" ht="27" x14ac:dyDescent="0.25">
      <c r="C22" s="20" t="s">
        <v>6</v>
      </c>
    </row>
  </sheetData>
  <mergeCells count="5">
    <mergeCell ref="B11:C11"/>
    <mergeCell ref="B1:D1"/>
    <mergeCell ref="B3:C3"/>
    <mergeCell ref="B5:C5"/>
    <mergeCell ref="B7:C7"/>
  </mergeCells>
  <hyperlinks>
    <hyperlink ref="C18" r:id="rId1" display="http://www3.lrs.lt/pls/inter3/dokpaieska.showdoc_l?p_id=487268&amp;p_tr2=2" xr:uid="{F75ADD19-BFBD-4F52-BE4C-BF43D6CED170}"/>
    <hyperlink ref="C19" r:id="rId2" xr:uid="{40D818DF-4B5F-4AD2-800F-5D1183014FE2}"/>
    <hyperlink ref="C13" location="'1 lentelė'!A1" display="1 lentelė. Savivaldybių biudžetų fiskalinės drausmės taisyklės, 2020 m." xr:uid="{AC9C67CC-7D23-4533-9623-F35C9F3CB226}"/>
    <hyperlink ref="C14" location="'2 lentelė '!A1" display="2 lentelė. Savivaldybių 2020 m. biudžetai, kuriems taikoma Konstitucinio įstatymo 4 str. 2 d." xr:uid="{DF4654E7-1E79-4E35-BE61-98F6A28AB661}"/>
    <hyperlink ref="C15" location="'3 lentelė'!A1" display="3 lentelė. Savivaldybių 2020 m. biudžetai, kuriems taikoma Konstitucinio įstatymo 4 str. 4 d." xr:uid="{159AEEF8-DAEC-4F1B-899F-EC6BCF15C535}"/>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7AD7-515B-4C98-88DD-54970CC0BA02}">
  <sheetPr codeName="Lapas3"/>
  <dimension ref="A1:N81"/>
  <sheetViews>
    <sheetView zoomScale="90" zoomScaleNormal="90" workbookViewId="0">
      <pane xSplit="2" ySplit="7" topLeftCell="C8" activePane="bottomRight" state="frozen"/>
      <selection activeCell="D8" sqref="D8:H67"/>
      <selection pane="topRight" activeCell="D8" sqref="D8:H67"/>
      <selection pane="bottomLeft" activeCell="D8" sqref="D8:H67"/>
      <selection pane="bottomRight" activeCell="D19" sqref="D19"/>
    </sheetView>
  </sheetViews>
  <sheetFormatPr defaultRowHeight="14.25" x14ac:dyDescent="0.2"/>
  <cols>
    <col min="1" max="1" width="9.140625" style="26"/>
    <col min="2" max="2" width="40.28515625" style="26" customWidth="1"/>
    <col min="3" max="3" width="12.28515625" style="26" customWidth="1"/>
    <col min="4" max="4" width="14.5703125" style="26" customWidth="1"/>
    <col min="5" max="5" width="9.140625" style="26"/>
    <col min="6" max="6" width="10.7109375" style="26" bestFit="1" customWidth="1"/>
    <col min="7" max="7" width="13.5703125" style="26" customWidth="1"/>
    <col min="8" max="8" width="13.85546875" style="26" customWidth="1"/>
    <col min="9" max="9" width="13.42578125" style="26" customWidth="1"/>
    <col min="10" max="10" width="27.7109375" style="26" customWidth="1"/>
    <col min="11" max="11" width="15.85546875" style="26" customWidth="1"/>
    <col min="12" max="12" width="16" style="26" customWidth="1"/>
    <col min="13" max="16384" width="9.140625" style="26"/>
  </cols>
  <sheetData>
    <row r="1" spans="1:14" x14ac:dyDescent="0.2">
      <c r="B1" s="27" t="s">
        <v>7</v>
      </c>
      <c r="C1" s="28"/>
    </row>
    <row r="2" spans="1:14" x14ac:dyDescent="0.2">
      <c r="A2" s="29"/>
      <c r="B2" s="30"/>
      <c r="J2" s="31"/>
    </row>
    <row r="3" spans="1:14" s="32" customFormat="1" ht="15" customHeight="1" thickBot="1" x14ac:dyDescent="0.3">
      <c r="B3" s="33"/>
      <c r="C3" s="33"/>
    </row>
    <row r="4" spans="1:14" s="32" customFormat="1" ht="15" x14ac:dyDescent="0.25">
      <c r="A4" s="34"/>
      <c r="B4" s="114" t="s">
        <v>129</v>
      </c>
      <c r="C4" s="35"/>
      <c r="D4" s="35"/>
      <c r="E4" s="35"/>
      <c r="F4" s="35"/>
      <c r="G4" s="35"/>
      <c r="H4" s="36"/>
      <c r="I4" s="35"/>
      <c r="J4" s="37"/>
      <c r="K4" s="35"/>
      <c r="L4" s="35"/>
    </row>
    <row r="5" spans="1:14" x14ac:dyDescent="0.2">
      <c r="A5" s="38"/>
      <c r="B5" s="39"/>
    </row>
    <row r="6" spans="1:14" ht="15.75" customHeight="1" x14ac:dyDescent="0.2">
      <c r="B6" s="213" t="s">
        <v>8</v>
      </c>
      <c r="C6" s="215" t="s">
        <v>9</v>
      </c>
      <c r="D6" s="209" t="s">
        <v>10</v>
      </c>
      <c r="E6" s="217" t="s">
        <v>115</v>
      </c>
      <c r="F6" s="219" t="s">
        <v>115</v>
      </c>
      <c r="G6" s="209" t="s">
        <v>11</v>
      </c>
      <c r="H6" s="209" t="s">
        <v>12</v>
      </c>
      <c r="I6" s="209" t="s">
        <v>13</v>
      </c>
      <c r="J6" s="209" t="s">
        <v>132</v>
      </c>
      <c r="K6" s="209" t="s">
        <v>14</v>
      </c>
      <c r="L6" s="211" t="s">
        <v>15</v>
      </c>
    </row>
    <row r="7" spans="1:14" ht="70.5" customHeight="1" x14ac:dyDescent="0.2">
      <c r="B7" s="214"/>
      <c r="C7" s="216"/>
      <c r="D7" s="210"/>
      <c r="E7" s="218"/>
      <c r="F7" s="220"/>
      <c r="G7" s="210"/>
      <c r="H7" s="210"/>
      <c r="I7" s="210"/>
      <c r="J7" s="210"/>
      <c r="K7" s="210"/>
      <c r="L7" s="212"/>
    </row>
    <row r="8" spans="1:14" ht="15" x14ac:dyDescent="0.25">
      <c r="B8" s="51" t="s">
        <v>16</v>
      </c>
      <c r="C8" s="52">
        <v>1</v>
      </c>
      <c r="D8" s="56">
        <f>H8/$C$71/10</f>
        <v>1.571667341140714</v>
      </c>
      <c r="E8" s="59">
        <f>IF(D8&gt;0.3,H8/$C$73/1000*$C$75,0)</f>
        <v>1.6609780236907727E-2</v>
      </c>
      <c r="F8" s="61">
        <f>IF(D8&gt;0.3,H8/$D$73/1000*$D$75,0)</f>
        <v>1.6376742847437151E-2</v>
      </c>
      <c r="G8" s="54">
        <v>717215.5</v>
      </c>
      <c r="H8" s="54">
        <f>+'2 lentelė '!H12</f>
        <v>761202.49999999988</v>
      </c>
      <c r="I8" s="54">
        <f>ROUND(G8-H8,1)</f>
        <v>-43987</v>
      </c>
      <c r="J8" s="54">
        <v>45048.6</v>
      </c>
      <c r="K8" s="54">
        <f>+'2 lentelė '!K12</f>
        <v>15600.400000000001</v>
      </c>
      <c r="L8" s="55">
        <f t="shared" ref="L8:L39" si="0">H8/1000/$C$73*100</f>
        <v>4.1628521897011854</v>
      </c>
      <c r="M8"/>
      <c r="N8"/>
    </row>
    <row r="9" spans="1:14" ht="15" x14ac:dyDescent="0.25">
      <c r="B9" s="51" t="s">
        <v>17</v>
      </c>
      <c r="C9" s="52">
        <v>2</v>
      </c>
      <c r="D9" s="56">
        <f t="shared" ref="D9:D67" si="1">H9/$C$71/10</f>
        <v>0.13560810029566739</v>
      </c>
      <c r="E9" s="59">
        <f t="shared" ref="E9:E66" si="2">IF(D9&gt;0.3,H9/$C$73/1000*$C$75,0)</f>
        <v>0</v>
      </c>
      <c r="F9" s="61">
        <f t="shared" ref="F9:F66" si="3">IF(D9&gt;0.3,H9/$D$73/1000*$D$75,0)</f>
        <v>0</v>
      </c>
      <c r="G9" s="54">
        <v>61389.7</v>
      </c>
      <c r="H9" s="54">
        <v>65678.8</v>
      </c>
      <c r="I9" s="54">
        <f t="shared" ref="I9:I67" si="4">ROUND(G9-H9,1)</f>
        <v>-4289.1000000000004</v>
      </c>
      <c r="J9" s="54">
        <v>3936.2</v>
      </c>
      <c r="K9" s="54"/>
      <c r="L9" s="55">
        <f t="shared" si="0"/>
        <v>0.35918318239489005</v>
      </c>
      <c r="M9"/>
      <c r="N9"/>
    </row>
    <row r="10" spans="1:14" ht="15" x14ac:dyDescent="0.25">
      <c r="B10" s="51" t="s">
        <v>18</v>
      </c>
      <c r="C10" s="52">
        <v>3</v>
      </c>
      <c r="D10" s="56">
        <f t="shared" si="1"/>
        <v>1.9765737268958226E-2</v>
      </c>
      <c r="E10" s="59">
        <f t="shared" si="2"/>
        <v>0</v>
      </c>
      <c r="F10" s="61">
        <f t="shared" si="3"/>
        <v>0</v>
      </c>
      <c r="G10" s="54">
        <v>8813.7999999999993</v>
      </c>
      <c r="H10" s="54">
        <v>9573.1</v>
      </c>
      <c r="I10" s="54">
        <f t="shared" si="4"/>
        <v>-759.3</v>
      </c>
      <c r="J10" s="54">
        <v>122.4</v>
      </c>
      <c r="K10" s="54"/>
      <c r="L10" s="55">
        <f t="shared" si="0"/>
        <v>5.2353217832611459E-2</v>
      </c>
      <c r="M10"/>
      <c r="N10"/>
    </row>
    <row r="11" spans="1:14" ht="15" x14ac:dyDescent="0.25">
      <c r="B11" s="51" t="s">
        <v>19</v>
      </c>
      <c r="C11" s="52">
        <v>4</v>
      </c>
      <c r="D11" s="56">
        <f t="shared" si="1"/>
        <v>4.9133644967873008E-2</v>
      </c>
      <c r="E11" s="59">
        <f t="shared" si="2"/>
        <v>0</v>
      </c>
      <c r="F11" s="61">
        <f t="shared" si="3"/>
        <v>0</v>
      </c>
      <c r="G11" s="54">
        <v>22492</v>
      </c>
      <c r="H11" s="54">
        <v>23796.799999999999</v>
      </c>
      <c r="I11" s="54">
        <f t="shared" si="4"/>
        <v>-1304.8</v>
      </c>
      <c r="J11" s="54">
        <v>1304.8</v>
      </c>
      <c r="K11" s="54"/>
      <c r="L11" s="55">
        <f t="shared" si="0"/>
        <v>0.13013956337227106</v>
      </c>
      <c r="M11"/>
      <c r="N11"/>
    </row>
    <row r="12" spans="1:14" ht="15" x14ac:dyDescent="0.25">
      <c r="B12" s="51" t="s">
        <v>20</v>
      </c>
      <c r="C12" s="52">
        <v>5</v>
      </c>
      <c r="D12" s="56">
        <f t="shared" si="1"/>
        <v>0.72098164879998672</v>
      </c>
      <c r="E12" s="59">
        <f t="shared" si="2"/>
        <v>7.6195174563591034E-3</v>
      </c>
      <c r="F12" s="61">
        <f t="shared" si="3"/>
        <v>7.5126146297274854E-3</v>
      </c>
      <c r="G12" s="54">
        <v>327349.2</v>
      </c>
      <c r="H12" s="54">
        <v>349191.6</v>
      </c>
      <c r="I12" s="54">
        <f t="shared" si="4"/>
        <v>-21842.400000000001</v>
      </c>
      <c r="J12" s="54">
        <v>22022.400000000001</v>
      </c>
      <c r="K12" s="54">
        <f>+'2 lentelė '!K13</f>
        <v>-2968.5</v>
      </c>
      <c r="L12" s="55">
        <f t="shared" si="0"/>
        <v>1.9096534978343616</v>
      </c>
      <c r="M12"/>
      <c r="N12"/>
    </row>
    <row r="13" spans="1:14" ht="15" x14ac:dyDescent="0.25">
      <c r="B13" s="51" t="s">
        <v>21</v>
      </c>
      <c r="C13" s="52">
        <v>6</v>
      </c>
      <c r="D13" s="56">
        <f t="shared" si="1"/>
        <v>0.46009687649691944</v>
      </c>
      <c r="E13" s="59">
        <f t="shared" si="2"/>
        <v>4.8624208229426438E-3</v>
      </c>
      <c r="F13" s="61">
        <f t="shared" si="3"/>
        <v>4.7942004227372248E-3</v>
      </c>
      <c r="G13" s="54">
        <v>200819.20000000001</v>
      </c>
      <c r="H13" s="54">
        <v>222837.80000000002</v>
      </c>
      <c r="I13" s="54">
        <f t="shared" si="4"/>
        <v>-22018.6</v>
      </c>
      <c r="J13" s="54">
        <v>31514.3</v>
      </c>
      <c r="K13" s="54">
        <f>+'2 lentelė '!K14</f>
        <v>0</v>
      </c>
      <c r="L13" s="55">
        <f t="shared" si="0"/>
        <v>1.218651835323971</v>
      </c>
      <c r="M13"/>
      <c r="N13"/>
    </row>
    <row r="14" spans="1:14" ht="15" x14ac:dyDescent="0.25">
      <c r="B14" s="51" t="s">
        <v>22</v>
      </c>
      <c r="C14" s="52">
        <v>7</v>
      </c>
      <c r="D14" s="56">
        <f t="shared" si="1"/>
        <v>0.11562247072232042</v>
      </c>
      <c r="E14" s="59">
        <f t="shared" si="2"/>
        <v>0</v>
      </c>
      <c r="F14" s="61">
        <f t="shared" si="3"/>
        <v>0</v>
      </c>
      <c r="G14" s="54">
        <v>56257.7</v>
      </c>
      <c r="H14" s="54">
        <v>55999.200000000004</v>
      </c>
      <c r="I14" s="54">
        <f t="shared" si="4"/>
        <v>258.5</v>
      </c>
      <c r="J14" s="54">
        <v>915.1</v>
      </c>
      <c r="K14" s="54"/>
      <c r="L14" s="55">
        <f t="shared" si="0"/>
        <v>0.3062475390471191</v>
      </c>
      <c r="M14"/>
      <c r="N14"/>
    </row>
    <row r="15" spans="1:14" ht="15" x14ac:dyDescent="0.25">
      <c r="B15" s="51" t="s">
        <v>23</v>
      </c>
      <c r="C15" s="52">
        <v>8</v>
      </c>
      <c r="D15" s="56">
        <f t="shared" si="1"/>
        <v>2.6949298822285722E-2</v>
      </c>
      <c r="E15" s="59">
        <f t="shared" si="2"/>
        <v>0</v>
      </c>
      <c r="F15" s="61">
        <f t="shared" si="3"/>
        <v>0</v>
      </c>
      <c r="G15" s="54">
        <v>10866.9</v>
      </c>
      <c r="H15" s="54">
        <v>13052.3</v>
      </c>
      <c r="I15" s="54">
        <f t="shared" si="4"/>
        <v>-2185.4</v>
      </c>
      <c r="J15" s="54">
        <v>2359.6</v>
      </c>
      <c r="K15" s="54"/>
      <c r="L15" s="55">
        <f t="shared" si="0"/>
        <v>7.1380211751323447E-2</v>
      </c>
      <c r="M15"/>
      <c r="N15"/>
    </row>
    <row r="16" spans="1:14" ht="15" x14ac:dyDescent="0.25">
      <c r="B16" s="51" t="s">
        <v>24</v>
      </c>
      <c r="C16" s="52">
        <v>9</v>
      </c>
      <c r="D16" s="56">
        <f t="shared" si="1"/>
        <v>6.5835962405642462E-2</v>
      </c>
      <c r="E16" s="59">
        <f t="shared" si="2"/>
        <v>0</v>
      </c>
      <c r="F16" s="61">
        <f t="shared" si="3"/>
        <v>0</v>
      </c>
      <c r="G16" s="54">
        <v>32387.8</v>
      </c>
      <c r="H16" s="54">
        <v>31886.2</v>
      </c>
      <c r="I16" s="54">
        <f t="shared" si="4"/>
        <v>501.6</v>
      </c>
      <c r="J16" s="54">
        <v>510.1</v>
      </c>
      <c r="K16" s="54"/>
      <c r="L16" s="55">
        <f t="shared" si="0"/>
        <v>0.17437874611716328</v>
      </c>
      <c r="M16"/>
      <c r="N16"/>
    </row>
    <row r="17" spans="2:14" ht="15.75" customHeight="1" x14ac:dyDescent="0.25">
      <c r="B17" s="51" t="s">
        <v>25</v>
      </c>
      <c r="C17" s="52">
        <v>10</v>
      </c>
      <c r="D17" s="56">
        <f t="shared" si="1"/>
        <v>0.23607885565154191</v>
      </c>
      <c r="E17" s="59">
        <f t="shared" si="2"/>
        <v>0</v>
      </c>
      <c r="F17" s="61">
        <f t="shared" si="3"/>
        <v>0</v>
      </c>
      <c r="G17" s="54">
        <v>112271.2</v>
      </c>
      <c r="H17" s="54">
        <v>114339.59999999999</v>
      </c>
      <c r="I17" s="54">
        <f t="shared" si="4"/>
        <v>-2068.4</v>
      </c>
      <c r="J17" s="54">
        <v>8496.6</v>
      </c>
      <c r="K17" s="54"/>
      <c r="L17" s="55">
        <f t="shared" si="0"/>
        <v>0.62529859561622259</v>
      </c>
      <c r="M17"/>
      <c r="N17"/>
    </row>
    <row r="18" spans="2:14" ht="15" x14ac:dyDescent="0.25">
      <c r="B18" s="51" t="s">
        <v>26</v>
      </c>
      <c r="C18" s="52">
        <v>11</v>
      </c>
      <c r="D18" s="56">
        <f t="shared" si="1"/>
        <v>0.3108922052823706</v>
      </c>
      <c r="E18" s="59">
        <f t="shared" si="2"/>
        <v>3.2855879052369075E-3</v>
      </c>
      <c r="F18" s="61">
        <f t="shared" si="3"/>
        <v>3.239490677134446E-3</v>
      </c>
      <c r="G18" s="54">
        <v>134751.9</v>
      </c>
      <c r="H18" s="54">
        <v>150573.79999999999</v>
      </c>
      <c r="I18" s="54">
        <f t="shared" si="4"/>
        <v>-15821.9</v>
      </c>
      <c r="J18" s="54">
        <v>13117.3</v>
      </c>
      <c r="K18" s="54">
        <f>+'2 lentelė '!K15</f>
        <v>0</v>
      </c>
      <c r="L18" s="55">
        <f t="shared" si="0"/>
        <v>0.82345561534759582</v>
      </c>
      <c r="M18"/>
      <c r="N18"/>
    </row>
    <row r="19" spans="2:14" ht="15" x14ac:dyDescent="0.25">
      <c r="B19" s="51" t="s">
        <v>27</v>
      </c>
      <c r="C19" s="52">
        <v>12</v>
      </c>
      <c r="D19" s="56">
        <f t="shared" si="1"/>
        <v>6.9769040815315236E-2</v>
      </c>
      <c r="E19" s="59">
        <f t="shared" si="2"/>
        <v>0</v>
      </c>
      <c r="F19" s="61">
        <f t="shared" si="3"/>
        <v>0</v>
      </c>
      <c r="G19" s="54">
        <v>27909.7</v>
      </c>
      <c r="H19" s="54">
        <v>33791.1</v>
      </c>
      <c r="I19" s="54">
        <f t="shared" si="4"/>
        <v>-5881.4</v>
      </c>
      <c r="J19" s="54">
        <v>6116.3</v>
      </c>
      <c r="K19" s="54"/>
      <c r="L19" s="55">
        <f t="shared" si="0"/>
        <v>0.1847962331014569</v>
      </c>
      <c r="M19"/>
      <c r="N19"/>
    </row>
    <row r="20" spans="2:14" ht="15" x14ac:dyDescent="0.25">
      <c r="B20" s="51" t="s">
        <v>28</v>
      </c>
      <c r="C20" s="52">
        <v>13</v>
      </c>
      <c r="D20" s="56">
        <f t="shared" si="1"/>
        <v>6.610437554714986E-2</v>
      </c>
      <c r="E20" s="59">
        <f t="shared" si="2"/>
        <v>0</v>
      </c>
      <c r="F20" s="61">
        <f t="shared" si="3"/>
        <v>0</v>
      </c>
      <c r="G20" s="54">
        <v>28559.1</v>
      </c>
      <c r="H20" s="54">
        <v>32016.2</v>
      </c>
      <c r="I20" s="54">
        <f t="shared" si="4"/>
        <v>-3457.1</v>
      </c>
      <c r="J20" s="54">
        <v>3457.1</v>
      </c>
      <c r="K20" s="54"/>
      <c r="L20" s="55">
        <f t="shared" si="0"/>
        <v>0.17508968806055036</v>
      </c>
      <c r="M20"/>
      <c r="N20"/>
    </row>
    <row r="21" spans="2:14" ht="15" x14ac:dyDescent="0.25">
      <c r="B21" s="51" t="s">
        <v>29</v>
      </c>
      <c r="C21" s="52">
        <v>14</v>
      </c>
      <c r="D21" s="56">
        <f t="shared" si="1"/>
        <v>5.6927330239011573E-2</v>
      </c>
      <c r="E21" s="59">
        <f t="shared" si="2"/>
        <v>0</v>
      </c>
      <c r="F21" s="61">
        <f t="shared" si="3"/>
        <v>0</v>
      </c>
      <c r="G21" s="54">
        <v>23676.400000000001</v>
      </c>
      <c r="H21" s="54">
        <v>27571.5</v>
      </c>
      <c r="I21" s="54">
        <f t="shared" si="4"/>
        <v>-3895.1</v>
      </c>
      <c r="J21" s="54">
        <v>4133.1000000000004</v>
      </c>
      <c r="K21" s="54"/>
      <c r="L21" s="55">
        <f t="shared" si="0"/>
        <v>0.15078258301614386</v>
      </c>
      <c r="M21"/>
      <c r="N21"/>
    </row>
    <row r="22" spans="2:14" ht="15" x14ac:dyDescent="0.25">
      <c r="B22" s="51" t="s">
        <v>30</v>
      </c>
      <c r="C22" s="52">
        <v>15</v>
      </c>
      <c r="D22" s="56">
        <f t="shared" si="1"/>
        <v>6.0195569944335239E-2</v>
      </c>
      <c r="E22" s="59">
        <f t="shared" si="2"/>
        <v>0</v>
      </c>
      <c r="F22" s="61">
        <f t="shared" si="3"/>
        <v>0</v>
      </c>
      <c r="G22" s="54">
        <v>28129.4</v>
      </c>
      <c r="H22" s="54">
        <v>29154.399999999998</v>
      </c>
      <c r="I22" s="54">
        <f t="shared" si="4"/>
        <v>-1025</v>
      </c>
      <c r="J22" s="54">
        <v>1453.7</v>
      </c>
      <c r="K22" s="54"/>
      <c r="L22" s="55">
        <f t="shared" si="0"/>
        <v>0.15943912149450934</v>
      </c>
      <c r="M22"/>
      <c r="N22"/>
    </row>
    <row r="23" spans="2:14" ht="15" x14ac:dyDescent="0.25">
      <c r="B23" s="51" t="s">
        <v>31</v>
      </c>
      <c r="C23" s="52">
        <v>16</v>
      </c>
      <c r="D23" s="56">
        <f t="shared" si="1"/>
        <v>6.8176731471234361E-2</v>
      </c>
      <c r="E23" s="59">
        <f t="shared" si="2"/>
        <v>0</v>
      </c>
      <c r="F23" s="61">
        <f t="shared" si="3"/>
        <v>0</v>
      </c>
      <c r="G23" s="54">
        <v>31366.400000000001</v>
      </c>
      <c r="H23" s="54">
        <v>33019.9</v>
      </c>
      <c r="I23" s="54">
        <f t="shared" si="4"/>
        <v>-1653.5</v>
      </c>
      <c r="J23" s="54">
        <v>1757.9</v>
      </c>
      <c r="K23" s="54"/>
      <c r="L23" s="55">
        <f t="shared" si="0"/>
        <v>0.18057870674191714</v>
      </c>
      <c r="M23"/>
      <c r="N23"/>
    </row>
    <row r="24" spans="2:14" ht="15" x14ac:dyDescent="0.25">
      <c r="B24" s="51" t="s">
        <v>32</v>
      </c>
      <c r="C24" s="52">
        <v>17</v>
      </c>
      <c r="D24" s="56">
        <f t="shared" si="1"/>
        <v>3.964420805734957E-2</v>
      </c>
      <c r="E24" s="59">
        <f t="shared" si="2"/>
        <v>0</v>
      </c>
      <c r="F24" s="61">
        <f t="shared" si="3"/>
        <v>0</v>
      </c>
      <c r="G24" s="54">
        <v>17768.2</v>
      </c>
      <c r="H24" s="54">
        <v>19200.800000000003</v>
      </c>
      <c r="I24" s="54">
        <f t="shared" si="4"/>
        <v>-1432.6</v>
      </c>
      <c r="J24" s="54">
        <v>1742.2</v>
      </c>
      <c r="K24" s="54"/>
      <c r="L24" s="55">
        <f t="shared" si="0"/>
        <v>0.10500503128144555</v>
      </c>
      <c r="M24"/>
      <c r="N24"/>
    </row>
    <row r="25" spans="2:14" ht="15" x14ac:dyDescent="0.25">
      <c r="B25" s="51" t="s">
        <v>33</v>
      </c>
      <c r="C25" s="52">
        <v>18</v>
      </c>
      <c r="D25" s="56">
        <f t="shared" si="1"/>
        <v>0.10517934127285641</v>
      </c>
      <c r="E25" s="59">
        <f t="shared" si="2"/>
        <v>0</v>
      </c>
      <c r="F25" s="61">
        <f t="shared" si="3"/>
        <v>0</v>
      </c>
      <c r="G25" s="54">
        <v>47544.7</v>
      </c>
      <c r="H25" s="54">
        <v>50941.3</v>
      </c>
      <c r="I25" s="54">
        <f t="shared" si="4"/>
        <v>-3396.6</v>
      </c>
      <c r="J25" s="54">
        <v>4419.7</v>
      </c>
      <c r="K25" s="54"/>
      <c r="L25" s="55">
        <f t="shared" si="0"/>
        <v>0.27858697554359718</v>
      </c>
      <c r="M25"/>
      <c r="N25"/>
    </row>
    <row r="26" spans="2:14" ht="15" x14ac:dyDescent="0.25">
      <c r="B26" s="51" t="s">
        <v>34</v>
      </c>
      <c r="C26" s="52">
        <v>19</v>
      </c>
      <c r="D26" s="56">
        <f t="shared" si="1"/>
        <v>5.547315042698335E-2</v>
      </c>
      <c r="E26" s="59">
        <f t="shared" si="2"/>
        <v>0</v>
      </c>
      <c r="F26" s="61">
        <f t="shared" si="3"/>
        <v>0</v>
      </c>
      <c r="G26" s="54">
        <v>26671.200000000001</v>
      </c>
      <c r="H26" s="54">
        <v>26867.199999999997</v>
      </c>
      <c r="I26" s="54">
        <f t="shared" si="4"/>
        <v>-196</v>
      </c>
      <c r="J26" s="54">
        <v>716.1</v>
      </c>
      <c r="K26" s="54"/>
      <c r="L26" s="55">
        <f t="shared" si="0"/>
        <v>0.14693091831823948</v>
      </c>
      <c r="M26"/>
      <c r="N26"/>
    </row>
    <row r="27" spans="2:14" ht="15" x14ac:dyDescent="0.25">
      <c r="B27" s="51" t="s">
        <v>35</v>
      </c>
      <c r="C27" s="52">
        <v>20</v>
      </c>
      <c r="D27" s="56">
        <f t="shared" si="1"/>
        <v>6.4536429857451977E-2</v>
      </c>
      <c r="E27" s="59">
        <f t="shared" si="2"/>
        <v>0</v>
      </c>
      <c r="F27" s="61">
        <f t="shared" si="3"/>
        <v>0</v>
      </c>
      <c r="G27" s="54">
        <v>29606.6</v>
      </c>
      <c r="H27" s="54">
        <v>31256.799999999999</v>
      </c>
      <c r="I27" s="54">
        <f t="shared" si="4"/>
        <v>-1650.2</v>
      </c>
      <c r="J27" s="54">
        <v>1872.2</v>
      </c>
      <c r="K27" s="54"/>
      <c r="L27" s="55">
        <f t="shared" si="0"/>
        <v>0.17093669335433348</v>
      </c>
      <c r="M27"/>
      <c r="N27"/>
    </row>
    <row r="28" spans="2:14" ht="15" x14ac:dyDescent="0.25">
      <c r="B28" s="51" t="s">
        <v>36</v>
      </c>
      <c r="C28" s="52">
        <v>21</v>
      </c>
      <c r="D28" s="56">
        <f t="shared" si="1"/>
        <v>7.2064592590145513E-2</v>
      </c>
      <c r="E28" s="59">
        <f t="shared" si="2"/>
        <v>0</v>
      </c>
      <c r="F28" s="61">
        <f t="shared" si="3"/>
        <v>0</v>
      </c>
      <c r="G28" s="54">
        <v>32884.5</v>
      </c>
      <c r="H28" s="54">
        <v>34902.9</v>
      </c>
      <c r="I28" s="54">
        <f t="shared" si="4"/>
        <v>-2018.4</v>
      </c>
      <c r="J28" s="54">
        <v>190.6</v>
      </c>
      <c r="K28" s="54"/>
      <c r="L28" s="55">
        <f t="shared" si="0"/>
        <v>0.19087642735267099</v>
      </c>
      <c r="M28"/>
      <c r="N28"/>
    </row>
    <row r="29" spans="2:14" ht="15" x14ac:dyDescent="0.25">
      <c r="B29" s="51" t="s">
        <v>37</v>
      </c>
      <c r="C29" s="52">
        <v>22</v>
      </c>
      <c r="D29" s="56">
        <f t="shared" si="1"/>
        <v>0.20386143274805502</v>
      </c>
      <c r="E29" s="59">
        <f t="shared" si="2"/>
        <v>0</v>
      </c>
      <c r="F29" s="61">
        <f t="shared" si="3"/>
        <v>0</v>
      </c>
      <c r="G29" s="54">
        <v>96673.4</v>
      </c>
      <c r="H29" s="54">
        <v>98735.8</v>
      </c>
      <c r="I29" s="54">
        <f t="shared" si="4"/>
        <v>-2062.4</v>
      </c>
      <c r="J29" s="54">
        <v>2948.3</v>
      </c>
      <c r="K29" s="54"/>
      <c r="L29" s="55">
        <f t="shared" si="0"/>
        <v>0.53996478102988144</v>
      </c>
      <c r="M29"/>
      <c r="N29"/>
    </row>
    <row r="30" spans="2:14" ht="15" x14ac:dyDescent="0.25">
      <c r="B30" s="51" t="s">
        <v>38</v>
      </c>
      <c r="C30" s="52">
        <v>23</v>
      </c>
      <c r="D30" s="56">
        <f t="shared" si="1"/>
        <v>0.13353966733288186</v>
      </c>
      <c r="E30" s="59">
        <f t="shared" si="2"/>
        <v>0</v>
      </c>
      <c r="F30" s="61">
        <f t="shared" si="3"/>
        <v>0</v>
      </c>
      <c r="G30" s="54">
        <v>57453.599999999999</v>
      </c>
      <c r="H30" s="54">
        <v>64677</v>
      </c>
      <c r="I30" s="54">
        <f t="shared" si="4"/>
        <v>-7223.4</v>
      </c>
      <c r="J30" s="175">
        <v>4853.8</v>
      </c>
      <c r="K30" s="175"/>
      <c r="L30" s="176">
        <f t="shared" si="0"/>
        <v>0.3537045544034651</v>
      </c>
      <c r="M30"/>
      <c r="N30"/>
    </row>
    <row r="31" spans="2:14" ht="15" x14ac:dyDescent="0.25">
      <c r="B31" s="51" t="s">
        <v>39</v>
      </c>
      <c r="C31" s="52">
        <v>24</v>
      </c>
      <c r="D31" s="56">
        <f t="shared" si="1"/>
        <v>7.652169604069968E-2</v>
      </c>
      <c r="E31" s="59">
        <f t="shared" si="2"/>
        <v>0</v>
      </c>
      <c r="F31" s="61">
        <f t="shared" si="3"/>
        <v>0</v>
      </c>
      <c r="G31" s="54">
        <v>35641.800000000003</v>
      </c>
      <c r="H31" s="54">
        <v>37061.599999999999</v>
      </c>
      <c r="I31" s="54">
        <f t="shared" si="4"/>
        <v>-1419.8</v>
      </c>
      <c r="J31" s="54">
        <v>1599.7</v>
      </c>
      <c r="K31" s="54"/>
      <c r="L31" s="55">
        <f t="shared" si="0"/>
        <v>0.20268189176182355</v>
      </c>
      <c r="M31"/>
      <c r="N31"/>
    </row>
    <row r="32" spans="2:14" ht="15" x14ac:dyDescent="0.25">
      <c r="B32" s="51" t="s">
        <v>40</v>
      </c>
      <c r="C32" s="52">
        <v>25</v>
      </c>
      <c r="D32" s="56">
        <f t="shared" si="1"/>
        <v>0.14738008126724039</v>
      </c>
      <c r="E32" s="59">
        <f t="shared" si="2"/>
        <v>0</v>
      </c>
      <c r="F32" s="61">
        <f t="shared" si="3"/>
        <v>0</v>
      </c>
      <c r="G32" s="54">
        <v>70221.7</v>
      </c>
      <c r="H32" s="54">
        <v>71380.3</v>
      </c>
      <c r="I32" s="54">
        <f t="shared" si="4"/>
        <v>-1158.5999999999999</v>
      </c>
      <c r="J32" s="54">
        <v>1730.6</v>
      </c>
      <c r="K32" s="54"/>
      <c r="L32" s="55">
        <f t="shared" si="0"/>
        <v>0.39036345539659628</v>
      </c>
      <c r="M32"/>
      <c r="N32"/>
    </row>
    <row r="33" spans="2:14" ht="15" x14ac:dyDescent="0.25">
      <c r="B33" s="51" t="s">
        <v>41</v>
      </c>
      <c r="C33" s="52">
        <v>26</v>
      </c>
      <c r="D33" s="56">
        <f t="shared" si="1"/>
        <v>9.3347689995209857E-2</v>
      </c>
      <c r="E33" s="59">
        <f t="shared" si="2"/>
        <v>0</v>
      </c>
      <c r="F33" s="61">
        <f t="shared" si="3"/>
        <v>0</v>
      </c>
      <c r="G33" s="54">
        <v>43218.9</v>
      </c>
      <c r="H33" s="54">
        <v>45210.9</v>
      </c>
      <c r="I33" s="54">
        <f t="shared" si="4"/>
        <v>-1992</v>
      </c>
      <c r="J33" s="54">
        <v>1992.1</v>
      </c>
      <c r="K33" s="54"/>
      <c r="L33" s="55">
        <f t="shared" si="0"/>
        <v>0.24724865467909179</v>
      </c>
      <c r="M33"/>
      <c r="N33"/>
    </row>
    <row r="34" spans="2:14" ht="15" x14ac:dyDescent="0.25">
      <c r="B34" s="51" t="s">
        <v>42</v>
      </c>
      <c r="C34" s="52">
        <v>27</v>
      </c>
      <c r="D34" s="56">
        <f t="shared" si="1"/>
        <v>4.090884689714408E-2</v>
      </c>
      <c r="E34" s="59">
        <f t="shared" si="2"/>
        <v>0</v>
      </c>
      <c r="F34" s="61">
        <f t="shared" si="3"/>
        <v>0</v>
      </c>
      <c r="G34" s="54">
        <v>19360.5</v>
      </c>
      <c r="H34" s="54">
        <v>19813.3</v>
      </c>
      <c r="I34" s="54">
        <f t="shared" si="4"/>
        <v>-452.8</v>
      </c>
      <c r="J34" s="54">
        <v>1039</v>
      </c>
      <c r="K34" s="54"/>
      <c r="L34" s="55">
        <f t="shared" si="0"/>
        <v>0.10835466159163495</v>
      </c>
      <c r="M34"/>
      <c r="N34"/>
    </row>
    <row r="35" spans="2:14" ht="15" x14ac:dyDescent="0.25">
      <c r="B35" s="51" t="s">
        <v>43</v>
      </c>
      <c r="C35" s="52">
        <v>28</v>
      </c>
      <c r="D35" s="56">
        <f t="shared" si="1"/>
        <v>5.325110255859665E-2</v>
      </c>
      <c r="E35" s="59">
        <f t="shared" si="2"/>
        <v>0</v>
      </c>
      <c r="F35" s="61">
        <f t="shared" si="3"/>
        <v>0</v>
      </c>
      <c r="G35" s="54">
        <v>24201.7</v>
      </c>
      <c r="H35" s="54">
        <v>25791</v>
      </c>
      <c r="I35" s="54">
        <f t="shared" si="4"/>
        <v>-1589.3</v>
      </c>
      <c r="J35" s="54">
        <v>1394.5</v>
      </c>
      <c r="K35" s="54"/>
      <c r="L35" s="55">
        <f t="shared" si="0"/>
        <v>0.14104541278382993</v>
      </c>
      <c r="M35"/>
      <c r="N35"/>
    </row>
    <row r="36" spans="2:14" ht="15" x14ac:dyDescent="0.25">
      <c r="B36" s="51" t="s">
        <v>44</v>
      </c>
      <c r="C36" s="52">
        <v>30</v>
      </c>
      <c r="D36" s="56">
        <f t="shared" si="1"/>
        <v>0.13329954080705636</v>
      </c>
      <c r="E36" s="59">
        <f t="shared" si="2"/>
        <v>0</v>
      </c>
      <c r="F36" s="61">
        <f t="shared" si="3"/>
        <v>0</v>
      </c>
      <c r="G36" s="54">
        <v>63018.8</v>
      </c>
      <c r="H36" s="54">
        <v>64560.700000000004</v>
      </c>
      <c r="I36" s="54">
        <f t="shared" si="4"/>
        <v>-1541.9</v>
      </c>
      <c r="J36" s="54">
        <v>1704.2</v>
      </c>
      <c r="K36" s="54"/>
      <c r="L36" s="55">
        <f t="shared" si="0"/>
        <v>0.3530685348033426</v>
      </c>
      <c r="M36"/>
      <c r="N36"/>
    </row>
    <row r="37" spans="2:14" ht="15" x14ac:dyDescent="0.25">
      <c r="B37" s="51" t="s">
        <v>45</v>
      </c>
      <c r="C37" s="52">
        <v>31</v>
      </c>
      <c r="D37" s="56">
        <f t="shared" si="1"/>
        <v>4.8118217406385756E-2</v>
      </c>
      <c r="E37" s="59">
        <f t="shared" si="2"/>
        <v>0</v>
      </c>
      <c r="F37" s="61">
        <f t="shared" si="3"/>
        <v>0</v>
      </c>
      <c r="G37" s="54">
        <v>22501.5</v>
      </c>
      <c r="H37" s="54">
        <v>23305</v>
      </c>
      <c r="I37" s="54">
        <f t="shared" si="4"/>
        <v>-803.5</v>
      </c>
      <c r="J37" s="54">
        <v>818.5</v>
      </c>
      <c r="K37" s="54"/>
      <c r="L37" s="55">
        <f t="shared" si="0"/>
        <v>0.1274500153125957</v>
      </c>
      <c r="M37"/>
      <c r="N37"/>
    </row>
    <row r="38" spans="2:14" ht="15" x14ac:dyDescent="0.25">
      <c r="B38" s="51" t="s">
        <v>46</v>
      </c>
      <c r="C38" s="52">
        <v>32</v>
      </c>
      <c r="D38" s="56">
        <f t="shared" si="1"/>
        <v>5.0465387093044378E-2</v>
      </c>
      <c r="E38" s="59">
        <f t="shared" si="2"/>
        <v>0</v>
      </c>
      <c r="F38" s="61">
        <f t="shared" si="3"/>
        <v>0</v>
      </c>
      <c r="G38" s="54">
        <v>23890.5</v>
      </c>
      <c r="H38" s="54">
        <v>24441.8</v>
      </c>
      <c r="I38" s="54">
        <f t="shared" si="4"/>
        <v>-551.29999999999995</v>
      </c>
      <c r="J38" s="54">
        <v>436</v>
      </c>
      <c r="K38" s="54"/>
      <c r="L38" s="55">
        <f t="shared" si="0"/>
        <v>0.1336669291683073</v>
      </c>
      <c r="M38"/>
      <c r="N38"/>
    </row>
    <row r="39" spans="2:14" ht="15" x14ac:dyDescent="0.25">
      <c r="B39" s="51" t="s">
        <v>47</v>
      </c>
      <c r="C39" s="52">
        <v>33</v>
      </c>
      <c r="D39" s="56">
        <f t="shared" si="1"/>
        <v>8.8376678614492638E-2</v>
      </c>
      <c r="E39" s="59">
        <f t="shared" si="2"/>
        <v>0</v>
      </c>
      <c r="F39" s="61">
        <f t="shared" si="3"/>
        <v>0</v>
      </c>
      <c r="G39" s="54">
        <v>40743.800000000003</v>
      </c>
      <c r="H39" s="54">
        <v>42803.299999999996</v>
      </c>
      <c r="I39" s="54">
        <f t="shared" si="4"/>
        <v>-2059.5</v>
      </c>
      <c r="J39" s="54">
        <v>2966.3</v>
      </c>
      <c r="K39" s="54"/>
      <c r="L39" s="55">
        <f t="shared" si="0"/>
        <v>0.23408200988756178</v>
      </c>
      <c r="M39"/>
      <c r="N39"/>
    </row>
    <row r="40" spans="2:14" ht="15" x14ac:dyDescent="0.25">
      <c r="B40" s="51" t="s">
        <v>48</v>
      </c>
      <c r="C40" s="52">
        <v>34</v>
      </c>
      <c r="D40" s="56">
        <f t="shared" si="1"/>
        <v>6.3296361143687752E-2</v>
      </c>
      <c r="E40" s="59">
        <f t="shared" si="2"/>
        <v>0</v>
      </c>
      <c r="F40" s="61">
        <f t="shared" si="3"/>
        <v>0</v>
      </c>
      <c r="G40" s="54">
        <v>30010.1</v>
      </c>
      <c r="H40" s="54">
        <v>30656.2</v>
      </c>
      <c r="I40" s="54">
        <f t="shared" si="4"/>
        <v>-646.1</v>
      </c>
      <c r="J40" s="54">
        <v>626.20000000000005</v>
      </c>
      <c r="K40" s="54"/>
      <c r="L40" s="55">
        <f t="shared" ref="L40:L67" si="5">H40/1000/$C$73*100</f>
        <v>0.16765214157588487</v>
      </c>
      <c r="M40"/>
      <c r="N40"/>
    </row>
    <row r="41" spans="2:14" ht="15" x14ac:dyDescent="0.25">
      <c r="B41" s="51" t="s">
        <v>49</v>
      </c>
      <c r="C41" s="52">
        <v>35</v>
      </c>
      <c r="D41" s="56">
        <f t="shared" si="1"/>
        <v>9.2951677375662761E-2</v>
      </c>
      <c r="E41" s="59">
        <f t="shared" si="2"/>
        <v>0</v>
      </c>
      <c r="F41" s="61">
        <f t="shared" si="3"/>
        <v>0</v>
      </c>
      <c r="G41" s="54">
        <v>42964.800000000003</v>
      </c>
      <c r="H41" s="54">
        <v>45019.1</v>
      </c>
      <c r="I41" s="54">
        <f t="shared" si="4"/>
        <v>-2054.3000000000002</v>
      </c>
      <c r="J41" s="54">
        <v>1182</v>
      </c>
      <c r="K41" s="54"/>
      <c r="L41" s="55">
        <f t="shared" si="5"/>
        <v>0.24619974187338675</v>
      </c>
      <c r="M41"/>
      <c r="N41"/>
    </row>
    <row r="42" spans="2:14" ht="15" x14ac:dyDescent="0.25">
      <c r="B42" s="51" t="s">
        <v>50</v>
      </c>
      <c r="C42" s="52">
        <v>36</v>
      </c>
      <c r="D42" s="56">
        <f t="shared" si="1"/>
        <v>5.8673873903635557E-2</v>
      </c>
      <c r="E42" s="59">
        <f t="shared" si="2"/>
        <v>0</v>
      </c>
      <c r="F42" s="61">
        <f t="shared" si="3"/>
        <v>0</v>
      </c>
      <c r="G42" s="54">
        <v>28164.5</v>
      </c>
      <c r="H42" s="54">
        <v>28417.4</v>
      </c>
      <c r="I42" s="54">
        <f t="shared" si="4"/>
        <v>-252.9</v>
      </c>
      <c r="J42" s="54">
        <v>896.5</v>
      </c>
      <c r="K42" s="54"/>
      <c r="L42" s="55">
        <f t="shared" si="5"/>
        <v>0.15540862755392221</v>
      </c>
      <c r="M42"/>
      <c r="N42"/>
    </row>
    <row r="43" spans="2:14" ht="15" x14ac:dyDescent="0.25">
      <c r="B43" s="51" t="s">
        <v>51</v>
      </c>
      <c r="C43" s="52">
        <v>37</v>
      </c>
      <c r="D43" s="56">
        <f t="shared" si="1"/>
        <v>9.5221420194578882E-2</v>
      </c>
      <c r="E43" s="59">
        <f t="shared" si="2"/>
        <v>0</v>
      </c>
      <c r="F43" s="61">
        <f t="shared" si="3"/>
        <v>0</v>
      </c>
      <c r="G43" s="54">
        <v>41761.9</v>
      </c>
      <c r="H43" s="54">
        <v>46118.400000000001</v>
      </c>
      <c r="I43" s="54">
        <f t="shared" si="4"/>
        <v>-4356.5</v>
      </c>
      <c r="J43" s="54">
        <v>730.5</v>
      </c>
      <c r="K43" s="54"/>
      <c r="L43" s="55">
        <f t="shared" si="5"/>
        <v>0.25221157632235203</v>
      </c>
      <c r="M43"/>
      <c r="N43"/>
    </row>
    <row r="44" spans="2:14" ht="15" x14ac:dyDescent="0.25">
      <c r="B44" s="51" t="s">
        <v>52</v>
      </c>
      <c r="C44" s="52">
        <v>38</v>
      </c>
      <c r="D44" s="56">
        <f t="shared" si="1"/>
        <v>7.7535678300655747E-2</v>
      </c>
      <c r="E44" s="59">
        <f t="shared" si="2"/>
        <v>0</v>
      </c>
      <c r="F44" s="61">
        <f t="shared" si="3"/>
        <v>0</v>
      </c>
      <c r="G44" s="54">
        <v>37031.199999999997</v>
      </c>
      <c r="H44" s="54">
        <v>37552.699999999997</v>
      </c>
      <c r="I44" s="54">
        <f t="shared" si="4"/>
        <v>-521.5</v>
      </c>
      <c r="J44" s="54">
        <v>1510.4</v>
      </c>
      <c r="K44" s="54"/>
      <c r="L44" s="55">
        <f t="shared" si="5"/>
        <v>0.20536761167257292</v>
      </c>
      <c r="M44"/>
      <c r="N44"/>
    </row>
    <row r="45" spans="2:14" ht="15" x14ac:dyDescent="0.25">
      <c r="B45" s="51" t="s">
        <v>53</v>
      </c>
      <c r="C45" s="52">
        <v>39</v>
      </c>
      <c r="D45" s="56">
        <f t="shared" si="1"/>
        <v>6.8400753208569393E-2</v>
      </c>
      <c r="E45" s="59">
        <f t="shared" si="2"/>
        <v>0</v>
      </c>
      <c r="F45" s="61">
        <f t="shared" si="3"/>
        <v>0</v>
      </c>
      <c r="G45" s="54">
        <v>33128.400000000001</v>
      </c>
      <c r="H45" s="54">
        <v>33128.400000000001</v>
      </c>
      <c r="I45" s="54">
        <f t="shared" si="4"/>
        <v>0</v>
      </c>
      <c r="J45" s="54">
        <v>1111.3</v>
      </c>
      <c r="K45" s="54"/>
      <c r="L45" s="55">
        <f t="shared" si="5"/>
        <v>0.18117206982543643</v>
      </c>
      <c r="M45"/>
      <c r="N45"/>
    </row>
    <row r="46" spans="2:14" ht="15" x14ac:dyDescent="0.25">
      <c r="B46" s="51" t="s">
        <v>54</v>
      </c>
      <c r="C46" s="52">
        <v>40</v>
      </c>
      <c r="D46" s="56">
        <f t="shared" si="1"/>
        <v>4.3019606547628875E-2</v>
      </c>
      <c r="E46" s="59">
        <f t="shared" si="2"/>
        <v>0</v>
      </c>
      <c r="F46" s="61">
        <f t="shared" si="3"/>
        <v>0</v>
      </c>
      <c r="G46" s="54">
        <v>19977.599999999999</v>
      </c>
      <c r="H46" s="54">
        <v>20835.599999999999</v>
      </c>
      <c r="I46" s="54">
        <f t="shared" si="4"/>
        <v>-858</v>
      </c>
      <c r="J46" s="54">
        <v>858</v>
      </c>
      <c r="K46" s="54"/>
      <c r="L46" s="55">
        <f t="shared" si="5"/>
        <v>0.11394539965874786</v>
      </c>
      <c r="M46"/>
      <c r="N46"/>
    </row>
    <row r="47" spans="2:14" ht="15" x14ac:dyDescent="0.25">
      <c r="B47" s="51" t="s">
        <v>55</v>
      </c>
      <c r="C47" s="52">
        <v>41</v>
      </c>
      <c r="D47" s="56">
        <f t="shared" si="1"/>
        <v>6.8967311408797347E-2</v>
      </c>
      <c r="E47" s="59">
        <f t="shared" si="2"/>
        <v>0</v>
      </c>
      <c r="F47" s="61">
        <f t="shared" si="3"/>
        <v>0</v>
      </c>
      <c r="G47" s="54">
        <v>32429.1</v>
      </c>
      <c r="H47" s="54">
        <v>33402.800000000003</v>
      </c>
      <c r="I47" s="54">
        <f t="shared" si="4"/>
        <v>-973.7</v>
      </c>
      <c r="J47" s="54">
        <v>1087.9000000000001</v>
      </c>
      <c r="K47" s="54"/>
      <c r="L47" s="55">
        <f t="shared" si="5"/>
        <v>0.18267270420440132</v>
      </c>
      <c r="M47"/>
      <c r="N47"/>
    </row>
    <row r="48" spans="2:14" ht="15" x14ac:dyDescent="0.25">
      <c r="B48" s="51" t="s">
        <v>56</v>
      </c>
      <c r="C48" s="52">
        <v>42</v>
      </c>
      <c r="D48" s="56">
        <f t="shared" si="1"/>
        <v>6.9936695792933712E-2</v>
      </c>
      <c r="E48" s="59">
        <f t="shared" si="2"/>
        <v>0</v>
      </c>
      <c r="F48" s="61">
        <f t="shared" si="3"/>
        <v>0</v>
      </c>
      <c r="G48" s="54">
        <v>33869.800000000003</v>
      </c>
      <c r="H48" s="54">
        <v>33872.300000000003</v>
      </c>
      <c r="I48" s="54">
        <f t="shared" si="4"/>
        <v>-2.5</v>
      </c>
      <c r="J48" s="54">
        <v>1116</v>
      </c>
      <c r="K48" s="54"/>
      <c r="L48" s="55">
        <f t="shared" si="5"/>
        <v>0.18524029837686487</v>
      </c>
      <c r="M48"/>
      <c r="N48"/>
    </row>
    <row r="49" spans="2:14" ht="15" x14ac:dyDescent="0.25">
      <c r="B49" s="51" t="s">
        <v>57</v>
      </c>
      <c r="C49" s="52">
        <v>43</v>
      </c>
      <c r="D49" s="56">
        <f t="shared" si="1"/>
        <v>9.4250177565616683E-2</v>
      </c>
      <c r="E49" s="59">
        <f t="shared" si="2"/>
        <v>0</v>
      </c>
      <c r="F49" s="61">
        <f t="shared" si="3"/>
        <v>0</v>
      </c>
      <c r="G49" s="54">
        <v>44972.800000000003</v>
      </c>
      <c r="H49" s="54">
        <v>45648</v>
      </c>
      <c r="I49" s="54">
        <f t="shared" si="4"/>
        <v>-675.2</v>
      </c>
      <c r="J49" s="54">
        <v>2105</v>
      </c>
      <c r="K49" s="54"/>
      <c r="L49" s="55">
        <f t="shared" si="5"/>
        <v>0.24963906024412655</v>
      </c>
      <c r="M49"/>
      <c r="N49"/>
    </row>
    <row r="50" spans="2:14" ht="15" x14ac:dyDescent="0.25">
      <c r="B50" s="51" t="s">
        <v>58</v>
      </c>
      <c r="C50" s="52">
        <v>44</v>
      </c>
      <c r="D50" s="56">
        <f t="shared" si="1"/>
        <v>5.4198807419765113E-2</v>
      </c>
      <c r="E50" s="59">
        <f t="shared" si="2"/>
        <v>0</v>
      </c>
      <c r="F50" s="61">
        <f t="shared" si="3"/>
        <v>0</v>
      </c>
      <c r="G50" s="54">
        <v>25101.200000000001</v>
      </c>
      <c r="H50" s="54">
        <v>26250</v>
      </c>
      <c r="I50" s="54">
        <f t="shared" si="4"/>
        <v>-1148.8</v>
      </c>
      <c r="J50" s="54">
        <v>1771.8</v>
      </c>
      <c r="K50" s="54"/>
      <c r="L50" s="55">
        <f t="shared" si="5"/>
        <v>0.14355558472240454</v>
      </c>
      <c r="M50"/>
      <c r="N50"/>
    </row>
    <row r="51" spans="2:14" ht="15" x14ac:dyDescent="0.25">
      <c r="B51" s="51" t="s">
        <v>59</v>
      </c>
      <c r="C51" s="52">
        <v>45</v>
      </c>
      <c r="D51" s="56">
        <f t="shared" si="1"/>
        <v>0.10328021506086785</v>
      </c>
      <c r="E51" s="59">
        <f t="shared" si="2"/>
        <v>0</v>
      </c>
      <c r="F51" s="61">
        <f t="shared" si="3"/>
        <v>0</v>
      </c>
      <c r="G51" s="54">
        <v>47995.1</v>
      </c>
      <c r="H51" s="54">
        <v>50021.5</v>
      </c>
      <c r="I51" s="54">
        <f t="shared" si="4"/>
        <v>-2026.4</v>
      </c>
      <c r="J51" s="54">
        <v>2301.6999999999998</v>
      </c>
      <c r="K51" s="54"/>
      <c r="L51" s="55">
        <f t="shared" si="5"/>
        <v>0.2735567878549241</v>
      </c>
      <c r="M51"/>
      <c r="N51"/>
    </row>
    <row r="52" spans="2:14" ht="15" x14ac:dyDescent="0.25">
      <c r="B52" s="51" t="s">
        <v>60</v>
      </c>
      <c r="C52" s="52">
        <v>46</v>
      </c>
      <c r="D52" s="56">
        <f t="shared" si="1"/>
        <v>3.567706182587007E-2</v>
      </c>
      <c r="E52" s="59">
        <f t="shared" si="2"/>
        <v>0</v>
      </c>
      <c r="F52" s="61">
        <f t="shared" si="3"/>
        <v>0</v>
      </c>
      <c r="G52" s="54">
        <v>16398</v>
      </c>
      <c r="H52" s="54">
        <v>17279.400000000001</v>
      </c>
      <c r="I52" s="54">
        <f t="shared" si="4"/>
        <v>-881.4</v>
      </c>
      <c r="J52" s="54">
        <v>1082.7</v>
      </c>
      <c r="K52" s="54"/>
      <c r="L52" s="55">
        <f t="shared" si="5"/>
        <v>9.4497309358183512E-2</v>
      </c>
      <c r="M52"/>
      <c r="N52"/>
    </row>
    <row r="53" spans="2:14" ht="15" x14ac:dyDescent="0.25">
      <c r="B53" s="51" t="s">
        <v>61</v>
      </c>
      <c r="C53" s="52">
        <v>47</v>
      </c>
      <c r="D53" s="56">
        <f t="shared" si="1"/>
        <v>6.3220379577476421E-2</v>
      </c>
      <c r="E53" s="59">
        <f t="shared" si="2"/>
        <v>0</v>
      </c>
      <c r="F53" s="61">
        <f t="shared" si="3"/>
        <v>0</v>
      </c>
      <c r="G53" s="54">
        <v>30078.6</v>
      </c>
      <c r="H53" s="54">
        <v>30619.399999999998</v>
      </c>
      <c r="I53" s="54">
        <f t="shared" si="4"/>
        <v>-540.79999999999995</v>
      </c>
      <c r="J53" s="54">
        <v>713.8</v>
      </c>
      <c r="K53" s="54"/>
      <c r="L53" s="55">
        <f t="shared" si="5"/>
        <v>0.16745089031806451</v>
      </c>
      <c r="M53"/>
      <c r="N53"/>
    </row>
    <row r="54" spans="2:14" ht="15" x14ac:dyDescent="0.25">
      <c r="B54" s="51" t="s">
        <v>62</v>
      </c>
      <c r="C54" s="52">
        <v>48</v>
      </c>
      <c r="D54" s="56">
        <f t="shared" si="1"/>
        <v>9.2337011281610801E-2</v>
      </c>
      <c r="E54" s="59">
        <f t="shared" si="2"/>
        <v>0</v>
      </c>
      <c r="F54" s="61">
        <f t="shared" si="3"/>
        <v>0</v>
      </c>
      <c r="G54" s="54">
        <v>43458.1</v>
      </c>
      <c r="H54" s="54">
        <v>44721.4</v>
      </c>
      <c r="I54" s="54">
        <f t="shared" si="4"/>
        <v>-1263.3</v>
      </c>
      <c r="J54" s="54">
        <v>2179.4</v>
      </c>
      <c r="K54" s="54"/>
      <c r="L54" s="55">
        <f t="shared" si="5"/>
        <v>0.24457168482303016</v>
      </c>
      <c r="M54"/>
      <c r="N54"/>
    </row>
    <row r="55" spans="2:14" ht="15" x14ac:dyDescent="0.25">
      <c r="B55" s="51" t="s">
        <v>63</v>
      </c>
      <c r="C55" s="52">
        <v>49</v>
      </c>
      <c r="D55" s="56">
        <f t="shared" si="1"/>
        <v>9.8673006722716824E-2</v>
      </c>
      <c r="E55" s="59">
        <f t="shared" si="2"/>
        <v>0</v>
      </c>
      <c r="F55" s="61">
        <f t="shared" si="3"/>
        <v>0</v>
      </c>
      <c r="G55" s="54">
        <v>46094.9</v>
      </c>
      <c r="H55" s="54">
        <v>47790.1</v>
      </c>
      <c r="I55" s="54">
        <f t="shared" si="4"/>
        <v>-1695.2</v>
      </c>
      <c r="J55" s="54">
        <v>655.1</v>
      </c>
      <c r="K55" s="54"/>
      <c r="L55" s="55">
        <f t="shared" si="5"/>
        <v>0.26135374283589274</v>
      </c>
      <c r="M55"/>
      <c r="N55"/>
    </row>
    <row r="56" spans="2:14" ht="15" x14ac:dyDescent="0.25">
      <c r="B56" s="51" t="s">
        <v>64</v>
      </c>
      <c r="C56" s="52">
        <v>50</v>
      </c>
      <c r="D56" s="56">
        <f t="shared" si="1"/>
        <v>9.9813969045770626E-2</v>
      </c>
      <c r="E56" s="59">
        <f t="shared" si="2"/>
        <v>0</v>
      </c>
      <c r="F56" s="61">
        <f t="shared" si="3"/>
        <v>0</v>
      </c>
      <c r="G56" s="54">
        <v>46018.5</v>
      </c>
      <c r="H56" s="54">
        <v>48342.7</v>
      </c>
      <c r="I56" s="54">
        <f t="shared" si="4"/>
        <v>-2324.1999999999998</v>
      </c>
      <c r="J56" s="54">
        <v>2869.7</v>
      </c>
      <c r="K56" s="54"/>
      <c r="L56" s="55">
        <f t="shared" si="5"/>
        <v>0.26437579297370606</v>
      </c>
      <c r="M56"/>
      <c r="N56"/>
    </row>
    <row r="57" spans="2:14" ht="15" x14ac:dyDescent="0.25">
      <c r="B57" s="51" t="s">
        <v>65</v>
      </c>
      <c r="C57" s="52">
        <v>51</v>
      </c>
      <c r="D57" s="56">
        <f t="shared" si="1"/>
        <v>9.6838712607984656E-2</v>
      </c>
      <c r="E57" s="59">
        <f t="shared" si="2"/>
        <v>0</v>
      </c>
      <c r="F57" s="61">
        <f t="shared" si="3"/>
        <v>0</v>
      </c>
      <c r="G57" s="54">
        <v>44550.3</v>
      </c>
      <c r="H57" s="54">
        <v>46901.7</v>
      </c>
      <c r="I57" s="54">
        <f t="shared" si="4"/>
        <v>-2351.4</v>
      </c>
      <c r="J57" s="54">
        <v>2443.1999999999998</v>
      </c>
      <c r="K57" s="54"/>
      <c r="L57" s="55">
        <f t="shared" si="5"/>
        <v>0.25649527497046853</v>
      </c>
      <c r="M57"/>
      <c r="N57"/>
    </row>
    <row r="58" spans="2:14" ht="15" x14ac:dyDescent="0.25">
      <c r="B58" s="51" t="s">
        <v>66</v>
      </c>
      <c r="C58" s="52">
        <v>52</v>
      </c>
      <c r="D58" s="56">
        <f t="shared" si="1"/>
        <v>8.6043342528204017E-2</v>
      </c>
      <c r="E58" s="59">
        <f t="shared" si="2"/>
        <v>0</v>
      </c>
      <c r="F58" s="61">
        <f t="shared" si="3"/>
        <v>0</v>
      </c>
      <c r="G58" s="54">
        <v>40952.400000000001</v>
      </c>
      <c r="H58" s="54">
        <v>41673.199999999997</v>
      </c>
      <c r="I58" s="54">
        <f t="shared" si="4"/>
        <v>-720.8</v>
      </c>
      <c r="J58" s="54">
        <v>1018.6</v>
      </c>
      <c r="K58" s="54"/>
      <c r="L58" s="55">
        <f t="shared" si="5"/>
        <v>0.22790173688585552</v>
      </c>
      <c r="M58"/>
      <c r="N58"/>
    </row>
    <row r="59" spans="2:14" ht="15" x14ac:dyDescent="0.25">
      <c r="B59" s="51" t="s">
        <v>67</v>
      </c>
      <c r="C59" s="52">
        <v>53</v>
      </c>
      <c r="D59" s="56">
        <f t="shared" si="1"/>
        <v>5.3374985546984687E-2</v>
      </c>
      <c r="E59" s="59">
        <f t="shared" si="2"/>
        <v>0</v>
      </c>
      <c r="F59" s="61">
        <f t="shared" si="3"/>
        <v>0</v>
      </c>
      <c r="G59" s="54">
        <v>23976.9</v>
      </c>
      <c r="H59" s="54">
        <v>25851</v>
      </c>
      <c r="I59" s="54">
        <f t="shared" si="4"/>
        <v>-1874.1</v>
      </c>
      <c r="J59" s="54">
        <v>1567.9</v>
      </c>
      <c r="K59" s="54"/>
      <c r="L59" s="55">
        <f t="shared" si="5"/>
        <v>0.14137353983462397</v>
      </c>
      <c r="M59"/>
      <c r="N59"/>
    </row>
    <row r="60" spans="2:14" ht="15" x14ac:dyDescent="0.25">
      <c r="B60" s="51" t="s">
        <v>68</v>
      </c>
      <c r="C60" s="52">
        <v>54</v>
      </c>
      <c r="D60" s="56">
        <f t="shared" si="1"/>
        <v>8.5610371483787834E-2</v>
      </c>
      <c r="E60" s="59">
        <f t="shared" si="2"/>
        <v>0</v>
      </c>
      <c r="F60" s="61">
        <f t="shared" si="3"/>
        <v>0</v>
      </c>
      <c r="G60" s="54">
        <v>39910.300000000003</v>
      </c>
      <c r="H60" s="54">
        <v>41463.5</v>
      </c>
      <c r="I60" s="54">
        <f t="shared" si="4"/>
        <v>-1553.2</v>
      </c>
      <c r="J60" s="54">
        <v>1413.7</v>
      </c>
      <c r="K60" s="54"/>
      <c r="L60" s="55">
        <f t="shared" si="5"/>
        <v>0.22675493284333029</v>
      </c>
      <c r="M60"/>
      <c r="N60"/>
    </row>
    <row r="61" spans="2:14" ht="15" x14ac:dyDescent="0.25">
      <c r="B61" s="51" t="s">
        <v>69</v>
      </c>
      <c r="C61" s="52">
        <v>55</v>
      </c>
      <c r="D61" s="56">
        <f t="shared" si="1"/>
        <v>0.22461905981070679</v>
      </c>
      <c r="E61" s="59">
        <f t="shared" si="2"/>
        <v>0</v>
      </c>
      <c r="F61" s="61">
        <f t="shared" si="3"/>
        <v>0</v>
      </c>
      <c r="G61" s="54">
        <v>100680.2</v>
      </c>
      <c r="H61" s="54">
        <v>108789.3</v>
      </c>
      <c r="I61" s="54">
        <f t="shared" si="4"/>
        <v>-8109.1</v>
      </c>
      <c r="J61" s="54">
        <v>6189.1</v>
      </c>
      <c r="K61" s="54"/>
      <c r="L61" s="55">
        <f t="shared" si="5"/>
        <v>0.5949452027825175</v>
      </c>
      <c r="M61"/>
      <c r="N61"/>
    </row>
    <row r="62" spans="2:14" ht="15" x14ac:dyDescent="0.25">
      <c r="B62" s="51" t="s">
        <v>70</v>
      </c>
      <c r="C62" s="52">
        <v>56</v>
      </c>
      <c r="D62" s="56">
        <f t="shared" si="1"/>
        <v>4.3956987826431676E-2</v>
      </c>
      <c r="E62" s="59">
        <f t="shared" si="2"/>
        <v>0</v>
      </c>
      <c r="F62" s="61">
        <f t="shared" si="3"/>
        <v>0</v>
      </c>
      <c r="G62" s="54">
        <v>19823.2</v>
      </c>
      <c r="H62" s="54">
        <v>21289.600000000002</v>
      </c>
      <c r="I62" s="54">
        <f t="shared" si="4"/>
        <v>-1466.4</v>
      </c>
      <c r="J62" s="54">
        <f>+'3 lentelė'!N62</f>
        <v>1466.4</v>
      </c>
      <c r="K62" s="54"/>
      <c r="L62" s="55">
        <f t="shared" si="5"/>
        <v>0.116428227676423</v>
      </c>
      <c r="M62"/>
      <c r="N62"/>
    </row>
    <row r="63" spans="2:14" ht="15" x14ac:dyDescent="0.25">
      <c r="B63" s="51" t="s">
        <v>71</v>
      </c>
      <c r="C63" s="52">
        <v>57</v>
      </c>
      <c r="D63" s="56">
        <f t="shared" si="1"/>
        <v>6.664677656464213E-2</v>
      </c>
      <c r="E63" s="59">
        <f t="shared" si="2"/>
        <v>0</v>
      </c>
      <c r="F63" s="61">
        <f t="shared" si="3"/>
        <v>0</v>
      </c>
      <c r="G63" s="54">
        <v>31592.799999999999</v>
      </c>
      <c r="H63" s="54">
        <v>32278.899999999998</v>
      </c>
      <c r="I63" s="54">
        <f t="shared" si="4"/>
        <v>-686.1</v>
      </c>
      <c r="J63" s="54">
        <v>559.6</v>
      </c>
      <c r="K63" s="54"/>
      <c r="L63" s="55">
        <f t="shared" si="5"/>
        <v>0.17652633766461043</v>
      </c>
      <c r="M63"/>
      <c r="N63"/>
    </row>
    <row r="64" spans="2:14" ht="15" x14ac:dyDescent="0.25">
      <c r="B64" s="51" t="s">
        <v>72</v>
      </c>
      <c r="C64" s="52">
        <v>58</v>
      </c>
      <c r="D64" s="56">
        <f t="shared" si="1"/>
        <v>2.5524025040881387E-2</v>
      </c>
      <c r="E64" s="59">
        <f t="shared" si="2"/>
        <v>0</v>
      </c>
      <c r="F64" s="61">
        <f t="shared" si="3"/>
        <v>0</v>
      </c>
      <c r="G64" s="54">
        <v>11863.3</v>
      </c>
      <c r="H64" s="54">
        <v>12362</v>
      </c>
      <c r="I64" s="54">
        <f t="shared" si="4"/>
        <v>-498.7</v>
      </c>
      <c r="J64" s="54">
        <f>+'3 lentelė'!N64</f>
        <v>498.8</v>
      </c>
      <c r="K64" s="54"/>
      <c r="L64" s="55">
        <f t="shared" si="5"/>
        <v>6.7605110031937699E-2</v>
      </c>
      <c r="M64"/>
      <c r="N64"/>
    </row>
    <row r="65" spans="1:14" ht="15" x14ac:dyDescent="0.25">
      <c r="B65" s="51" t="s">
        <v>73</v>
      </c>
      <c r="C65" s="52">
        <v>59</v>
      </c>
      <c r="D65" s="56">
        <f t="shared" si="1"/>
        <v>2.6963338894303034E-2</v>
      </c>
      <c r="E65" s="59">
        <f t="shared" si="2"/>
        <v>0</v>
      </c>
      <c r="F65" s="61">
        <f t="shared" si="3"/>
        <v>0</v>
      </c>
      <c r="G65" s="54">
        <v>12217</v>
      </c>
      <c r="H65" s="54">
        <v>13059.1</v>
      </c>
      <c r="I65" s="54">
        <f t="shared" si="4"/>
        <v>-842.1</v>
      </c>
      <c r="J65" s="54">
        <v>587.1</v>
      </c>
      <c r="K65" s="54"/>
      <c r="L65" s="55">
        <f t="shared" si="5"/>
        <v>7.1417399483746785E-2</v>
      </c>
      <c r="M65"/>
      <c r="N65"/>
    </row>
    <row r="66" spans="1:14" ht="15" x14ac:dyDescent="0.25">
      <c r="B66" s="51" t="s">
        <v>74</v>
      </c>
      <c r="C66" s="52">
        <v>60</v>
      </c>
      <c r="D66" s="56">
        <f t="shared" si="1"/>
        <v>2.341243950380734E-2</v>
      </c>
      <c r="E66" s="59">
        <f t="shared" si="2"/>
        <v>0</v>
      </c>
      <c r="F66" s="61">
        <f t="shared" si="3"/>
        <v>0</v>
      </c>
      <c r="G66" s="54">
        <v>11101.5</v>
      </c>
      <c r="H66" s="54">
        <v>11339.300000000001</v>
      </c>
      <c r="I66" s="54">
        <f t="shared" si="4"/>
        <v>-237.8</v>
      </c>
      <c r="J66" s="54">
        <v>223.8</v>
      </c>
      <c r="K66" s="54"/>
      <c r="L66" s="55">
        <f t="shared" si="5"/>
        <v>6.2012184451152835E-2</v>
      </c>
      <c r="M66"/>
      <c r="N66"/>
    </row>
    <row r="67" spans="1:14" ht="15" x14ac:dyDescent="0.25">
      <c r="B67" s="57" t="s">
        <v>75</v>
      </c>
      <c r="C67" s="58">
        <v>61</v>
      </c>
      <c r="D67" s="56">
        <f t="shared" si="1"/>
        <v>1.8902272839893628E-2</v>
      </c>
      <c r="E67" s="59">
        <f>IF(D67&gt;0.3,H67/$C$73/1000*$C$75,0)</f>
        <v>0</v>
      </c>
      <c r="F67" s="61">
        <f>IF(D67&gt;0.3,H67/$D$73/1000*$D$75,0)</f>
        <v>0</v>
      </c>
      <c r="G67" s="54">
        <v>9517.2000000000007</v>
      </c>
      <c r="H67" s="54">
        <v>9154.9000000000015</v>
      </c>
      <c r="I67" s="54">
        <f t="shared" si="4"/>
        <v>362.3</v>
      </c>
      <c r="J67" s="54">
        <v>344.3</v>
      </c>
      <c r="K67" s="60"/>
      <c r="L67" s="55">
        <f t="shared" si="5"/>
        <v>5.0066172288576821E-2</v>
      </c>
      <c r="M67"/>
      <c r="N67"/>
    </row>
    <row r="68" spans="1:14" x14ac:dyDescent="0.2">
      <c r="J68" s="40"/>
    </row>
    <row r="69" spans="1:14" ht="15" thickBot="1" x14ac:dyDescent="0.25"/>
    <row r="70" spans="1:14" ht="15" thickBot="1" x14ac:dyDescent="0.25">
      <c r="A70" s="41"/>
      <c r="B70" s="42" t="s">
        <v>118</v>
      </c>
      <c r="C70" s="159">
        <v>50862.3</v>
      </c>
      <c r="D70" s="159">
        <v>50862.3</v>
      </c>
    </row>
    <row r="71" spans="1:14" ht="15" thickBot="1" x14ac:dyDescent="0.25">
      <c r="A71" s="41"/>
      <c r="B71" s="42" t="s">
        <v>113</v>
      </c>
      <c r="C71" s="116">
        <v>48432.800000000003</v>
      </c>
      <c r="D71" s="116">
        <v>48432.800000000003</v>
      </c>
    </row>
    <row r="72" spans="1:14" ht="15" thickBot="1" x14ac:dyDescent="0.25">
      <c r="A72" s="41"/>
      <c r="B72" s="156" t="s">
        <v>117</v>
      </c>
      <c r="C72" s="158">
        <v>2.7</v>
      </c>
      <c r="D72" s="159">
        <v>2.2000000000000002</v>
      </c>
    </row>
    <row r="73" spans="1:14" ht="15" thickBot="1" x14ac:dyDescent="0.25">
      <c r="A73" s="41"/>
      <c r="B73" s="177" t="s">
        <v>134</v>
      </c>
      <c r="C73" s="158">
        <v>18285.599999999999</v>
      </c>
      <c r="D73" s="159">
        <v>18545.8</v>
      </c>
    </row>
    <row r="74" spans="1:14" ht="15" thickBot="1" x14ac:dyDescent="0.25">
      <c r="A74" s="41"/>
      <c r="B74" s="44" t="s">
        <v>119</v>
      </c>
      <c r="C74" s="116">
        <v>16894.404999999999</v>
      </c>
      <c r="D74" s="116">
        <v>16894.404999999999</v>
      </c>
    </row>
    <row r="75" spans="1:14" ht="15.75" customHeight="1" thickBot="1" x14ac:dyDescent="0.25">
      <c r="A75" s="207" t="s">
        <v>76</v>
      </c>
      <c r="B75" s="208"/>
      <c r="C75" s="117">
        <v>0.39900000000000002</v>
      </c>
      <c r="D75" s="45">
        <v>0.39900000000000002</v>
      </c>
    </row>
    <row r="77" spans="1:14" ht="15" thickBot="1" x14ac:dyDescent="0.25">
      <c r="B77" s="46" t="s">
        <v>77</v>
      </c>
    </row>
    <row r="78" spans="1:14" ht="15" thickBot="1" x14ac:dyDescent="0.25">
      <c r="B78" s="46" t="s">
        <v>78</v>
      </c>
      <c r="C78" s="47"/>
    </row>
    <row r="79" spans="1:14" ht="15" thickBot="1" x14ac:dyDescent="0.25">
      <c r="B79" s="44" t="s">
        <v>79</v>
      </c>
      <c r="C79" s="48"/>
    </row>
    <row r="80" spans="1:14" ht="15" thickBot="1" x14ac:dyDescent="0.25">
      <c r="B80" s="42" t="s">
        <v>80</v>
      </c>
      <c r="C80" s="49"/>
    </row>
    <row r="81" spans="2:12" ht="15" thickBot="1" x14ac:dyDescent="0.25">
      <c r="B81" s="50"/>
      <c r="C81" s="50"/>
      <c r="D81" s="50"/>
      <c r="E81" s="50"/>
      <c r="F81" s="50"/>
      <c r="G81" s="50"/>
      <c r="H81" s="50"/>
      <c r="I81" s="50"/>
      <c r="J81" s="50"/>
      <c r="K81" s="50"/>
      <c r="L81" s="50"/>
    </row>
  </sheetData>
  <mergeCells count="12">
    <mergeCell ref="L6:L7"/>
    <mergeCell ref="G6:G7"/>
    <mergeCell ref="B6:B7"/>
    <mergeCell ref="C6:C7"/>
    <mergeCell ref="D6:D7"/>
    <mergeCell ref="E6:E7"/>
    <mergeCell ref="F6:F7"/>
    <mergeCell ref="A75:B75"/>
    <mergeCell ref="H6:H7"/>
    <mergeCell ref="I6:I7"/>
    <mergeCell ref="J6:J7"/>
    <mergeCell ref="K6:K7"/>
  </mergeCells>
  <hyperlinks>
    <hyperlink ref="B1" location="Turinys!A1" display="↖ atgal į turinį" xr:uid="{504261CF-F0B2-43D8-A2D2-255E8E80E84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4120F-82EF-4414-9B46-167DC0FC8968}">
  <sheetPr codeName="Lapas6"/>
  <dimension ref="A1:E19"/>
  <sheetViews>
    <sheetView showGridLines="0" showRowColHeaders="0" workbookViewId="0">
      <selection activeCell="B1" sqref="B1"/>
    </sheetView>
  </sheetViews>
  <sheetFormatPr defaultRowHeight="15" x14ac:dyDescent="0.25"/>
  <cols>
    <col min="2" max="2" width="16.140625" customWidth="1"/>
    <col min="3" max="3" width="59.28515625" customWidth="1"/>
    <col min="4" max="4" width="18.7109375" customWidth="1"/>
    <col min="5" max="5" width="22.28515625" customWidth="1"/>
    <col min="6" max="6" width="17.28515625" customWidth="1"/>
    <col min="7" max="7" width="23.7109375" customWidth="1"/>
    <col min="8" max="9" width="21.140625" customWidth="1"/>
  </cols>
  <sheetData>
    <row r="1" spans="1:5" ht="16.5" customHeight="1" x14ac:dyDescent="0.25">
      <c r="B1" s="27" t="s">
        <v>7</v>
      </c>
    </row>
    <row r="2" spans="1:5" ht="16.5" customHeight="1" x14ac:dyDescent="0.25">
      <c r="B2" s="30"/>
      <c r="C2" s="63"/>
      <c r="D2" s="64"/>
      <c r="E2" s="64"/>
    </row>
    <row r="3" spans="1:5" ht="16.5" customHeight="1" thickBot="1" x14ac:dyDescent="0.3">
      <c r="B3" s="115"/>
      <c r="C3" s="63"/>
      <c r="D3" s="64"/>
      <c r="E3" s="64"/>
    </row>
    <row r="4" spans="1:5" ht="23.25" customHeight="1" x14ac:dyDescent="0.25">
      <c r="A4" s="65"/>
      <c r="B4" s="113" t="s">
        <v>130</v>
      </c>
      <c r="C4" s="67"/>
      <c r="D4" s="67"/>
      <c r="E4" s="67"/>
    </row>
    <row r="5" spans="1:5" ht="15.75" thickBot="1" x14ac:dyDescent="0.3">
      <c r="B5" s="68"/>
      <c r="C5" s="64"/>
      <c r="D5" s="64"/>
      <c r="E5" s="64"/>
    </row>
    <row r="6" spans="1:5" ht="38.25" customHeight="1" thickBot="1" x14ac:dyDescent="0.3">
      <c r="A6" s="66"/>
      <c r="B6" s="69" t="s">
        <v>81</v>
      </c>
      <c r="C6" s="70" t="s">
        <v>82</v>
      </c>
      <c r="D6" s="70" t="s">
        <v>83</v>
      </c>
      <c r="E6" s="71" t="s">
        <v>84</v>
      </c>
    </row>
    <row r="7" spans="1:5" ht="89.25" customHeight="1" x14ac:dyDescent="0.25">
      <c r="B7" s="72" t="s">
        <v>85</v>
      </c>
      <c r="C7" s="73" t="s">
        <v>111</v>
      </c>
      <c r="D7" s="72" t="s">
        <v>123</v>
      </c>
      <c r="E7" s="74" t="s">
        <v>152</v>
      </c>
    </row>
    <row r="8" spans="1:5" ht="14.25" customHeight="1" x14ac:dyDescent="0.25">
      <c r="B8" s="222" t="s">
        <v>86</v>
      </c>
      <c r="C8" s="225" t="s">
        <v>87</v>
      </c>
      <c r="D8" s="228" t="s">
        <v>124</v>
      </c>
      <c r="E8" s="229" t="s">
        <v>88</v>
      </c>
    </row>
    <row r="9" spans="1:5" x14ac:dyDescent="0.25">
      <c r="B9" s="223"/>
      <c r="C9" s="226"/>
      <c r="D9" s="228"/>
      <c r="E9" s="230"/>
    </row>
    <row r="10" spans="1:5" ht="102" customHeight="1" x14ac:dyDescent="0.25">
      <c r="B10" s="223"/>
      <c r="C10" s="226"/>
      <c r="D10" s="76" t="s">
        <v>125</v>
      </c>
      <c r="E10" s="77" t="s">
        <v>151</v>
      </c>
    </row>
    <row r="11" spans="1:5" ht="14.25" customHeight="1" x14ac:dyDescent="0.25">
      <c r="B11" s="223"/>
      <c r="C11" s="226"/>
      <c r="D11" s="75" t="s">
        <v>126</v>
      </c>
      <c r="E11" s="78" t="s">
        <v>89</v>
      </c>
    </row>
    <row r="12" spans="1:5" ht="30.75" customHeight="1" x14ac:dyDescent="0.25">
      <c r="B12" s="224"/>
      <c r="C12" s="227"/>
      <c r="D12" s="124" t="s">
        <v>127</v>
      </c>
      <c r="E12" s="79" t="s">
        <v>89</v>
      </c>
    </row>
    <row r="13" spans="1:5" ht="14.25" customHeight="1" x14ac:dyDescent="0.25">
      <c r="B13" s="231" t="s">
        <v>112</v>
      </c>
      <c r="C13" s="231"/>
      <c r="D13" s="231"/>
      <c r="E13" s="231"/>
    </row>
    <row r="14" spans="1:5" ht="15" customHeight="1" thickBot="1" x14ac:dyDescent="0.3">
      <c r="B14" s="221" t="s">
        <v>90</v>
      </c>
      <c r="C14" s="221"/>
      <c r="D14" s="221"/>
      <c r="E14" s="221"/>
    </row>
    <row r="15" spans="1:5" x14ac:dyDescent="0.25">
      <c r="B15" s="62"/>
      <c r="C15" s="62"/>
      <c r="D15" s="62"/>
      <c r="E15" s="62"/>
    </row>
    <row r="16" spans="1:5" x14ac:dyDescent="0.25">
      <c r="B16" s="62"/>
      <c r="C16" s="62"/>
      <c r="D16" s="62"/>
      <c r="E16" s="62"/>
    </row>
    <row r="17" spans="2:5" x14ac:dyDescent="0.25">
      <c r="B17" s="62"/>
      <c r="C17" s="62"/>
      <c r="D17" s="62"/>
      <c r="E17" s="62"/>
    </row>
    <row r="18" spans="2:5" x14ac:dyDescent="0.25">
      <c r="B18" s="62"/>
      <c r="C18" s="62"/>
      <c r="D18" s="62"/>
      <c r="E18" s="62"/>
    </row>
    <row r="19" spans="2:5" x14ac:dyDescent="0.25">
      <c r="B19" s="62"/>
      <c r="C19" s="62"/>
      <c r="D19" s="62"/>
      <c r="E19" s="62"/>
    </row>
  </sheetData>
  <mergeCells count="6">
    <mergeCell ref="B14:E14"/>
    <mergeCell ref="B8:B12"/>
    <mergeCell ref="C8:C12"/>
    <mergeCell ref="D8:D9"/>
    <mergeCell ref="E8:E9"/>
    <mergeCell ref="B13:E13"/>
  </mergeCells>
  <hyperlinks>
    <hyperlink ref="B1" location="Turinys!A1" display="↖ atgal į turinį" xr:uid="{A9481167-C22B-47A5-A0A2-E76F6D5A9191}"/>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2BD42-0DDC-436A-BD64-1C37AB0F3E44}">
  <sheetPr codeName="Lapas4"/>
  <dimension ref="A1:R30"/>
  <sheetViews>
    <sheetView showGridLines="0" showRowColHeaders="0" zoomScaleNormal="100" workbookViewId="0">
      <selection activeCell="Q15" sqref="Q15"/>
    </sheetView>
  </sheetViews>
  <sheetFormatPr defaultRowHeight="14.25" x14ac:dyDescent="0.2"/>
  <cols>
    <col min="1" max="1" width="9.140625" style="81" customWidth="1"/>
    <col min="2" max="2" width="13.42578125" style="81" customWidth="1"/>
    <col min="3" max="3" width="6.5703125" style="81" customWidth="1"/>
    <col min="4" max="4" width="12.7109375" style="81" customWidth="1"/>
    <col min="5" max="5" width="7.140625" style="81" customWidth="1"/>
    <col min="6" max="6" width="7.5703125" style="81" customWidth="1"/>
    <col min="7" max="7" width="12" style="81" customWidth="1"/>
    <col min="8" max="8" width="12.85546875" style="81" customWidth="1"/>
    <col min="9" max="9" width="11.5703125" style="81" customWidth="1"/>
    <col min="10" max="10" width="13.85546875" style="81" customWidth="1"/>
    <col min="11" max="11" width="17.5703125" style="81" customWidth="1"/>
    <col min="12" max="12" width="12.42578125" style="81" customWidth="1"/>
    <col min="13" max="13" width="12.85546875" style="81" customWidth="1"/>
    <col min="14" max="14" width="13.42578125" style="81" customWidth="1"/>
    <col min="15" max="15" width="11.42578125" style="81" customWidth="1"/>
    <col min="16" max="16" width="11.5703125" style="81" customWidth="1"/>
    <col min="17" max="18" width="8" style="81" customWidth="1"/>
    <col min="19" max="19" width="5.7109375" style="81" customWidth="1"/>
    <col min="20" max="16384" width="9.140625" style="81"/>
  </cols>
  <sheetData>
    <row r="1" spans="1:18" x14ac:dyDescent="0.2">
      <c r="B1" s="82" t="s">
        <v>7</v>
      </c>
      <c r="C1" s="83"/>
    </row>
    <row r="2" spans="1:18" x14ac:dyDescent="0.2">
      <c r="B2" s="82"/>
    </row>
    <row r="3" spans="1:18" s="84" customFormat="1" ht="15.75" thickBot="1" x14ac:dyDescent="0.3"/>
    <row r="4" spans="1:18" ht="14.25" customHeight="1" x14ac:dyDescent="0.2">
      <c r="A4" s="85"/>
      <c r="B4" s="96" t="s">
        <v>131</v>
      </c>
      <c r="C4" s="96"/>
      <c r="D4" s="96"/>
      <c r="E4" s="96"/>
      <c r="F4" s="96"/>
      <c r="G4" s="96"/>
      <c r="H4" s="86"/>
      <c r="I4" s="86"/>
      <c r="J4" s="86"/>
      <c r="K4" s="87"/>
      <c r="L4" s="86"/>
      <c r="M4" s="88"/>
      <c r="N4" s="86"/>
      <c r="O4" s="86"/>
      <c r="P4" s="86"/>
      <c r="Q4" s="86"/>
      <c r="R4" s="86"/>
    </row>
    <row r="5" spans="1:18" ht="14.25" customHeight="1" x14ac:dyDescent="0.2">
      <c r="B5" s="248" t="s">
        <v>91</v>
      </c>
      <c r="C5" s="248"/>
      <c r="D5" s="248"/>
      <c r="E5" s="248"/>
      <c r="F5" s="248"/>
      <c r="G5" s="248"/>
      <c r="H5" s="248"/>
      <c r="I5" s="248"/>
      <c r="J5" s="248"/>
      <c r="K5" s="248"/>
      <c r="L5" s="248"/>
      <c r="M5" s="80"/>
      <c r="N5" s="80"/>
      <c r="O5" s="80"/>
    </row>
    <row r="6" spans="1:18" ht="17.25" customHeight="1" x14ac:dyDescent="0.2">
      <c r="B6" s="248" t="s">
        <v>92</v>
      </c>
      <c r="C6" s="248"/>
      <c r="D6" s="248"/>
      <c r="E6" s="248"/>
      <c r="F6" s="248"/>
      <c r="G6" s="248"/>
      <c r="H6" s="248"/>
      <c r="I6" s="248"/>
      <c r="J6" s="248"/>
      <c r="K6" s="248"/>
      <c r="L6" s="248"/>
      <c r="M6" s="80"/>
      <c r="N6" s="80"/>
      <c r="O6" s="80"/>
    </row>
    <row r="7" spans="1:18" x14ac:dyDescent="0.2">
      <c r="A7" s="85"/>
      <c r="G7" s="91"/>
      <c r="H7" s="91"/>
      <c r="I7" s="91"/>
      <c r="J7" s="91"/>
    </row>
    <row r="8" spans="1:18" ht="40.5" customHeight="1" x14ac:dyDescent="0.2">
      <c r="B8" s="249" t="s">
        <v>8</v>
      </c>
      <c r="C8" s="251" t="s">
        <v>9</v>
      </c>
      <c r="D8" s="234" t="s">
        <v>10</v>
      </c>
      <c r="E8" s="217" t="s">
        <v>115</v>
      </c>
      <c r="F8" s="219" t="s">
        <v>115</v>
      </c>
      <c r="G8" s="234" t="s">
        <v>11</v>
      </c>
      <c r="H8" s="234" t="s">
        <v>12</v>
      </c>
      <c r="I8" s="234" t="s">
        <v>13</v>
      </c>
      <c r="J8" s="234" t="s">
        <v>132</v>
      </c>
      <c r="K8" s="234" t="s">
        <v>14</v>
      </c>
      <c r="L8" s="236" t="s">
        <v>93</v>
      </c>
      <c r="M8" s="236" t="s">
        <v>94</v>
      </c>
      <c r="N8" s="217" t="s">
        <v>15</v>
      </c>
      <c r="O8" s="217" t="s">
        <v>95</v>
      </c>
      <c r="P8" s="217" t="s">
        <v>96</v>
      </c>
      <c r="Q8" s="236" t="s">
        <v>137</v>
      </c>
      <c r="R8" s="238"/>
    </row>
    <row r="9" spans="1:18" ht="29.25" customHeight="1" x14ac:dyDescent="0.2">
      <c r="B9" s="250"/>
      <c r="C9" s="252"/>
      <c r="D9" s="235"/>
      <c r="E9" s="218"/>
      <c r="F9" s="220"/>
      <c r="G9" s="235"/>
      <c r="H9" s="235"/>
      <c r="I9" s="235"/>
      <c r="J9" s="235"/>
      <c r="K9" s="235"/>
      <c r="L9" s="237"/>
      <c r="M9" s="237"/>
      <c r="N9" s="235"/>
      <c r="O9" s="218"/>
      <c r="P9" s="235"/>
      <c r="Q9" s="237"/>
      <c r="R9" s="239"/>
    </row>
    <row r="10" spans="1:18" ht="29.25" customHeight="1" x14ac:dyDescent="0.2">
      <c r="B10" s="127"/>
      <c r="C10" s="128"/>
      <c r="D10" s="125"/>
      <c r="E10" s="122"/>
      <c r="F10" s="123"/>
      <c r="G10" s="125">
        <v>1</v>
      </c>
      <c r="H10" s="125">
        <v>2</v>
      </c>
      <c r="I10" s="125" t="s">
        <v>98</v>
      </c>
      <c r="J10" s="125">
        <v>4</v>
      </c>
      <c r="K10" s="125">
        <v>5</v>
      </c>
      <c r="L10" s="126" t="s">
        <v>99</v>
      </c>
      <c r="M10" s="126">
        <v>7</v>
      </c>
      <c r="N10" s="126">
        <v>8</v>
      </c>
      <c r="O10" s="126">
        <v>9</v>
      </c>
      <c r="P10" s="126" t="s">
        <v>100</v>
      </c>
      <c r="Q10" s="240" t="s">
        <v>101</v>
      </c>
      <c r="R10" s="242" t="s">
        <v>102</v>
      </c>
    </row>
    <row r="11" spans="1:18" ht="56.25" customHeight="1" x14ac:dyDescent="0.2">
      <c r="B11" s="127"/>
      <c r="C11" s="134"/>
      <c r="D11" s="135" t="s">
        <v>103</v>
      </c>
      <c r="E11" s="136" t="s">
        <v>103</v>
      </c>
      <c r="F11" s="137" t="s">
        <v>103</v>
      </c>
      <c r="G11" s="138" t="s">
        <v>104</v>
      </c>
      <c r="H11" s="138" t="s">
        <v>140</v>
      </c>
      <c r="I11" s="139" t="s">
        <v>103</v>
      </c>
      <c r="J11" s="138" t="s">
        <v>105</v>
      </c>
      <c r="K11" s="138" t="s">
        <v>154</v>
      </c>
      <c r="L11" s="139" t="s">
        <v>103</v>
      </c>
      <c r="M11" s="139" t="s">
        <v>103</v>
      </c>
      <c r="N11" s="139" t="s">
        <v>103</v>
      </c>
      <c r="O11" s="139" t="s">
        <v>103</v>
      </c>
      <c r="P11" s="135" t="s">
        <v>103</v>
      </c>
      <c r="Q11" s="241"/>
      <c r="R11" s="243"/>
    </row>
    <row r="12" spans="1:18" ht="15" customHeight="1" x14ac:dyDescent="0.2">
      <c r="B12" s="132" t="s">
        <v>16</v>
      </c>
      <c r="C12" s="52">
        <v>1</v>
      </c>
      <c r="D12" s="107">
        <f>H12/$G$20/10</f>
        <v>1.571667341140714</v>
      </c>
      <c r="E12" s="53">
        <f>IF(D12&gt;0.3,H12/$G$22/1000*$G$24,0)</f>
        <v>1.6609780236907727E-2</v>
      </c>
      <c r="F12" s="140">
        <f>IF(D12&gt;0.3,H12/$H$22/1000*$H$24,0)</f>
        <v>1.6376742847437151E-2</v>
      </c>
      <c r="G12" s="108">
        <v>717215.5</v>
      </c>
      <c r="H12" s="108">
        <f>639648.6+120963.7+590.2</f>
        <v>761202.49999999988</v>
      </c>
      <c r="I12" s="151">
        <f>ROUND(G12-H12,1)</f>
        <v>-43987</v>
      </c>
      <c r="J12" s="108">
        <v>45048.6</v>
      </c>
      <c r="K12" s="108">
        <f>40934.4-25334</f>
        <v>15600.400000000001</v>
      </c>
      <c r="L12" s="54">
        <f>I12+J12+K12</f>
        <v>16662</v>
      </c>
      <c r="M12" s="196">
        <f>L12/1000/$G$19*100</f>
        <v>3.2759037636913776E-2</v>
      </c>
      <c r="N12" s="141">
        <f>H12/1000/$G$22*100</f>
        <v>4.1628521897011854</v>
      </c>
      <c r="O12" s="142">
        <f>$G$24*N12*$G$21/100</f>
        <v>4.4846406639650872E-2</v>
      </c>
      <c r="P12" s="198">
        <f>M12-$G$24*N12*$G$21/100</f>
        <v>-1.2087369002737096E-2</v>
      </c>
      <c r="Q12" s="143" t="str">
        <f>IF(L12/$G$19/10-E12*$G$21&lt;-0.05,"Ne","Taip")</f>
        <v>Taip</v>
      </c>
      <c r="R12" s="154" t="str">
        <f>IF(L12/$G$19/10-F12*$G$21&lt;-0.05,"Ne","Taip")</f>
        <v>Taip</v>
      </c>
    </row>
    <row r="13" spans="1:18" x14ac:dyDescent="0.2">
      <c r="B13" s="132" t="s">
        <v>20</v>
      </c>
      <c r="C13" s="52">
        <v>5</v>
      </c>
      <c r="D13" s="107">
        <f>H13/$G$20/10</f>
        <v>0.72098164879998672</v>
      </c>
      <c r="E13" s="53">
        <f>IF(D13&gt;0.3,H13/$G$22/1000*$G$24,0)</f>
        <v>7.6195174563591034E-3</v>
      </c>
      <c r="F13" s="140">
        <f>IF(D13&gt;0.3,H13/$H$22/1000*$H$24,0)</f>
        <v>7.5126146297274854E-3</v>
      </c>
      <c r="G13" s="108">
        <v>327349.2</v>
      </c>
      <c r="H13" s="108">
        <f>297462.2+51873.3-143.9</f>
        <v>349191.6</v>
      </c>
      <c r="I13" s="54">
        <f>ROUND(G13-H13,1)</f>
        <v>-21842.400000000001</v>
      </c>
      <c r="J13" s="108">
        <v>22022.400000000001</v>
      </c>
      <c r="K13" s="184">
        <f>3702.8-6671.3</f>
        <v>-2968.5</v>
      </c>
      <c r="L13" s="54">
        <f>I13+J13+K13</f>
        <v>-2788.5</v>
      </c>
      <c r="M13" s="196">
        <f>L13/1000/$G$19*100</f>
        <v>-5.4824496729404685E-3</v>
      </c>
      <c r="N13" s="141">
        <f>H13/1000/$G$22*100</f>
        <v>1.9096534978343616</v>
      </c>
      <c r="O13" s="142">
        <f>$G$24*N13*$G$21/100</f>
        <v>2.0572697132169578E-2</v>
      </c>
      <c r="P13" s="198">
        <f>M13-$G$24*N13*$G$21/100</f>
        <v>-2.6055146805110046E-2</v>
      </c>
      <c r="Q13" s="143" t="str">
        <f>IF(L13/$G$19/10-E13*$G$21&lt;-0.05,"Ne","Taip")</f>
        <v>Taip</v>
      </c>
      <c r="R13" s="155" t="str">
        <f>IF(L13/$G$19/10-F13*$G$21&lt;-0.05,"Ne","Taip")</f>
        <v>Taip</v>
      </c>
    </row>
    <row r="14" spans="1:18" x14ac:dyDescent="0.2">
      <c r="B14" s="132" t="s">
        <v>21</v>
      </c>
      <c r="C14" s="52">
        <v>6</v>
      </c>
      <c r="D14" s="107">
        <f>H14/$G$20/10</f>
        <v>0.46009687649691944</v>
      </c>
      <c r="E14" s="53">
        <f>IF(D14&gt;0.3,H14/$G$22/1000*$G$24,0)</f>
        <v>4.8624208229426438E-3</v>
      </c>
      <c r="F14" s="140">
        <f>IF(D14&gt;0.3,H14/$H$22/1000*$H$24,0)</f>
        <v>4.7942004227372248E-3</v>
      </c>
      <c r="G14" s="108">
        <v>200819.20000000001</v>
      </c>
      <c r="H14" s="108">
        <f>174210.7+48580.9+46.2</f>
        <v>222837.80000000002</v>
      </c>
      <c r="I14" s="54">
        <f>ROUND(G14-H14,1)</f>
        <v>-22018.6</v>
      </c>
      <c r="J14" s="108">
        <v>31514.3</v>
      </c>
      <c r="K14" s="108">
        <v>0</v>
      </c>
      <c r="L14" s="54">
        <f>I14+J14+K14</f>
        <v>9495.7000000000007</v>
      </c>
      <c r="M14" s="196">
        <f>L14/1000/$G$19*100</f>
        <v>1.866942706090759E-2</v>
      </c>
      <c r="N14" s="141">
        <f>H14/1000/$G$22*100</f>
        <v>1.218651835323971</v>
      </c>
      <c r="O14" s="142">
        <f>$G$24*N14*$G$21/100</f>
        <v>1.3128536221945142E-2</v>
      </c>
      <c r="P14" s="198">
        <f>M14-$G$24*N14*$G$21/100</f>
        <v>5.5408908389624478E-3</v>
      </c>
      <c r="Q14" s="143" t="str">
        <f>IF(L14/$G$19/10-E14*$G$21&lt;-0.05,"Ne","Taip")</f>
        <v>Taip</v>
      </c>
      <c r="R14" s="154" t="str">
        <f>IF(L14/$G$19/10-F14*$G$21&lt;-0.05,"Ne","Taip")</f>
        <v>Taip</v>
      </c>
    </row>
    <row r="15" spans="1:18" x14ac:dyDescent="0.2">
      <c r="B15" s="133" t="s">
        <v>26</v>
      </c>
      <c r="C15" s="58">
        <v>11</v>
      </c>
      <c r="D15" s="144">
        <f>H15/$G$20/10</f>
        <v>0.3108922052823706</v>
      </c>
      <c r="E15" s="59">
        <f>IF(D15&gt;0.3,H15/$G$22/1000*$G$24,0)</f>
        <v>3.2855879052369075E-3</v>
      </c>
      <c r="F15" s="145">
        <f>IF(D15&gt;0.3,H15/$H$22/1000*$H$24,0)</f>
        <v>3.239490677134446E-3</v>
      </c>
      <c r="G15" s="110">
        <v>134751.9</v>
      </c>
      <c r="H15" s="110">
        <f>112085.2+38488.6</f>
        <v>150573.79999999999</v>
      </c>
      <c r="I15" s="60">
        <f>ROUND(G15-H15,1)</f>
        <v>-15821.9</v>
      </c>
      <c r="J15" s="110">
        <v>13117.3</v>
      </c>
      <c r="K15" s="185">
        <v>0</v>
      </c>
      <c r="L15" s="60">
        <f>I15+J15+K15</f>
        <v>-2704.6000000000004</v>
      </c>
      <c r="M15" s="197">
        <f>L15/1000/$G$19*100</f>
        <v>-5.3174944900250291E-3</v>
      </c>
      <c r="N15" s="146">
        <f>H15/1000/$G$22*100</f>
        <v>0.82345561534759582</v>
      </c>
      <c r="O15" s="147">
        <f>$G$24*N15*$G$21/100</f>
        <v>8.8710873441396505E-3</v>
      </c>
      <c r="P15" s="199">
        <f>M15-$G$24*N15*$G$21/100</f>
        <v>-1.418858183416468E-2</v>
      </c>
      <c r="Q15" s="143" t="str">
        <f>IF(L15/$G$19/10-E15*$G$21&lt;-0.05,"Ne","Taip")</f>
        <v>Taip</v>
      </c>
      <c r="R15" s="155" t="str">
        <f>IF(L15/$G$19/10-F15*$G$21&lt;-0.05,"Ne","Taip")</f>
        <v>Taip</v>
      </c>
    </row>
    <row r="16" spans="1:18" ht="15.75" customHeight="1" x14ac:dyDescent="0.25">
      <c r="B16" s="89"/>
      <c r="F16" s="90"/>
      <c r="G16" s="90"/>
      <c r="H16" s="90"/>
      <c r="I16" s="90"/>
      <c r="J16" s="90"/>
      <c r="P16" s="244" t="s">
        <v>106</v>
      </c>
      <c r="Q16" s="246">
        <f>COUNTIF(Q12:Q15,"Ne")</f>
        <v>0</v>
      </c>
      <c r="R16" s="232">
        <f>COUNTIF(R12:R15,"Ne")</f>
        <v>0</v>
      </c>
    </row>
    <row r="17" spans="1:18" x14ac:dyDescent="0.2">
      <c r="F17" s="90"/>
      <c r="H17" s="157"/>
      <c r="I17" s="157"/>
      <c r="J17" s="157" t="s">
        <v>112</v>
      </c>
      <c r="L17" s="83"/>
      <c r="M17" s="83"/>
      <c r="P17" s="245"/>
      <c r="Q17" s="247"/>
      <c r="R17" s="233"/>
    </row>
    <row r="18" spans="1:18" ht="15" thickBot="1" x14ac:dyDescent="0.25">
      <c r="H18" s="91"/>
      <c r="I18" s="91"/>
      <c r="J18" s="91"/>
      <c r="L18" s="83"/>
      <c r="M18" s="83"/>
      <c r="R18" s="92"/>
    </row>
    <row r="19" spans="1:18" ht="15.75" thickBot="1" x14ac:dyDescent="0.3">
      <c r="A19" s="165"/>
      <c r="B19" s="255" t="s">
        <v>118</v>
      </c>
      <c r="C19" s="255"/>
      <c r="D19" s="255"/>
      <c r="E19" s="255"/>
      <c r="F19" s="256"/>
      <c r="G19" s="166">
        <f>+Savivaldybės!C70</f>
        <v>50862.3</v>
      </c>
      <c r="H19" s="170">
        <f>+Savivaldybės!D70</f>
        <v>50862.3</v>
      </c>
      <c r="I19"/>
      <c r="J19" s="83"/>
      <c r="K19" s="83"/>
      <c r="O19" s="93"/>
    </row>
    <row r="20" spans="1:18" ht="15.75" thickBot="1" x14ac:dyDescent="0.3">
      <c r="A20" s="165"/>
      <c r="B20" s="255" t="s">
        <v>113</v>
      </c>
      <c r="C20" s="255"/>
      <c r="D20" s="255"/>
      <c r="E20" s="255"/>
      <c r="F20" s="256"/>
      <c r="G20" s="167">
        <v>48432.800000000003</v>
      </c>
      <c r="H20" s="171">
        <v>48432.800000000003</v>
      </c>
      <c r="I20"/>
      <c r="J20" s="83"/>
      <c r="K20" s="83"/>
      <c r="O20" s="93"/>
    </row>
    <row r="21" spans="1:18" ht="15.75" customHeight="1" thickBot="1" x14ac:dyDescent="0.3">
      <c r="A21" s="255" t="s">
        <v>117</v>
      </c>
      <c r="B21" s="255"/>
      <c r="C21" s="255"/>
      <c r="D21" s="255"/>
      <c r="E21" s="255"/>
      <c r="F21" s="256"/>
      <c r="G21" s="168">
        <v>2.7</v>
      </c>
      <c r="H21" s="172">
        <v>2.2000000000000002</v>
      </c>
      <c r="I21"/>
      <c r="J21" s="83"/>
      <c r="K21" s="83"/>
      <c r="O21" s="93"/>
    </row>
    <row r="22" spans="1:18" ht="15.75" customHeight="1" thickBot="1" x14ac:dyDescent="0.3">
      <c r="A22" s="255" t="s">
        <v>134</v>
      </c>
      <c r="B22" s="255"/>
      <c r="C22" s="255"/>
      <c r="D22" s="255"/>
      <c r="E22" s="255"/>
      <c r="F22" s="256"/>
      <c r="G22" s="168">
        <v>18285.599999999999</v>
      </c>
      <c r="H22" s="173">
        <v>18545.8</v>
      </c>
      <c r="I22"/>
      <c r="J22" s="83"/>
      <c r="K22" s="83"/>
      <c r="O22" s="93"/>
    </row>
    <row r="23" spans="1:18" ht="15" customHeight="1" thickBot="1" x14ac:dyDescent="0.3">
      <c r="A23" s="165"/>
      <c r="B23" s="257" t="s">
        <v>119</v>
      </c>
      <c r="C23" s="257"/>
      <c r="D23" s="257"/>
      <c r="E23" s="257"/>
      <c r="F23" s="258"/>
      <c r="G23" s="167">
        <v>16894.404999999999</v>
      </c>
      <c r="H23" s="171">
        <v>16894.404999999999</v>
      </c>
      <c r="I23"/>
    </row>
    <row r="24" spans="1:18" ht="15.75" customHeight="1" thickBot="1" x14ac:dyDescent="0.3">
      <c r="A24" s="255" t="s">
        <v>138</v>
      </c>
      <c r="B24" s="255"/>
      <c r="C24" s="255"/>
      <c r="D24" s="255"/>
      <c r="E24" s="255"/>
      <c r="F24" s="256"/>
      <c r="G24" s="169">
        <v>0.39900000000000002</v>
      </c>
      <c r="H24" s="174">
        <v>0.39900000000000002</v>
      </c>
      <c r="I24"/>
    </row>
    <row r="25" spans="1:18" x14ac:dyDescent="0.2">
      <c r="B25" s="111"/>
      <c r="D25" s="92"/>
      <c r="E25" s="92"/>
      <c r="F25" s="92"/>
      <c r="G25" s="92"/>
    </row>
    <row r="26" spans="1:18" ht="15" thickBot="1" x14ac:dyDescent="0.25">
      <c r="D26" s="112" t="s">
        <v>77</v>
      </c>
      <c r="E26" s="92"/>
      <c r="F26" s="92"/>
      <c r="G26" s="92"/>
    </row>
    <row r="27" spans="1:18" ht="15" thickBot="1" x14ac:dyDescent="0.25">
      <c r="B27" s="165"/>
      <c r="C27" s="165"/>
      <c r="D27" s="253" t="s">
        <v>78</v>
      </c>
      <c r="E27" s="253"/>
      <c r="F27" s="254"/>
      <c r="G27" s="97"/>
    </row>
    <row r="28" spans="1:18" ht="15.75" customHeight="1" thickBot="1" x14ac:dyDescent="0.25">
      <c r="B28" s="253" t="s">
        <v>79</v>
      </c>
      <c r="C28" s="253"/>
      <c r="D28" s="253"/>
      <c r="E28" s="253"/>
      <c r="F28" s="254"/>
      <c r="G28" s="98"/>
      <c r="H28" s="91"/>
      <c r="I28" s="91"/>
      <c r="J28" s="91"/>
      <c r="K28" s="91"/>
    </row>
    <row r="29" spans="1:18" ht="15.75" customHeight="1" thickBot="1" x14ac:dyDescent="0.25">
      <c r="B29" s="253" t="s">
        <v>80</v>
      </c>
      <c r="C29" s="253"/>
      <c r="D29" s="253"/>
      <c r="E29" s="253"/>
      <c r="F29" s="254"/>
      <c r="G29" s="99"/>
    </row>
    <row r="30" spans="1:18" ht="15" thickBot="1" x14ac:dyDescent="0.25">
      <c r="B30" s="94"/>
      <c r="C30" s="94"/>
      <c r="D30" s="94"/>
      <c r="E30" s="94"/>
      <c r="F30" s="94"/>
      <c r="G30" s="95"/>
      <c r="H30" s="95"/>
      <c r="I30" s="95"/>
      <c r="J30" s="95"/>
      <c r="K30" s="95"/>
      <c r="L30" s="95"/>
      <c r="M30" s="95"/>
      <c r="N30" s="95"/>
      <c r="O30" s="95"/>
      <c r="P30" s="95"/>
      <c r="Q30" s="95"/>
      <c r="R30" s="95"/>
    </row>
  </sheetData>
  <mergeCells count="32">
    <mergeCell ref="B29:F29"/>
    <mergeCell ref="B28:F28"/>
    <mergeCell ref="D27:F27"/>
    <mergeCell ref="B20:F20"/>
    <mergeCell ref="B19:F19"/>
    <mergeCell ref="A21:F21"/>
    <mergeCell ref="A22:F22"/>
    <mergeCell ref="B23:F23"/>
    <mergeCell ref="A24:F24"/>
    <mergeCell ref="B5:L5"/>
    <mergeCell ref="B6:L6"/>
    <mergeCell ref="B8:B9"/>
    <mergeCell ref="C8:C9"/>
    <mergeCell ref="D8:D9"/>
    <mergeCell ref="E8:E9"/>
    <mergeCell ref="F8:F9"/>
    <mergeCell ref="G8:G9"/>
    <mergeCell ref="H8:H9"/>
    <mergeCell ref="R16:R17"/>
    <mergeCell ref="I8:I9"/>
    <mergeCell ref="J8:J9"/>
    <mergeCell ref="K8:K9"/>
    <mergeCell ref="L8:L9"/>
    <mergeCell ref="M8:M9"/>
    <mergeCell ref="N8:N9"/>
    <mergeCell ref="O8:O9"/>
    <mergeCell ref="P8:P9"/>
    <mergeCell ref="Q8:R9"/>
    <mergeCell ref="Q10:Q11"/>
    <mergeCell ref="R10:R11"/>
    <mergeCell ref="P16:P17"/>
    <mergeCell ref="Q16:Q17"/>
  </mergeCells>
  <conditionalFormatting sqref="D12:D15">
    <cfRule type="cellIs" dxfId="0" priority="1" operator="lessThan">
      <formula>0.3</formula>
    </cfRule>
  </conditionalFormatting>
  <hyperlinks>
    <hyperlink ref="B1" location="Turinys!A1" display="↖ atgal į turinį" xr:uid="{607E786E-67A0-472E-82F7-AE5BB5B39B37}"/>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68098-72CE-477B-9F5E-8F7BFE9CC7E0}">
  <sheetPr codeName="Lapas5"/>
  <dimension ref="A1:V83"/>
  <sheetViews>
    <sheetView showGridLines="0" showRowColHeaders="0" zoomScaleNormal="100" workbookViewId="0">
      <selection activeCell="R12" sqref="R12"/>
    </sheetView>
  </sheetViews>
  <sheetFormatPr defaultRowHeight="15" x14ac:dyDescent="0.25"/>
  <cols>
    <col min="1" max="1" width="9.140625" style="181"/>
    <col min="2" max="2" width="9.140625" style="26" hidden="1" customWidth="1"/>
    <col min="3" max="4" width="18.5703125" style="26" hidden="1" customWidth="1"/>
    <col min="5" max="5" width="9.140625" style="26" hidden="1" customWidth="1"/>
    <col min="6" max="6" width="11.5703125" style="26" hidden="1" customWidth="1"/>
    <col min="7" max="7" width="9.140625" style="26" hidden="1" customWidth="1"/>
    <col min="8" max="8" width="18.7109375" style="26" customWidth="1"/>
    <col min="9" max="9" width="8.5703125" style="26" customWidth="1"/>
    <col min="10" max="10" width="14.5703125" style="26" customWidth="1"/>
    <col min="11" max="11" width="13.140625" style="26" customWidth="1"/>
    <col min="12" max="12" width="16" style="26" customWidth="1"/>
    <col min="13" max="13" width="14.85546875" style="26" customWidth="1"/>
    <col min="14" max="14" width="21.7109375" style="26" customWidth="1"/>
    <col min="15" max="15" width="22.42578125" style="26" customWidth="1"/>
    <col min="16" max="16" width="22" style="26" customWidth="1"/>
    <col min="17" max="17" width="12.5703125" style="26" hidden="1" customWidth="1"/>
    <col min="18" max="18" width="12.5703125" style="26" customWidth="1"/>
    <col min="19" max="19" width="13.85546875" customWidth="1"/>
    <col min="20" max="20" width="15.42578125" customWidth="1"/>
    <col min="22" max="16384" width="9.140625" style="26"/>
  </cols>
  <sheetData>
    <row r="1" spans="1:21" x14ac:dyDescent="0.25">
      <c r="H1" s="27" t="s">
        <v>7</v>
      </c>
    </row>
    <row r="2" spans="1:21" x14ac:dyDescent="0.25">
      <c r="H2" s="27"/>
    </row>
    <row r="3" spans="1:21" s="32" customFormat="1" ht="15.75" thickBot="1" x14ac:dyDescent="0.3">
      <c r="A3" s="186"/>
      <c r="H3" s="33"/>
      <c r="I3" s="33"/>
      <c r="J3" s="33"/>
      <c r="S3"/>
      <c r="T3"/>
      <c r="U3"/>
    </row>
    <row r="4" spans="1:21" ht="15.75" customHeight="1" x14ac:dyDescent="0.25">
      <c r="H4" s="114" t="s">
        <v>136</v>
      </c>
      <c r="I4" s="100"/>
      <c r="J4" s="100"/>
      <c r="K4" s="100"/>
      <c r="L4" s="100"/>
      <c r="M4" s="100"/>
      <c r="N4" s="100"/>
      <c r="O4" s="100"/>
      <c r="P4" s="100"/>
      <c r="Q4" s="100"/>
      <c r="R4" s="100"/>
    </row>
    <row r="5" spans="1:21" ht="29.25" customHeight="1" x14ac:dyDescent="0.25">
      <c r="H5" s="261" t="s">
        <v>116</v>
      </c>
      <c r="I5" s="261"/>
      <c r="J5" s="261"/>
      <c r="K5" s="261"/>
      <c r="L5" s="261"/>
      <c r="M5" s="261"/>
      <c r="N5" s="261"/>
      <c r="O5" s="261"/>
      <c r="P5" s="261"/>
      <c r="Q5" s="101"/>
      <c r="R5" s="101"/>
    </row>
    <row r="6" spans="1:21" ht="18.75" customHeight="1" x14ac:dyDescent="0.25">
      <c r="H6" s="262"/>
      <c r="I6" s="262"/>
      <c r="J6" s="262"/>
      <c r="K6" s="262"/>
      <c r="L6" s="262"/>
      <c r="M6" s="262"/>
      <c r="N6" s="262"/>
      <c r="O6" s="262"/>
      <c r="P6" s="262"/>
      <c r="Q6" s="102"/>
      <c r="R6" s="102"/>
    </row>
    <row r="7" spans="1:21" x14ac:dyDescent="0.25">
      <c r="B7" s="38"/>
      <c r="C7" s="38"/>
      <c r="D7" s="38"/>
      <c r="E7" s="38"/>
      <c r="F7" s="38"/>
      <c r="G7" s="38"/>
      <c r="L7" s="104"/>
    </row>
    <row r="8" spans="1:21" ht="45" customHeight="1" x14ac:dyDescent="0.25">
      <c r="H8" s="213" t="s">
        <v>8</v>
      </c>
      <c r="I8" s="215" t="s">
        <v>9</v>
      </c>
      <c r="J8" s="209" t="s">
        <v>10</v>
      </c>
      <c r="K8" s="209" t="s">
        <v>11</v>
      </c>
      <c r="L8" s="209" t="s">
        <v>12</v>
      </c>
      <c r="M8" s="209" t="s">
        <v>13</v>
      </c>
      <c r="N8" s="263" t="s">
        <v>132</v>
      </c>
      <c r="O8" s="263" t="s">
        <v>107</v>
      </c>
      <c r="P8" s="263" t="s">
        <v>114</v>
      </c>
      <c r="Q8" s="265" t="s">
        <v>97</v>
      </c>
      <c r="R8" s="265" t="s">
        <v>97</v>
      </c>
    </row>
    <row r="9" spans="1:21" ht="17.25" customHeight="1" x14ac:dyDescent="0.25">
      <c r="H9" s="214"/>
      <c r="I9" s="216"/>
      <c r="J9" s="210"/>
      <c r="K9" s="210"/>
      <c r="L9" s="210"/>
      <c r="M9" s="210"/>
      <c r="N9" s="264"/>
      <c r="O9" s="264"/>
      <c r="P9" s="264"/>
      <c r="Q9" s="266"/>
      <c r="R9" s="266"/>
    </row>
    <row r="10" spans="1:21" ht="17.25" customHeight="1" x14ac:dyDescent="0.25">
      <c r="H10" s="120"/>
      <c r="I10" s="121"/>
      <c r="J10" s="118"/>
      <c r="K10" s="118">
        <v>1</v>
      </c>
      <c r="L10" s="118">
        <v>2</v>
      </c>
      <c r="M10" s="105" t="s">
        <v>98</v>
      </c>
      <c r="N10" s="118">
        <v>4</v>
      </c>
      <c r="O10" s="131" t="s">
        <v>108</v>
      </c>
      <c r="P10" s="131">
        <v>6</v>
      </c>
      <c r="Q10" s="129"/>
      <c r="R10" s="179"/>
    </row>
    <row r="11" spans="1:21" ht="49.5" customHeight="1" x14ac:dyDescent="0.25">
      <c r="C11" s="26" t="s">
        <v>145</v>
      </c>
      <c r="E11" s="26" t="s">
        <v>144</v>
      </c>
      <c r="F11" s="26" t="s">
        <v>143</v>
      </c>
      <c r="G11" s="26" t="s">
        <v>142</v>
      </c>
      <c r="H11" s="120"/>
      <c r="I11" s="121"/>
      <c r="J11" s="118" t="s">
        <v>103</v>
      </c>
      <c r="K11" s="106" t="s">
        <v>104</v>
      </c>
      <c r="L11" s="106" t="s">
        <v>139</v>
      </c>
      <c r="M11" s="150" t="s">
        <v>103</v>
      </c>
      <c r="N11" s="106" t="s">
        <v>105</v>
      </c>
      <c r="O11" s="118" t="s">
        <v>103</v>
      </c>
      <c r="P11" s="150" t="s">
        <v>103</v>
      </c>
      <c r="Q11" s="119" t="s">
        <v>103</v>
      </c>
      <c r="R11" s="195"/>
    </row>
    <row r="12" spans="1:21" s="181" customFormat="1" x14ac:dyDescent="0.25">
      <c r="C12" s="181">
        <f>D12/1000/$K$73*100</f>
        <v>1.2722586277065606E-3</v>
      </c>
      <c r="D12" s="181">
        <f>+E12+N12</f>
        <v>647.099999999994</v>
      </c>
      <c r="E12" s="181">
        <f>+F12-L12</f>
        <v>-3289.1000000000058</v>
      </c>
      <c r="F12" s="181">
        <f t="shared" ref="F12:F62" si="0">+K12+G12</f>
        <v>61389.7</v>
      </c>
      <c r="H12" s="187" t="s">
        <v>17</v>
      </c>
      <c r="I12" s="188">
        <v>2</v>
      </c>
      <c r="J12" s="56">
        <f t="shared" ref="J12:J43" si="1">L12/$K$74/10</f>
        <v>0.13354338382253347</v>
      </c>
      <c r="K12" s="189">
        <v>61389.7</v>
      </c>
      <c r="L12" s="190">
        <f>65678.8-1000</f>
        <v>64678.8</v>
      </c>
      <c r="M12" s="151">
        <f t="shared" ref="M12:M67" si="2">ROUND(K12-L12,1)</f>
        <v>-3289.1</v>
      </c>
      <c r="N12" s="191">
        <v>3936.2</v>
      </c>
      <c r="O12" s="192">
        <f>ROUND(M12+N12,0)</f>
        <v>647</v>
      </c>
      <c r="P12" s="152">
        <f t="shared" ref="P12:P43" si="3">O12/1000/$K$73*100</f>
        <v>1.2720620184301535E-3</v>
      </c>
      <c r="Q12" s="109" t="str">
        <f t="shared" ref="Q12:Q30" si="4">+IF(($K$79+0.05&gt;=0)*(O12&lt;0),"Ne",IF(($K$79+0.05&lt;0)*(L12/K12&gt;1.015),"Ne","Taip"))</f>
        <v>Taip</v>
      </c>
      <c r="R12" s="109" t="str">
        <f>+IF(($K$75+0.05&gt;=0)*(C12&lt;0),"Ne",IF(($K$75+0.05&lt;0)*(E12/L12&gt;1.015),"Ne","Taip"))</f>
        <v>Taip</v>
      </c>
      <c r="S12" s="193"/>
      <c r="T12" s="193"/>
      <c r="U12" s="193"/>
    </row>
    <row r="13" spans="1:21" s="181" customFormat="1" x14ac:dyDescent="0.25">
      <c r="B13" s="181" t="s">
        <v>141</v>
      </c>
      <c r="C13" s="181">
        <f t="shared" ref="C13:C67" si="5">D13/1000/$K$73*100</f>
        <v>1.0093920251345279E-3</v>
      </c>
      <c r="D13" s="181">
        <f t="shared" ref="D13:D67" si="6">+E13+N13</f>
        <v>513.39999999999895</v>
      </c>
      <c r="E13" s="181">
        <f t="shared" ref="E13:E64" si="7">+F13-L13</f>
        <v>-259.30000000000109</v>
      </c>
      <c r="F13" s="181">
        <f t="shared" si="0"/>
        <v>9313.7999999999993</v>
      </c>
      <c r="G13" s="181">
        <v>500</v>
      </c>
      <c r="H13" s="187" t="s">
        <v>18</v>
      </c>
      <c r="I13" s="188">
        <v>3</v>
      </c>
      <c r="J13" s="56">
        <f t="shared" si="1"/>
        <v>1.9765737268958226E-2</v>
      </c>
      <c r="K13" s="189">
        <v>8813.7999999999993</v>
      </c>
      <c r="L13" s="190">
        <v>9573.1</v>
      </c>
      <c r="M13" s="151">
        <f t="shared" si="2"/>
        <v>-759.3</v>
      </c>
      <c r="N13" s="191">
        <v>772.7</v>
      </c>
      <c r="O13" s="192">
        <f t="shared" ref="O13:O65" si="8">ROUND(M13+N13,0)</f>
        <v>13</v>
      </c>
      <c r="P13" s="152">
        <f t="shared" si="3"/>
        <v>2.5559205934454396E-5</v>
      </c>
      <c r="Q13" s="109" t="str">
        <f t="shared" si="4"/>
        <v>Taip</v>
      </c>
      <c r="R13" s="109" t="str">
        <f t="shared" ref="R13:R67" si="9">+IF(($K$75+0.05&gt;=0)*(C13&lt;0),"Ne",IF(($K$75+0.05&lt;0)*(E13/L13&gt;1.015),"Ne","Taip"))</f>
        <v>Taip</v>
      </c>
      <c r="S13" s="193"/>
      <c r="T13" s="193"/>
      <c r="U13" s="193"/>
    </row>
    <row r="14" spans="1:21" s="181" customFormat="1" x14ac:dyDescent="0.25">
      <c r="C14" s="181">
        <f t="shared" si="5"/>
        <v>0</v>
      </c>
      <c r="D14" s="181">
        <f t="shared" si="6"/>
        <v>0</v>
      </c>
      <c r="E14" s="181">
        <f t="shared" si="7"/>
        <v>-1304.7999999999993</v>
      </c>
      <c r="F14" s="181">
        <f t="shared" si="0"/>
        <v>22492</v>
      </c>
      <c r="H14" s="187" t="s">
        <v>19</v>
      </c>
      <c r="I14" s="188">
        <v>4</v>
      </c>
      <c r="J14" s="56">
        <f t="shared" si="1"/>
        <v>4.9133644967873008E-2</v>
      </c>
      <c r="K14" s="189">
        <v>22492</v>
      </c>
      <c r="L14" s="190">
        <v>23796.799999999999</v>
      </c>
      <c r="M14" s="151">
        <f t="shared" si="2"/>
        <v>-1304.8</v>
      </c>
      <c r="N14" s="191">
        <v>1304.8</v>
      </c>
      <c r="O14" s="192">
        <f t="shared" si="8"/>
        <v>0</v>
      </c>
      <c r="P14" s="152">
        <f t="shared" si="3"/>
        <v>0</v>
      </c>
      <c r="Q14" s="109" t="str">
        <f t="shared" si="4"/>
        <v>Taip</v>
      </c>
      <c r="R14" s="109" t="str">
        <f t="shared" si="9"/>
        <v>Taip</v>
      </c>
      <c r="S14" s="193"/>
      <c r="T14" s="193"/>
      <c r="U14" s="193"/>
    </row>
    <row r="15" spans="1:21" s="181" customFormat="1" x14ac:dyDescent="0.25">
      <c r="C15" s="181">
        <f t="shared" si="5"/>
        <v>2.307406468051961E-3</v>
      </c>
      <c r="D15" s="181">
        <f t="shared" si="6"/>
        <v>1173.5999999999926</v>
      </c>
      <c r="E15" s="181">
        <f t="shared" si="7"/>
        <v>258.49999999999272</v>
      </c>
      <c r="F15" s="181">
        <f t="shared" si="0"/>
        <v>56257.7</v>
      </c>
      <c r="H15" s="187" t="s">
        <v>22</v>
      </c>
      <c r="I15" s="188">
        <v>7</v>
      </c>
      <c r="J15" s="56">
        <f t="shared" si="1"/>
        <v>0.11562247072232042</v>
      </c>
      <c r="K15" s="189">
        <v>56257.7</v>
      </c>
      <c r="L15" s="190">
        <v>55999.200000000004</v>
      </c>
      <c r="M15" s="151">
        <f t="shared" si="2"/>
        <v>258.5</v>
      </c>
      <c r="N15" s="191">
        <v>915.1</v>
      </c>
      <c r="O15" s="151">
        <f t="shared" si="8"/>
        <v>1174</v>
      </c>
      <c r="P15" s="152">
        <f t="shared" si="3"/>
        <v>2.3081929051576508E-3</v>
      </c>
      <c r="Q15" s="109" t="str">
        <f t="shared" si="4"/>
        <v>Taip</v>
      </c>
      <c r="R15" s="109" t="str">
        <f t="shared" si="9"/>
        <v>Taip</v>
      </c>
      <c r="S15" s="193"/>
      <c r="T15" s="193"/>
      <c r="U15" s="193"/>
    </row>
    <row r="16" spans="1:21" s="181" customFormat="1" x14ac:dyDescent="0.25">
      <c r="C16" s="181">
        <f t="shared" si="5"/>
        <v>3.4249335952168947E-4</v>
      </c>
      <c r="D16" s="181">
        <f t="shared" si="6"/>
        <v>174.20000000000027</v>
      </c>
      <c r="E16" s="181">
        <f t="shared" si="7"/>
        <v>-2185.3999999999996</v>
      </c>
      <c r="F16" s="181">
        <f t="shared" si="0"/>
        <v>10866.9</v>
      </c>
      <c r="H16" s="187" t="s">
        <v>23</v>
      </c>
      <c r="I16" s="188">
        <v>8</v>
      </c>
      <c r="J16" s="56">
        <f t="shared" si="1"/>
        <v>2.6949298822285722E-2</v>
      </c>
      <c r="K16" s="189">
        <v>10866.9</v>
      </c>
      <c r="L16" s="190">
        <v>13052.3</v>
      </c>
      <c r="M16" s="151">
        <f t="shared" si="2"/>
        <v>-2185.4</v>
      </c>
      <c r="N16" s="191">
        <v>2359.6</v>
      </c>
      <c r="O16" s="151">
        <f t="shared" si="8"/>
        <v>174</v>
      </c>
      <c r="P16" s="152">
        <f t="shared" si="3"/>
        <v>3.4210014096885114E-4</v>
      </c>
      <c r="Q16" s="109" t="str">
        <f t="shared" si="4"/>
        <v>Taip</v>
      </c>
      <c r="R16" s="109" t="str">
        <f t="shared" si="9"/>
        <v>Taip</v>
      </c>
      <c r="S16" s="193"/>
      <c r="T16" s="193"/>
      <c r="U16" s="193"/>
    </row>
    <row r="17" spans="2:22" s="181" customFormat="1" x14ac:dyDescent="0.25">
      <c r="C17" s="181">
        <f t="shared" si="5"/>
        <v>1.9890960495298057E-3</v>
      </c>
      <c r="D17" s="181">
        <f t="shared" si="6"/>
        <v>1011.6999999999986</v>
      </c>
      <c r="E17" s="181">
        <f t="shared" si="7"/>
        <v>501.59999999999854</v>
      </c>
      <c r="F17" s="181">
        <f t="shared" si="0"/>
        <v>32387.8</v>
      </c>
      <c r="H17" s="187" t="s">
        <v>24</v>
      </c>
      <c r="I17" s="188">
        <v>9</v>
      </c>
      <c r="J17" s="56">
        <f t="shared" si="1"/>
        <v>6.5835962405642462E-2</v>
      </c>
      <c r="K17" s="189">
        <v>32387.8</v>
      </c>
      <c r="L17" s="190">
        <v>31886.2</v>
      </c>
      <c r="M17" s="151">
        <f t="shared" si="2"/>
        <v>501.6</v>
      </c>
      <c r="N17" s="191">
        <v>510.1</v>
      </c>
      <c r="O17" s="151">
        <f t="shared" si="8"/>
        <v>1012</v>
      </c>
      <c r="P17" s="152">
        <f t="shared" si="3"/>
        <v>1.9896858773590653E-3</v>
      </c>
      <c r="Q17" s="109" t="str">
        <f t="shared" si="4"/>
        <v>Taip</v>
      </c>
      <c r="R17" s="109" t="str">
        <f t="shared" si="9"/>
        <v>Taip</v>
      </c>
      <c r="S17" s="193"/>
      <c r="T17" s="193"/>
      <c r="U17" s="193"/>
    </row>
    <row r="18" spans="2:22" s="181" customFormat="1" ht="16.5" customHeight="1" x14ac:dyDescent="0.25">
      <c r="C18" s="181">
        <f t="shared" si="5"/>
        <v>1.4342727265577867E-2</v>
      </c>
      <c r="D18" s="181">
        <f t="shared" si="6"/>
        <v>7295.0409700000109</v>
      </c>
      <c r="E18" s="181">
        <f t="shared" si="7"/>
        <v>-1201.5590299999894</v>
      </c>
      <c r="F18" s="181">
        <f t="shared" si="0"/>
        <v>113138.04097</v>
      </c>
      <c r="G18" s="181">
        <v>866.84096999999997</v>
      </c>
      <c r="H18" s="187" t="s">
        <v>25</v>
      </c>
      <c r="I18" s="188">
        <v>10</v>
      </c>
      <c r="J18" s="56">
        <f t="shared" si="1"/>
        <v>0.23607885565154191</v>
      </c>
      <c r="K18" s="189">
        <v>112271.2</v>
      </c>
      <c r="L18" s="190">
        <v>114339.59999999999</v>
      </c>
      <c r="M18" s="151">
        <f t="shared" si="2"/>
        <v>-2068.4</v>
      </c>
      <c r="N18" s="191">
        <v>8496.6</v>
      </c>
      <c r="O18" s="151">
        <f t="shared" si="8"/>
        <v>6428</v>
      </c>
      <c r="P18" s="152">
        <f t="shared" si="3"/>
        <v>1.2638044288205606E-2</v>
      </c>
      <c r="Q18" s="109" t="str">
        <f t="shared" si="4"/>
        <v>Taip</v>
      </c>
      <c r="R18" s="109" t="str">
        <f t="shared" si="9"/>
        <v>Taip</v>
      </c>
      <c r="S18" s="193"/>
      <c r="T18" s="193"/>
      <c r="U18" s="193"/>
    </row>
    <row r="19" spans="2:22" s="181" customFormat="1" x14ac:dyDescent="0.25">
      <c r="C19" s="181">
        <f t="shared" si="5"/>
        <v>1.2679332236253617E-3</v>
      </c>
      <c r="D19" s="181">
        <f t="shared" si="6"/>
        <v>644.90000000000236</v>
      </c>
      <c r="E19" s="181">
        <f t="shared" si="7"/>
        <v>-5471.3999999999978</v>
      </c>
      <c r="F19" s="181">
        <f t="shared" si="0"/>
        <v>28319.7</v>
      </c>
      <c r="G19" s="181">
        <v>410</v>
      </c>
      <c r="H19" s="187" t="s">
        <v>27</v>
      </c>
      <c r="I19" s="188">
        <v>12</v>
      </c>
      <c r="J19" s="56">
        <f t="shared" si="1"/>
        <v>6.9769040815315236E-2</v>
      </c>
      <c r="K19" s="189">
        <v>27909.7</v>
      </c>
      <c r="L19" s="190">
        <v>33791.1</v>
      </c>
      <c r="M19" s="151">
        <f t="shared" si="2"/>
        <v>-5881.4</v>
      </c>
      <c r="N19" s="191">
        <v>6116.3</v>
      </c>
      <c r="O19" s="151">
        <f t="shared" si="8"/>
        <v>235</v>
      </c>
      <c r="P19" s="152">
        <f t="shared" si="3"/>
        <v>4.6203179958436791E-4</v>
      </c>
      <c r="Q19" s="109" t="str">
        <f t="shared" si="4"/>
        <v>Taip</v>
      </c>
      <c r="R19" s="109" t="str">
        <f t="shared" si="9"/>
        <v>Taip</v>
      </c>
      <c r="S19" s="193"/>
      <c r="T19" s="193"/>
      <c r="U19" s="193"/>
    </row>
    <row r="20" spans="2:22" s="181" customFormat="1" x14ac:dyDescent="0.25">
      <c r="C20" s="181">
        <f t="shared" si="5"/>
        <v>0</v>
      </c>
      <c r="D20" s="181">
        <f t="shared" si="6"/>
        <v>0</v>
      </c>
      <c r="E20" s="181">
        <f>+F20-L20</f>
        <v>-3457.1000000000022</v>
      </c>
      <c r="F20" s="181">
        <f>+K20+G20</f>
        <v>28559.1</v>
      </c>
      <c r="H20" s="187" t="s">
        <v>28</v>
      </c>
      <c r="I20" s="188">
        <v>13</v>
      </c>
      <c r="J20" s="56">
        <f t="shared" si="1"/>
        <v>6.610437554714986E-2</v>
      </c>
      <c r="K20" s="189">
        <v>28559.1</v>
      </c>
      <c r="L20" s="190">
        <v>32016.2</v>
      </c>
      <c r="M20" s="151">
        <f t="shared" si="2"/>
        <v>-3457.1</v>
      </c>
      <c r="N20" s="191">
        <v>3457.1</v>
      </c>
      <c r="O20" s="151">
        <f t="shared" si="8"/>
        <v>0</v>
      </c>
      <c r="P20" s="152">
        <f t="shared" si="3"/>
        <v>0</v>
      </c>
      <c r="Q20" s="109" t="str">
        <f t="shared" si="4"/>
        <v>Taip</v>
      </c>
      <c r="R20" s="109" t="str">
        <f t="shared" si="9"/>
        <v>Taip</v>
      </c>
      <c r="S20" s="193"/>
      <c r="T20" s="193"/>
      <c r="U20" s="193"/>
    </row>
    <row r="21" spans="2:22" s="181" customFormat="1" x14ac:dyDescent="0.25">
      <c r="C21" s="181">
        <f t="shared" si="5"/>
        <v>4.67930077876938E-4</v>
      </c>
      <c r="D21" s="181">
        <f t="shared" si="6"/>
        <v>238.00000000000182</v>
      </c>
      <c r="E21" s="181">
        <f t="shared" si="7"/>
        <v>-3895.0999999999985</v>
      </c>
      <c r="F21" s="181">
        <f t="shared" si="0"/>
        <v>23676.400000000001</v>
      </c>
      <c r="H21" s="187" t="s">
        <v>29</v>
      </c>
      <c r="I21" s="188">
        <v>14</v>
      </c>
      <c r="J21" s="56">
        <f t="shared" si="1"/>
        <v>5.6927330239011573E-2</v>
      </c>
      <c r="K21" s="189">
        <v>23676.400000000001</v>
      </c>
      <c r="L21" s="190">
        <v>27571.5</v>
      </c>
      <c r="M21" s="151">
        <f t="shared" si="2"/>
        <v>-3895.1</v>
      </c>
      <c r="N21" s="191">
        <v>4133.1000000000004</v>
      </c>
      <c r="O21" s="151">
        <f t="shared" si="8"/>
        <v>238</v>
      </c>
      <c r="P21" s="152">
        <f t="shared" si="3"/>
        <v>4.6793007787693437E-4</v>
      </c>
      <c r="Q21" s="109" t="str">
        <f t="shared" si="4"/>
        <v>Taip</v>
      </c>
      <c r="R21" s="109" t="str">
        <f t="shared" si="9"/>
        <v>Taip</v>
      </c>
      <c r="S21" s="193"/>
      <c r="T21" s="193"/>
      <c r="U21" s="193"/>
    </row>
    <row r="22" spans="2:22" s="181" customFormat="1" x14ac:dyDescent="0.25">
      <c r="C22" s="181">
        <f t="shared" si="5"/>
        <v>8.4286396800774569E-4</v>
      </c>
      <c r="D22" s="181">
        <f t="shared" si="6"/>
        <v>428.70000000000368</v>
      </c>
      <c r="E22" s="181">
        <f t="shared" si="7"/>
        <v>-1024.9999999999964</v>
      </c>
      <c r="F22" s="181">
        <f t="shared" si="0"/>
        <v>28129.4</v>
      </c>
      <c r="H22" s="187" t="s">
        <v>30</v>
      </c>
      <c r="I22" s="188">
        <v>15</v>
      </c>
      <c r="J22" s="56">
        <f t="shared" si="1"/>
        <v>6.0195569944335239E-2</v>
      </c>
      <c r="K22" s="189">
        <v>28129.4</v>
      </c>
      <c r="L22" s="190">
        <v>29154.399999999998</v>
      </c>
      <c r="M22" s="151">
        <f t="shared" si="2"/>
        <v>-1025</v>
      </c>
      <c r="N22" s="191">
        <v>1453.7</v>
      </c>
      <c r="O22" s="151">
        <f t="shared" si="8"/>
        <v>429</v>
      </c>
      <c r="P22" s="152">
        <f t="shared" si="3"/>
        <v>8.4345379583699513E-4</v>
      </c>
      <c r="Q22" s="109" t="str">
        <f t="shared" si="4"/>
        <v>Taip</v>
      </c>
      <c r="R22" s="109" t="str">
        <f t="shared" si="9"/>
        <v>Taip</v>
      </c>
      <c r="S22" s="193"/>
      <c r="T22" s="193"/>
      <c r="U22" s="193"/>
    </row>
    <row r="23" spans="2:22" s="181" customFormat="1" x14ac:dyDescent="0.25">
      <c r="C23" s="181">
        <f t="shared" si="5"/>
        <v>2.0526008458131089E-4</v>
      </c>
      <c r="D23" s="181">
        <f t="shared" si="6"/>
        <v>104.40000000000009</v>
      </c>
      <c r="E23" s="181">
        <f t="shared" si="7"/>
        <v>-1653.5</v>
      </c>
      <c r="F23" s="181">
        <f t="shared" si="0"/>
        <v>31366.400000000001</v>
      </c>
      <c r="H23" s="187" t="s">
        <v>31</v>
      </c>
      <c r="I23" s="188">
        <v>16</v>
      </c>
      <c r="J23" s="56">
        <f t="shared" si="1"/>
        <v>6.8176731471234361E-2</v>
      </c>
      <c r="K23" s="189">
        <v>31366.400000000001</v>
      </c>
      <c r="L23" s="190">
        <v>33019.9</v>
      </c>
      <c r="M23" s="151">
        <f t="shared" si="2"/>
        <v>-1653.5</v>
      </c>
      <c r="N23" s="191">
        <v>1757.9</v>
      </c>
      <c r="O23" s="151">
        <f t="shared" si="8"/>
        <v>104</v>
      </c>
      <c r="P23" s="152">
        <f t="shared" si="3"/>
        <v>2.0447364747563517E-4</v>
      </c>
      <c r="Q23" s="109" t="str">
        <f t="shared" si="4"/>
        <v>Taip</v>
      </c>
      <c r="R23" s="109" t="str">
        <f t="shared" si="9"/>
        <v>Taip</v>
      </c>
      <c r="S23" s="193"/>
      <c r="T23" s="193"/>
      <c r="U23" s="193"/>
    </row>
    <row r="24" spans="2:22" s="181" customFormat="1" x14ac:dyDescent="0.25">
      <c r="C24" s="181">
        <f t="shared" si="5"/>
        <v>9.0446165430977006E-4</v>
      </c>
      <c r="D24" s="181">
        <f t="shared" si="6"/>
        <v>460.02999999999815</v>
      </c>
      <c r="E24" s="181">
        <f t="shared" si="7"/>
        <v>-1282.1700000000019</v>
      </c>
      <c r="F24" s="181">
        <f t="shared" si="0"/>
        <v>17918.63</v>
      </c>
      <c r="G24" s="181">
        <f>+[3]Lapas1!$G$4</f>
        <v>150.43</v>
      </c>
      <c r="H24" s="187" t="s">
        <v>32</v>
      </c>
      <c r="I24" s="188">
        <v>17</v>
      </c>
      <c r="J24" s="56">
        <f t="shared" si="1"/>
        <v>3.964420805734957E-2</v>
      </c>
      <c r="K24" s="189">
        <v>17768.2</v>
      </c>
      <c r="L24" s="190">
        <v>19200.800000000003</v>
      </c>
      <c r="M24" s="151">
        <f t="shared" si="2"/>
        <v>-1432.6</v>
      </c>
      <c r="N24" s="191">
        <v>1742.2</v>
      </c>
      <c r="O24" s="151">
        <f t="shared" si="8"/>
        <v>310</v>
      </c>
      <c r="P24" s="152">
        <f t="shared" si="3"/>
        <v>6.0948875689852795E-4</v>
      </c>
      <c r="Q24" s="109" t="str">
        <f t="shared" si="4"/>
        <v>Taip</v>
      </c>
      <c r="R24" s="109" t="str">
        <f t="shared" si="9"/>
        <v>Taip</v>
      </c>
      <c r="S24" s="193"/>
      <c r="T24" s="193"/>
      <c r="U24" s="193"/>
    </row>
    <row r="25" spans="2:22" s="181" customFormat="1" x14ac:dyDescent="0.25">
      <c r="C25" s="181">
        <f t="shared" si="5"/>
        <v>2.0115095070415492E-3</v>
      </c>
      <c r="D25" s="181">
        <f t="shared" si="6"/>
        <v>1023.099999999994</v>
      </c>
      <c r="E25" s="181">
        <f t="shared" si="7"/>
        <v>-3396.6000000000058</v>
      </c>
      <c r="F25" s="181">
        <f t="shared" si="0"/>
        <v>47544.7</v>
      </c>
      <c r="H25" s="187" t="s">
        <v>33</v>
      </c>
      <c r="I25" s="188">
        <v>18</v>
      </c>
      <c r="J25" s="56">
        <f t="shared" si="1"/>
        <v>0.10517934127285641</v>
      </c>
      <c r="K25" s="189">
        <v>47544.7</v>
      </c>
      <c r="L25" s="190">
        <v>50941.3</v>
      </c>
      <c r="M25" s="151">
        <f t="shared" si="2"/>
        <v>-3396.6</v>
      </c>
      <c r="N25" s="191">
        <v>4419.7</v>
      </c>
      <c r="O25" s="151">
        <f t="shared" si="8"/>
        <v>1023</v>
      </c>
      <c r="P25" s="152">
        <f t="shared" si="3"/>
        <v>2.0113128977651421E-3</v>
      </c>
      <c r="Q25" s="109" t="str">
        <f t="shared" si="4"/>
        <v>Taip</v>
      </c>
      <c r="R25" s="109" t="str">
        <f t="shared" si="9"/>
        <v>Taip</v>
      </c>
      <c r="S25" s="193"/>
      <c r="T25" s="193"/>
      <c r="U25" s="193"/>
    </row>
    <row r="26" spans="2:22" s="181" customFormat="1" x14ac:dyDescent="0.25">
      <c r="C26" s="181">
        <f t="shared" si="5"/>
        <v>1.022564846654602E-3</v>
      </c>
      <c r="D26" s="181">
        <f t="shared" si="6"/>
        <v>520.10000000000366</v>
      </c>
      <c r="E26" s="181">
        <f t="shared" si="7"/>
        <v>-195.99999999999636</v>
      </c>
      <c r="F26" s="181">
        <f t="shared" si="0"/>
        <v>26671.200000000001</v>
      </c>
      <c r="H26" s="187" t="s">
        <v>34</v>
      </c>
      <c r="I26" s="188">
        <v>19</v>
      </c>
      <c r="J26" s="56">
        <f t="shared" si="1"/>
        <v>5.547315042698335E-2</v>
      </c>
      <c r="K26" s="189">
        <v>26671.200000000001</v>
      </c>
      <c r="L26" s="190">
        <v>26867.199999999997</v>
      </c>
      <c r="M26" s="151">
        <f t="shared" si="2"/>
        <v>-196</v>
      </c>
      <c r="N26" s="191">
        <v>716.1</v>
      </c>
      <c r="O26" s="151">
        <f t="shared" si="8"/>
        <v>520</v>
      </c>
      <c r="P26" s="152">
        <f t="shared" si="3"/>
        <v>1.022368237378176E-3</v>
      </c>
      <c r="Q26" s="109" t="str">
        <f t="shared" si="4"/>
        <v>Taip</v>
      </c>
      <c r="R26" s="109" t="str">
        <f t="shared" si="9"/>
        <v>Taip</v>
      </c>
      <c r="S26" s="193"/>
      <c r="T26" s="193"/>
      <c r="U26" s="193"/>
    </row>
    <row r="27" spans="2:22" s="181" customFormat="1" x14ac:dyDescent="0.25">
      <c r="C27" s="181">
        <f t="shared" si="5"/>
        <v>4.3647259364991219E-4</v>
      </c>
      <c r="D27" s="181">
        <f t="shared" si="6"/>
        <v>221.99999999999932</v>
      </c>
      <c r="E27" s="181">
        <f t="shared" si="7"/>
        <v>-1650.2000000000007</v>
      </c>
      <c r="F27" s="181">
        <f t="shared" si="0"/>
        <v>29606.6</v>
      </c>
      <c r="G27" s="181">
        <v>0</v>
      </c>
      <c r="H27" s="187" t="s">
        <v>35</v>
      </c>
      <c r="I27" s="188">
        <v>20</v>
      </c>
      <c r="J27" s="56">
        <f t="shared" si="1"/>
        <v>6.4536429857451977E-2</v>
      </c>
      <c r="K27" s="189">
        <v>29606.6</v>
      </c>
      <c r="L27" s="190">
        <v>31256.799999999999</v>
      </c>
      <c r="M27" s="151">
        <f t="shared" si="2"/>
        <v>-1650.2</v>
      </c>
      <c r="N27" s="191">
        <v>1872.2</v>
      </c>
      <c r="O27" s="151">
        <f t="shared" si="8"/>
        <v>222</v>
      </c>
      <c r="P27" s="152">
        <f t="shared" si="3"/>
        <v>4.3647259364991355E-4</v>
      </c>
      <c r="Q27" s="109" t="str">
        <f t="shared" si="4"/>
        <v>Taip</v>
      </c>
      <c r="R27" s="109" t="str">
        <f t="shared" si="9"/>
        <v>Taip</v>
      </c>
      <c r="S27" s="193"/>
      <c r="T27" s="193"/>
      <c r="U27" s="193"/>
    </row>
    <row r="28" spans="2:22" s="181" customFormat="1" x14ac:dyDescent="0.25">
      <c r="B28" s="181" t="s">
        <v>149</v>
      </c>
      <c r="C28" s="181">
        <f t="shared" si="5"/>
        <v>1.5728742113482681E-6</v>
      </c>
      <c r="D28" s="181">
        <f t="shared" si="6"/>
        <v>0.79999999999859028</v>
      </c>
      <c r="E28" s="181">
        <f t="shared" si="7"/>
        <v>-2018.4000000000015</v>
      </c>
      <c r="F28" s="181">
        <f t="shared" si="0"/>
        <v>32884.5</v>
      </c>
      <c r="G28" s="181">
        <v>0</v>
      </c>
      <c r="H28" s="187" t="s">
        <v>36</v>
      </c>
      <c r="I28" s="188">
        <v>21</v>
      </c>
      <c r="J28" s="56">
        <f t="shared" si="1"/>
        <v>7.2064592590145513E-2</v>
      </c>
      <c r="K28" s="189">
        <v>32884.5</v>
      </c>
      <c r="L28" s="190">
        <v>34902.9</v>
      </c>
      <c r="M28" s="151">
        <f t="shared" si="2"/>
        <v>-2018.4</v>
      </c>
      <c r="N28" s="191">
        <f>1484.7+534.5</f>
        <v>2019.2</v>
      </c>
      <c r="O28" s="151">
        <f t="shared" si="8"/>
        <v>1</v>
      </c>
      <c r="P28" s="152">
        <f t="shared" si="3"/>
        <v>1.9660927641888E-6</v>
      </c>
      <c r="Q28" s="109" t="str">
        <f t="shared" si="4"/>
        <v>Taip</v>
      </c>
      <c r="R28" s="109" t="str">
        <f t="shared" si="9"/>
        <v>Taip</v>
      </c>
      <c r="S28" s="193"/>
      <c r="T28" s="193"/>
      <c r="U28" s="193"/>
    </row>
    <row r="29" spans="2:22" s="181" customFormat="1" x14ac:dyDescent="0.25">
      <c r="C29" s="181">
        <f t="shared" si="5"/>
        <v>1.7417615797948409E-3</v>
      </c>
      <c r="D29" s="181">
        <f t="shared" si="6"/>
        <v>885.89999999999145</v>
      </c>
      <c r="E29" s="181">
        <f t="shared" si="7"/>
        <v>-2062.4000000000087</v>
      </c>
      <c r="F29" s="181">
        <f t="shared" si="0"/>
        <v>96673.4</v>
      </c>
      <c r="H29" s="187" t="s">
        <v>37</v>
      </c>
      <c r="I29" s="188">
        <v>22</v>
      </c>
      <c r="J29" s="56">
        <f t="shared" si="1"/>
        <v>0.20386143274805502</v>
      </c>
      <c r="K29" s="189">
        <v>96673.4</v>
      </c>
      <c r="L29" s="190">
        <v>98735.8</v>
      </c>
      <c r="M29" s="151">
        <f t="shared" si="2"/>
        <v>-2062.4</v>
      </c>
      <c r="N29" s="191">
        <v>2948.3</v>
      </c>
      <c r="O29" s="151">
        <f t="shared" si="8"/>
        <v>886</v>
      </c>
      <c r="P29" s="152">
        <f t="shared" si="3"/>
        <v>1.7419581890712765E-3</v>
      </c>
      <c r="Q29" s="109" t="str">
        <f t="shared" si="4"/>
        <v>Taip</v>
      </c>
      <c r="R29" s="109" t="str">
        <f t="shared" si="9"/>
        <v>Taip</v>
      </c>
      <c r="S29" s="193"/>
      <c r="T29" s="193"/>
      <c r="U29" s="193"/>
    </row>
    <row r="30" spans="2:22" s="181" customFormat="1" x14ac:dyDescent="0.25">
      <c r="B30" s="181" t="s">
        <v>148</v>
      </c>
      <c r="C30" s="181">
        <f t="shared" si="5"/>
        <v>4.0206597027660598E-4</v>
      </c>
      <c r="D30" s="181">
        <f t="shared" si="6"/>
        <v>204.49999999999818</v>
      </c>
      <c r="E30" s="181">
        <f t="shared" si="7"/>
        <v>-7123.4000000000015</v>
      </c>
      <c r="F30" s="181">
        <f t="shared" si="0"/>
        <v>57553.599999999999</v>
      </c>
      <c r="G30" s="181">
        <v>100</v>
      </c>
      <c r="H30" s="187" t="s">
        <v>38</v>
      </c>
      <c r="I30" s="188">
        <v>23</v>
      </c>
      <c r="J30" s="56">
        <f t="shared" si="1"/>
        <v>0.13353966733288186</v>
      </c>
      <c r="K30" s="189">
        <v>57453.599999999999</v>
      </c>
      <c r="L30" s="190">
        <v>64677</v>
      </c>
      <c r="M30" s="151">
        <f t="shared" si="2"/>
        <v>-7223.4</v>
      </c>
      <c r="N30" s="191">
        <v>7327.9</v>
      </c>
      <c r="O30" s="151">
        <f t="shared" si="8"/>
        <v>105</v>
      </c>
      <c r="P30" s="152">
        <f t="shared" si="3"/>
        <v>2.0643974023982399E-4</v>
      </c>
      <c r="Q30" s="109" t="str">
        <f t="shared" si="4"/>
        <v>Taip</v>
      </c>
      <c r="R30" s="109" t="str">
        <f t="shared" si="9"/>
        <v>Taip</v>
      </c>
      <c r="S30" s="193"/>
      <c r="T30" s="193"/>
      <c r="U30" s="193"/>
      <c r="V30" s="194"/>
    </row>
    <row r="31" spans="2:22" s="181" customFormat="1" x14ac:dyDescent="0.25">
      <c r="C31" s="181">
        <f t="shared" si="5"/>
        <v>3.5370008827757381E-4</v>
      </c>
      <c r="D31" s="181">
        <f t="shared" si="6"/>
        <v>179.90000000000441</v>
      </c>
      <c r="E31" s="181">
        <f t="shared" si="7"/>
        <v>-1419.7999999999956</v>
      </c>
      <c r="F31" s="181">
        <f t="shared" si="0"/>
        <v>35641.800000000003</v>
      </c>
      <c r="H31" s="187" t="s">
        <v>39</v>
      </c>
      <c r="I31" s="188">
        <v>24</v>
      </c>
      <c r="J31" s="56">
        <f t="shared" si="1"/>
        <v>7.652169604069968E-2</v>
      </c>
      <c r="K31" s="189">
        <v>35641.800000000003</v>
      </c>
      <c r="L31" s="190">
        <v>37061.599999999999</v>
      </c>
      <c r="M31" s="151">
        <f t="shared" si="2"/>
        <v>-1419.8</v>
      </c>
      <c r="N31" s="191">
        <v>1599.7</v>
      </c>
      <c r="O31" s="151">
        <f t="shared" si="8"/>
        <v>180</v>
      </c>
      <c r="P31" s="152">
        <f t="shared" si="3"/>
        <v>3.5389669755398395E-4</v>
      </c>
      <c r="Q31" s="109" t="s">
        <v>109</v>
      </c>
      <c r="R31" s="109" t="str">
        <f t="shared" si="9"/>
        <v>Taip</v>
      </c>
      <c r="S31" s="193"/>
      <c r="T31" s="193"/>
      <c r="U31" s="193"/>
    </row>
    <row r="32" spans="2:22" s="181" customFormat="1" ht="15.75" customHeight="1" x14ac:dyDescent="0.25">
      <c r="C32" s="181">
        <f t="shared" si="5"/>
        <v>1.1246050611159819E-3</v>
      </c>
      <c r="D32" s="181">
        <f t="shared" si="6"/>
        <v>571.99999999999409</v>
      </c>
      <c r="E32" s="181">
        <f t="shared" si="7"/>
        <v>-1158.6000000000058</v>
      </c>
      <c r="F32" s="181">
        <f t="shared" si="0"/>
        <v>70221.7</v>
      </c>
      <c r="H32" s="187" t="s">
        <v>40</v>
      </c>
      <c r="I32" s="188">
        <v>25</v>
      </c>
      <c r="J32" s="56">
        <f t="shared" si="1"/>
        <v>0.14738008126724039</v>
      </c>
      <c r="K32" s="189">
        <v>70221.7</v>
      </c>
      <c r="L32" s="190">
        <v>71380.3</v>
      </c>
      <c r="M32" s="151">
        <f t="shared" si="2"/>
        <v>-1158.5999999999999</v>
      </c>
      <c r="N32" s="191">
        <v>1730.6</v>
      </c>
      <c r="O32" s="151">
        <f t="shared" si="8"/>
        <v>572</v>
      </c>
      <c r="P32" s="152">
        <f t="shared" si="3"/>
        <v>1.1246050611159934E-3</v>
      </c>
      <c r="Q32" s="109" t="str">
        <f>+IF(($K$79+0.05&gt;=0)*(O32&lt;0),"Ne",IF(($K$79+0.05&lt;0)*(L32/K32&gt;1.015),"Ne","Taip"))</f>
        <v>Taip</v>
      </c>
      <c r="R32" s="109" t="str">
        <f t="shared" si="9"/>
        <v>Taip</v>
      </c>
      <c r="S32" s="193"/>
      <c r="T32" s="193"/>
      <c r="U32" s="193"/>
    </row>
    <row r="33" spans="2:21" s="181" customFormat="1" x14ac:dyDescent="0.25">
      <c r="C33" s="181">
        <f t="shared" si="5"/>
        <v>1.9660927641870118E-7</v>
      </c>
      <c r="D33" s="181">
        <f t="shared" si="6"/>
        <v>9.9999999999909051E-2</v>
      </c>
      <c r="E33" s="181">
        <f t="shared" si="7"/>
        <v>-1992</v>
      </c>
      <c r="F33" s="181">
        <f t="shared" si="0"/>
        <v>43218.9</v>
      </c>
      <c r="H33" s="187" t="s">
        <v>41</v>
      </c>
      <c r="I33" s="188">
        <v>26</v>
      </c>
      <c r="J33" s="56">
        <f t="shared" si="1"/>
        <v>9.3347689995209857E-2</v>
      </c>
      <c r="K33" s="189">
        <v>43218.9</v>
      </c>
      <c r="L33" s="190">
        <v>45210.9</v>
      </c>
      <c r="M33" s="151">
        <f t="shared" si="2"/>
        <v>-1992</v>
      </c>
      <c r="N33" s="191">
        <v>1992.1</v>
      </c>
      <c r="O33" s="151">
        <f t="shared" si="8"/>
        <v>0</v>
      </c>
      <c r="P33" s="152">
        <f t="shared" si="3"/>
        <v>0</v>
      </c>
      <c r="Q33" s="109" t="s">
        <v>109</v>
      </c>
      <c r="R33" s="109" t="str">
        <f t="shared" si="9"/>
        <v>Taip</v>
      </c>
      <c r="S33" s="193"/>
      <c r="T33" s="193"/>
      <c r="U33" s="193"/>
    </row>
    <row r="34" spans="2:21" s="181" customFormat="1" x14ac:dyDescent="0.25">
      <c r="C34" s="181">
        <f t="shared" si="5"/>
        <v>1.152523578367476E-3</v>
      </c>
      <c r="D34" s="181">
        <f t="shared" si="6"/>
        <v>586.20000000000073</v>
      </c>
      <c r="E34" s="181">
        <f t="shared" si="7"/>
        <v>-452.79999999999927</v>
      </c>
      <c r="F34" s="181">
        <f t="shared" si="0"/>
        <v>19360.5</v>
      </c>
      <c r="H34" s="187" t="s">
        <v>42</v>
      </c>
      <c r="I34" s="188">
        <v>27</v>
      </c>
      <c r="J34" s="56">
        <f t="shared" si="1"/>
        <v>4.090884689714408E-2</v>
      </c>
      <c r="K34" s="189">
        <v>19360.5</v>
      </c>
      <c r="L34" s="190">
        <v>19813.3</v>
      </c>
      <c r="M34" s="151">
        <f t="shared" si="2"/>
        <v>-452.8</v>
      </c>
      <c r="N34" s="191">
        <v>1039</v>
      </c>
      <c r="O34" s="151">
        <f t="shared" si="8"/>
        <v>586</v>
      </c>
      <c r="P34" s="152">
        <f t="shared" si="3"/>
        <v>1.1521303598146368E-3</v>
      </c>
      <c r="Q34" s="109" t="str">
        <f t="shared" ref="Q34:Q67" si="10">+IF(($K$79+0.05&gt;=0)*(O34&lt;0),"Ne",IF(($K$79+0.05&lt;0)*(L34/K34&gt;1.015),"Ne","Taip"))</f>
        <v>Taip</v>
      </c>
      <c r="R34" s="109" t="str">
        <f t="shared" si="9"/>
        <v>Taip</v>
      </c>
      <c r="S34" s="193"/>
      <c r="T34" s="193"/>
      <c r="U34" s="193"/>
    </row>
    <row r="35" spans="2:21" s="181" customFormat="1" x14ac:dyDescent="0.25">
      <c r="B35" s="181" t="s">
        <v>141</v>
      </c>
      <c r="C35" s="181">
        <f t="shared" si="5"/>
        <v>3.9321855283919044E-7</v>
      </c>
      <c r="D35" s="181">
        <f t="shared" si="6"/>
        <v>0.2000000000007276</v>
      </c>
      <c r="E35" s="181">
        <f t="shared" si="7"/>
        <v>-1589.2999999999993</v>
      </c>
      <c r="F35" s="181">
        <f t="shared" si="0"/>
        <v>24201.7</v>
      </c>
      <c r="H35" s="187" t="s">
        <v>43</v>
      </c>
      <c r="I35" s="188">
        <v>28</v>
      </c>
      <c r="J35" s="56">
        <f t="shared" si="1"/>
        <v>5.325110255859665E-2</v>
      </c>
      <c r="K35" s="189">
        <v>24201.7</v>
      </c>
      <c r="L35" s="190">
        <v>25791</v>
      </c>
      <c r="M35" s="151">
        <f t="shared" si="2"/>
        <v>-1589.3</v>
      </c>
      <c r="N35" s="191">
        <v>1589.5</v>
      </c>
      <c r="O35" s="151">
        <f t="shared" si="8"/>
        <v>0</v>
      </c>
      <c r="P35" s="152">
        <f t="shared" si="3"/>
        <v>0</v>
      </c>
      <c r="Q35" s="109" t="str">
        <f t="shared" si="10"/>
        <v>Taip</v>
      </c>
      <c r="R35" s="109" t="str">
        <f t="shared" si="9"/>
        <v>Taip</v>
      </c>
      <c r="S35" s="193"/>
      <c r="T35" s="193"/>
      <c r="U35" s="193"/>
    </row>
    <row r="36" spans="2:21" s="181" customFormat="1" x14ac:dyDescent="0.25">
      <c r="C36" s="181">
        <f t="shared" si="5"/>
        <v>3.1909685562783941E-4</v>
      </c>
      <c r="D36" s="181">
        <f t="shared" si="6"/>
        <v>162.29999999999859</v>
      </c>
      <c r="E36" s="181">
        <f t="shared" si="7"/>
        <v>-1541.9000000000015</v>
      </c>
      <c r="F36" s="181">
        <f t="shared" si="0"/>
        <v>63018.8</v>
      </c>
      <c r="H36" s="187" t="s">
        <v>44</v>
      </c>
      <c r="I36" s="188">
        <v>30</v>
      </c>
      <c r="J36" s="56">
        <f t="shared" si="1"/>
        <v>0.13329954080705636</v>
      </c>
      <c r="K36" s="189">
        <v>63018.8</v>
      </c>
      <c r="L36" s="190">
        <v>64560.700000000004</v>
      </c>
      <c r="M36" s="151">
        <f t="shared" si="2"/>
        <v>-1541.9</v>
      </c>
      <c r="N36" s="191">
        <v>1704.2</v>
      </c>
      <c r="O36" s="151">
        <f t="shared" si="8"/>
        <v>162</v>
      </c>
      <c r="P36" s="152">
        <f t="shared" si="3"/>
        <v>3.1850702779858558E-4</v>
      </c>
      <c r="Q36" s="109" t="str">
        <f t="shared" si="10"/>
        <v>Taip</v>
      </c>
      <c r="R36" s="109" t="str">
        <f t="shared" si="9"/>
        <v>Taip</v>
      </c>
      <c r="S36" s="193"/>
      <c r="T36" s="193"/>
      <c r="U36" s="193"/>
    </row>
    <row r="37" spans="2:21" s="181" customFormat="1" x14ac:dyDescent="0.25">
      <c r="C37" s="181">
        <f t="shared" si="5"/>
        <v>6.7830200364513583E-4</v>
      </c>
      <c r="D37" s="181">
        <f t="shared" si="6"/>
        <v>345</v>
      </c>
      <c r="E37" s="181">
        <f t="shared" si="7"/>
        <v>-473.5</v>
      </c>
      <c r="F37" s="181">
        <f t="shared" si="0"/>
        <v>22831.5</v>
      </c>
      <c r="G37" s="181">
        <v>330</v>
      </c>
      <c r="H37" s="187" t="s">
        <v>45</v>
      </c>
      <c r="I37" s="188">
        <v>31</v>
      </c>
      <c r="J37" s="56">
        <f t="shared" si="1"/>
        <v>4.8118217406385756E-2</v>
      </c>
      <c r="K37" s="189">
        <v>22501.5</v>
      </c>
      <c r="L37" s="190">
        <v>23305</v>
      </c>
      <c r="M37" s="151">
        <f t="shared" si="2"/>
        <v>-803.5</v>
      </c>
      <c r="N37" s="191">
        <v>818.5</v>
      </c>
      <c r="O37" s="151">
        <f t="shared" si="8"/>
        <v>15</v>
      </c>
      <c r="P37" s="152">
        <f t="shared" si="3"/>
        <v>2.9491391462831998E-5</v>
      </c>
      <c r="Q37" s="109" t="str">
        <f t="shared" si="10"/>
        <v>Taip</v>
      </c>
      <c r="R37" s="109" t="str">
        <f t="shared" si="9"/>
        <v>Taip</v>
      </c>
      <c r="S37" s="193"/>
      <c r="T37" s="193"/>
      <c r="U37" s="193"/>
    </row>
    <row r="38" spans="2:21" s="181" customFormat="1" x14ac:dyDescent="0.25">
      <c r="B38" s="181" t="s">
        <v>150</v>
      </c>
      <c r="C38" s="181">
        <f t="shared" si="5"/>
        <v>4.6989617064113836E-5</v>
      </c>
      <c r="D38" s="181">
        <f t="shared" si="6"/>
        <v>23.900000000000773</v>
      </c>
      <c r="E38" s="181">
        <f t="shared" si="7"/>
        <v>-551.29999999999927</v>
      </c>
      <c r="F38" s="181">
        <f t="shared" si="0"/>
        <v>23890.5</v>
      </c>
      <c r="H38" s="187" t="s">
        <v>46</v>
      </c>
      <c r="I38" s="188">
        <v>32</v>
      </c>
      <c r="J38" s="56">
        <f t="shared" si="1"/>
        <v>5.0465387093044378E-2</v>
      </c>
      <c r="K38" s="189">
        <v>23890.5</v>
      </c>
      <c r="L38" s="190">
        <v>24441.8</v>
      </c>
      <c r="M38" s="151">
        <f t="shared" si="2"/>
        <v>-551.29999999999995</v>
      </c>
      <c r="N38" s="191">
        <v>575.20000000000005</v>
      </c>
      <c r="O38" s="151">
        <f t="shared" si="8"/>
        <v>24</v>
      </c>
      <c r="P38" s="152">
        <f t="shared" si="3"/>
        <v>4.7186226340531196E-5</v>
      </c>
      <c r="Q38" s="109" t="str">
        <f t="shared" si="10"/>
        <v>Taip</v>
      </c>
      <c r="R38" s="109" t="str">
        <f t="shared" si="9"/>
        <v>Taip</v>
      </c>
      <c r="S38" s="193"/>
      <c r="T38" s="193"/>
      <c r="U38" s="193"/>
    </row>
    <row r="39" spans="2:21" s="181" customFormat="1" x14ac:dyDescent="0.25">
      <c r="C39" s="181">
        <f t="shared" si="5"/>
        <v>1.7828529185664184E-3</v>
      </c>
      <c r="D39" s="181">
        <f t="shared" si="6"/>
        <v>906.80000000000746</v>
      </c>
      <c r="E39" s="181">
        <f t="shared" si="7"/>
        <v>-2059.4999999999927</v>
      </c>
      <c r="F39" s="181">
        <f t="shared" si="0"/>
        <v>40743.800000000003</v>
      </c>
      <c r="H39" s="187" t="s">
        <v>47</v>
      </c>
      <c r="I39" s="188">
        <v>33</v>
      </c>
      <c r="J39" s="56">
        <f t="shared" si="1"/>
        <v>8.8376678614492638E-2</v>
      </c>
      <c r="K39" s="189">
        <v>40743.800000000003</v>
      </c>
      <c r="L39" s="190">
        <v>42803.299999999996</v>
      </c>
      <c r="M39" s="151">
        <f t="shared" si="2"/>
        <v>-2059.5</v>
      </c>
      <c r="N39" s="191">
        <v>2966.3</v>
      </c>
      <c r="O39" s="151">
        <f t="shared" si="8"/>
        <v>907</v>
      </c>
      <c r="P39" s="152">
        <f t="shared" si="3"/>
        <v>1.7832461371192416E-3</v>
      </c>
      <c r="Q39" s="109" t="str">
        <f t="shared" si="10"/>
        <v>Taip</v>
      </c>
      <c r="R39" s="109" t="str">
        <f t="shared" si="9"/>
        <v>Taip</v>
      </c>
      <c r="S39" s="193"/>
      <c r="T39" s="193"/>
      <c r="U39" s="193"/>
    </row>
    <row r="40" spans="2:21" s="181" customFormat="1" x14ac:dyDescent="0.25">
      <c r="B40" s="181" t="s">
        <v>141</v>
      </c>
      <c r="C40" s="181">
        <f t="shared" si="5"/>
        <v>5.8982782925230369E-7</v>
      </c>
      <c r="D40" s="181">
        <f t="shared" si="6"/>
        <v>0.29999999999779448</v>
      </c>
      <c r="E40" s="181">
        <f t="shared" si="7"/>
        <v>-646.10000000000218</v>
      </c>
      <c r="F40" s="181">
        <f t="shared" si="0"/>
        <v>30010.1</v>
      </c>
      <c r="H40" s="187" t="s">
        <v>48</v>
      </c>
      <c r="I40" s="188">
        <v>34</v>
      </c>
      <c r="J40" s="56">
        <f t="shared" si="1"/>
        <v>6.3296361143687752E-2</v>
      </c>
      <c r="K40" s="189">
        <v>30010.1</v>
      </c>
      <c r="L40" s="190">
        <v>30656.2</v>
      </c>
      <c r="M40" s="151">
        <f t="shared" si="2"/>
        <v>-646.1</v>
      </c>
      <c r="N40" s="191">
        <v>646.4</v>
      </c>
      <c r="O40" s="151">
        <f t="shared" si="8"/>
        <v>0</v>
      </c>
      <c r="P40" s="152">
        <f t="shared" si="3"/>
        <v>0</v>
      </c>
      <c r="Q40" s="109" t="str">
        <f t="shared" si="10"/>
        <v>Taip</v>
      </c>
      <c r="R40" s="109" t="str">
        <f t="shared" si="9"/>
        <v>Taip</v>
      </c>
      <c r="S40" s="193"/>
      <c r="T40" s="193"/>
      <c r="U40" s="193"/>
    </row>
    <row r="41" spans="2:21" s="181" customFormat="1" x14ac:dyDescent="0.25">
      <c r="C41" s="181">
        <f t="shared" si="5"/>
        <v>1.7132231534948281</v>
      </c>
      <c r="D41" s="181">
        <f t="shared" si="6"/>
        <v>871384.70000000007</v>
      </c>
      <c r="E41" s="181">
        <f t="shared" si="7"/>
        <v>870202.70000000007</v>
      </c>
      <c r="F41" s="181">
        <f t="shared" si="0"/>
        <v>915221.8</v>
      </c>
      <c r="G41" s="181">
        <v>872257</v>
      </c>
      <c r="H41" s="187" t="s">
        <v>49</v>
      </c>
      <c r="I41" s="188">
        <v>35</v>
      </c>
      <c r="J41" s="56">
        <f t="shared" si="1"/>
        <v>9.2951677375662761E-2</v>
      </c>
      <c r="K41" s="189">
        <v>42964.800000000003</v>
      </c>
      <c r="L41" s="190">
        <v>45019.1</v>
      </c>
      <c r="M41" s="151">
        <f t="shared" si="2"/>
        <v>-2054.3000000000002</v>
      </c>
      <c r="N41" s="191">
        <v>1182</v>
      </c>
      <c r="O41" s="151">
        <f t="shared" si="8"/>
        <v>-872</v>
      </c>
      <c r="P41" s="152">
        <f t="shared" si="3"/>
        <v>-1.7144328903726334E-3</v>
      </c>
      <c r="Q41" s="109" t="str">
        <f t="shared" si="10"/>
        <v>Ne</v>
      </c>
      <c r="R41" s="109" t="s">
        <v>153</v>
      </c>
      <c r="S41" s="193"/>
      <c r="T41" s="193"/>
      <c r="U41" s="193"/>
    </row>
    <row r="42" spans="2:21" s="181" customFormat="1" x14ac:dyDescent="0.25">
      <c r="C42" s="181">
        <f t="shared" si="5"/>
        <v>1.2653773030319086E-3</v>
      </c>
      <c r="D42" s="181">
        <f t="shared" si="6"/>
        <v>643.59999999999854</v>
      </c>
      <c r="E42" s="181">
        <f t="shared" si="7"/>
        <v>-252.90000000000146</v>
      </c>
      <c r="F42" s="181">
        <f t="shared" si="0"/>
        <v>28164.5</v>
      </c>
      <c r="H42" s="187" t="s">
        <v>50</v>
      </c>
      <c r="I42" s="188">
        <v>36</v>
      </c>
      <c r="J42" s="56">
        <f t="shared" si="1"/>
        <v>5.8673873903635557E-2</v>
      </c>
      <c r="K42" s="189">
        <v>28164.5</v>
      </c>
      <c r="L42" s="190">
        <v>28417.4</v>
      </c>
      <c r="M42" s="151">
        <f t="shared" si="2"/>
        <v>-252.9</v>
      </c>
      <c r="N42" s="191">
        <v>896.5</v>
      </c>
      <c r="O42" s="151">
        <f t="shared" si="8"/>
        <v>644</v>
      </c>
      <c r="P42" s="152">
        <f t="shared" si="3"/>
        <v>1.2661637401375871E-3</v>
      </c>
      <c r="Q42" s="109" t="str">
        <f t="shared" si="10"/>
        <v>Taip</v>
      </c>
      <c r="R42" s="109" t="str">
        <f t="shared" si="9"/>
        <v>Taip</v>
      </c>
      <c r="S42" s="193"/>
      <c r="T42" s="193"/>
      <c r="U42" s="193"/>
    </row>
    <row r="43" spans="2:21" s="181" customFormat="1" x14ac:dyDescent="0.25">
      <c r="B43" s="181" t="s">
        <v>141</v>
      </c>
      <c r="C43" s="181">
        <f t="shared" si="5"/>
        <v>0</v>
      </c>
      <c r="D43" s="181">
        <f t="shared" si="6"/>
        <v>0</v>
      </c>
      <c r="E43" s="181">
        <f t="shared" si="7"/>
        <v>-4356.5</v>
      </c>
      <c r="F43" s="181">
        <f t="shared" si="0"/>
        <v>41761.9</v>
      </c>
      <c r="H43" s="187" t="s">
        <v>51</v>
      </c>
      <c r="I43" s="188">
        <v>37</v>
      </c>
      <c r="J43" s="56">
        <f t="shared" si="1"/>
        <v>9.5221420194578882E-2</v>
      </c>
      <c r="K43" s="189">
        <v>41761.9</v>
      </c>
      <c r="L43" s="190">
        <v>46118.400000000001</v>
      </c>
      <c r="M43" s="151">
        <f t="shared" si="2"/>
        <v>-4356.5</v>
      </c>
      <c r="N43" s="191">
        <v>4356.5</v>
      </c>
      <c r="O43" s="151">
        <f t="shared" si="8"/>
        <v>0</v>
      </c>
      <c r="P43" s="152">
        <f t="shared" si="3"/>
        <v>0</v>
      </c>
      <c r="Q43" s="109" t="str">
        <f t="shared" si="10"/>
        <v>Taip</v>
      </c>
      <c r="R43" s="109" t="str">
        <f t="shared" si="9"/>
        <v>Taip</v>
      </c>
      <c r="S43" s="193"/>
      <c r="T43" s="193"/>
      <c r="U43" s="193"/>
    </row>
    <row r="44" spans="2:21" s="181" customFormat="1" x14ac:dyDescent="0.25">
      <c r="C44" s="181">
        <f t="shared" si="5"/>
        <v>1.9442691345063043E-3</v>
      </c>
      <c r="D44" s="181">
        <f t="shared" si="6"/>
        <v>988.90000000000009</v>
      </c>
      <c r="E44" s="181">
        <f t="shared" si="7"/>
        <v>-521.5</v>
      </c>
      <c r="F44" s="181">
        <f t="shared" si="0"/>
        <v>37031.199999999997</v>
      </c>
      <c r="H44" s="187" t="s">
        <v>52</v>
      </c>
      <c r="I44" s="188">
        <v>38</v>
      </c>
      <c r="J44" s="56">
        <f t="shared" ref="J44:J67" si="11">L44/$K$74/10</f>
        <v>7.7535678300655747E-2</v>
      </c>
      <c r="K44" s="189">
        <v>37031.199999999997</v>
      </c>
      <c r="L44" s="190">
        <v>37552.699999999997</v>
      </c>
      <c r="M44" s="151">
        <f t="shared" si="2"/>
        <v>-521.5</v>
      </c>
      <c r="N44" s="191">
        <v>1510.4</v>
      </c>
      <c r="O44" s="151">
        <f t="shared" si="8"/>
        <v>989</v>
      </c>
      <c r="P44" s="152">
        <f t="shared" ref="P44:P67" si="12">O44/1000/$K$73*100</f>
        <v>1.944465743782723E-3</v>
      </c>
      <c r="Q44" s="109" t="str">
        <f t="shared" si="10"/>
        <v>Taip</v>
      </c>
      <c r="R44" s="109" t="str">
        <f t="shared" si="9"/>
        <v>Taip</v>
      </c>
      <c r="S44" s="193"/>
      <c r="T44" s="193"/>
      <c r="U44" s="193"/>
    </row>
    <row r="45" spans="2:21" s="181" customFormat="1" x14ac:dyDescent="0.25">
      <c r="C45" s="181">
        <f t="shared" si="5"/>
        <v>2.1849188888430132E-3</v>
      </c>
      <c r="D45" s="181">
        <f t="shared" si="6"/>
        <v>1111.3</v>
      </c>
      <c r="E45" s="181">
        <f t="shared" si="7"/>
        <v>0</v>
      </c>
      <c r="F45" s="181">
        <f t="shared" si="0"/>
        <v>33128.400000000001</v>
      </c>
      <c r="H45" s="187" t="s">
        <v>53</v>
      </c>
      <c r="I45" s="188">
        <v>39</v>
      </c>
      <c r="J45" s="56">
        <f t="shared" si="11"/>
        <v>6.8400753208569393E-2</v>
      </c>
      <c r="K45" s="189">
        <v>33128.400000000001</v>
      </c>
      <c r="L45" s="190">
        <v>33128.400000000001</v>
      </c>
      <c r="M45" s="151">
        <f t="shared" si="2"/>
        <v>0</v>
      </c>
      <c r="N45" s="191">
        <v>1111.3</v>
      </c>
      <c r="O45" s="151">
        <f t="shared" si="8"/>
        <v>1111</v>
      </c>
      <c r="P45" s="152">
        <f t="shared" si="12"/>
        <v>2.1843290610137566E-3</v>
      </c>
      <c r="Q45" s="109" t="str">
        <f t="shared" si="10"/>
        <v>Taip</v>
      </c>
      <c r="R45" s="109" t="str">
        <f t="shared" si="9"/>
        <v>Taip</v>
      </c>
      <c r="S45" s="193"/>
      <c r="T45" s="193"/>
      <c r="U45" s="193"/>
    </row>
    <row r="46" spans="2:21" s="181" customFormat="1" x14ac:dyDescent="0.25">
      <c r="C46" s="181">
        <f t="shared" si="5"/>
        <v>0</v>
      </c>
      <c r="D46" s="181">
        <f t="shared" si="6"/>
        <v>0</v>
      </c>
      <c r="E46" s="181">
        <f t="shared" si="7"/>
        <v>-858</v>
      </c>
      <c r="F46" s="181">
        <f t="shared" si="0"/>
        <v>19977.599999999999</v>
      </c>
      <c r="H46" s="187" t="s">
        <v>54</v>
      </c>
      <c r="I46" s="188">
        <v>40</v>
      </c>
      <c r="J46" s="56">
        <f t="shared" si="11"/>
        <v>4.3019606547628875E-2</v>
      </c>
      <c r="K46" s="189">
        <v>19977.599999999999</v>
      </c>
      <c r="L46" s="190">
        <v>20835.599999999999</v>
      </c>
      <c r="M46" s="151">
        <f t="shared" si="2"/>
        <v>-858</v>
      </c>
      <c r="N46" s="191">
        <v>858</v>
      </c>
      <c r="O46" s="151">
        <f t="shared" si="8"/>
        <v>0</v>
      </c>
      <c r="P46" s="152">
        <f t="shared" si="12"/>
        <v>0</v>
      </c>
      <c r="Q46" s="109" t="str">
        <f t="shared" si="10"/>
        <v>Taip</v>
      </c>
      <c r="R46" s="109" t="str">
        <f t="shared" si="9"/>
        <v>Taip</v>
      </c>
      <c r="S46" s="193"/>
      <c r="T46" s="193"/>
      <c r="U46" s="193"/>
    </row>
    <row r="47" spans="2:21" s="181" customFormat="1" x14ac:dyDescent="0.25">
      <c r="C47" s="181">
        <f t="shared" si="5"/>
        <v>2.245277936703525E-4</v>
      </c>
      <c r="D47" s="181">
        <f t="shared" si="6"/>
        <v>114.19999999999573</v>
      </c>
      <c r="E47" s="181">
        <f t="shared" si="7"/>
        <v>-973.70000000000437</v>
      </c>
      <c r="F47" s="181">
        <f t="shared" si="0"/>
        <v>32429.1</v>
      </c>
      <c r="H47" s="187" t="s">
        <v>55</v>
      </c>
      <c r="I47" s="188">
        <v>41</v>
      </c>
      <c r="J47" s="56">
        <f t="shared" si="11"/>
        <v>6.8967311408797347E-2</v>
      </c>
      <c r="K47" s="189">
        <v>32429.1</v>
      </c>
      <c r="L47" s="190">
        <v>33402.800000000003</v>
      </c>
      <c r="M47" s="151">
        <f t="shared" si="2"/>
        <v>-973.7</v>
      </c>
      <c r="N47" s="191">
        <v>1087.9000000000001</v>
      </c>
      <c r="O47" s="151">
        <f t="shared" si="8"/>
        <v>114</v>
      </c>
      <c r="P47" s="152">
        <f t="shared" si="12"/>
        <v>2.2413457511752318E-4</v>
      </c>
      <c r="Q47" s="109" t="str">
        <f t="shared" si="10"/>
        <v>Taip</v>
      </c>
      <c r="R47" s="109" t="str">
        <f t="shared" si="9"/>
        <v>Taip</v>
      </c>
      <c r="S47" s="193"/>
      <c r="T47" s="193"/>
      <c r="U47" s="193"/>
    </row>
    <row r="48" spans="2:21" s="181" customFormat="1" x14ac:dyDescent="0.25">
      <c r="C48" s="181">
        <f t="shared" si="5"/>
        <v>2.1892442929242286E-3</v>
      </c>
      <c r="D48" s="181">
        <f t="shared" si="6"/>
        <v>1113.5</v>
      </c>
      <c r="E48" s="181">
        <f t="shared" si="7"/>
        <v>-2.5</v>
      </c>
      <c r="F48" s="181">
        <f t="shared" si="0"/>
        <v>33869.800000000003</v>
      </c>
      <c r="H48" s="187" t="s">
        <v>56</v>
      </c>
      <c r="I48" s="188">
        <v>42</v>
      </c>
      <c r="J48" s="56">
        <f t="shared" si="11"/>
        <v>6.9936695792933712E-2</v>
      </c>
      <c r="K48" s="189">
        <v>33869.800000000003</v>
      </c>
      <c r="L48" s="190">
        <v>33872.300000000003</v>
      </c>
      <c r="M48" s="151">
        <f t="shared" si="2"/>
        <v>-2.5</v>
      </c>
      <c r="N48" s="191">
        <v>1116</v>
      </c>
      <c r="O48" s="151">
        <f t="shared" si="8"/>
        <v>1114</v>
      </c>
      <c r="P48" s="152">
        <f t="shared" si="12"/>
        <v>2.1902273393063234E-3</v>
      </c>
      <c r="Q48" s="109" t="str">
        <f t="shared" si="10"/>
        <v>Taip</v>
      </c>
      <c r="R48" s="109" t="str">
        <f t="shared" si="9"/>
        <v>Taip</v>
      </c>
      <c r="S48" s="193"/>
      <c r="T48" s="193"/>
      <c r="U48" s="193"/>
    </row>
    <row r="49" spans="2:21" s="181" customFormat="1" x14ac:dyDescent="0.25">
      <c r="C49" s="181">
        <f t="shared" si="5"/>
        <v>2.8111194342371518E-3</v>
      </c>
      <c r="D49" s="181">
        <f t="shared" si="6"/>
        <v>1429.8000000000029</v>
      </c>
      <c r="E49" s="181">
        <f t="shared" si="7"/>
        <v>-675.19999999999709</v>
      </c>
      <c r="F49" s="181">
        <f t="shared" si="0"/>
        <v>44972.800000000003</v>
      </c>
      <c r="H49" s="187" t="s">
        <v>57</v>
      </c>
      <c r="I49" s="188">
        <v>43</v>
      </c>
      <c r="J49" s="56">
        <f t="shared" si="11"/>
        <v>9.4250177565616683E-2</v>
      </c>
      <c r="K49" s="189">
        <v>44972.800000000003</v>
      </c>
      <c r="L49" s="190">
        <v>45648</v>
      </c>
      <c r="M49" s="151">
        <f t="shared" si="2"/>
        <v>-675.2</v>
      </c>
      <c r="N49" s="191">
        <v>2105</v>
      </c>
      <c r="O49" s="151">
        <f t="shared" si="8"/>
        <v>1430</v>
      </c>
      <c r="P49" s="152">
        <f t="shared" si="12"/>
        <v>2.8115126527899835E-3</v>
      </c>
      <c r="Q49" s="109" t="str">
        <f t="shared" si="10"/>
        <v>Taip</v>
      </c>
      <c r="R49" s="109" t="str">
        <f t="shared" si="9"/>
        <v>Taip</v>
      </c>
      <c r="S49" s="193"/>
      <c r="T49" s="193"/>
      <c r="U49" s="193"/>
    </row>
    <row r="50" spans="2:21" s="181" customFormat="1" x14ac:dyDescent="0.25">
      <c r="C50" s="181">
        <f t="shared" si="5"/>
        <v>1.2248757920896235E-3</v>
      </c>
      <c r="D50" s="181">
        <f t="shared" si="6"/>
        <v>623.00000000000068</v>
      </c>
      <c r="E50" s="181">
        <f t="shared" si="7"/>
        <v>-1148.7999999999993</v>
      </c>
      <c r="F50" s="181">
        <f t="shared" si="0"/>
        <v>25101.200000000001</v>
      </c>
      <c r="H50" s="187" t="s">
        <v>58</v>
      </c>
      <c r="I50" s="188">
        <v>44</v>
      </c>
      <c r="J50" s="56">
        <f t="shared" si="11"/>
        <v>5.4198807419765113E-2</v>
      </c>
      <c r="K50" s="189">
        <v>25101.200000000001</v>
      </c>
      <c r="L50" s="190">
        <v>26250</v>
      </c>
      <c r="M50" s="151">
        <f t="shared" si="2"/>
        <v>-1148.8</v>
      </c>
      <c r="N50" s="191">
        <v>1771.8</v>
      </c>
      <c r="O50" s="151">
        <f t="shared" si="8"/>
        <v>623</v>
      </c>
      <c r="P50" s="152">
        <f t="shared" si="12"/>
        <v>1.2248757920896225E-3</v>
      </c>
      <c r="Q50" s="109" t="str">
        <f t="shared" si="10"/>
        <v>Taip</v>
      </c>
      <c r="R50" s="109" t="str">
        <f t="shared" si="9"/>
        <v>Taip</v>
      </c>
      <c r="S50" s="193"/>
      <c r="T50" s="193"/>
      <c r="U50" s="193"/>
    </row>
    <row r="51" spans="2:21" s="181" customFormat="1" x14ac:dyDescent="0.25">
      <c r="C51" s="181">
        <f t="shared" si="5"/>
        <v>5.4126533798117341E-4</v>
      </c>
      <c r="D51" s="181">
        <f t="shared" si="6"/>
        <v>275.29999999999836</v>
      </c>
      <c r="E51" s="181">
        <f t="shared" si="7"/>
        <v>-2026.4000000000015</v>
      </c>
      <c r="F51" s="181">
        <f t="shared" si="0"/>
        <v>47995.1</v>
      </c>
      <c r="H51" s="187" t="s">
        <v>59</v>
      </c>
      <c r="I51" s="188">
        <v>45</v>
      </c>
      <c r="J51" s="56">
        <f t="shared" si="11"/>
        <v>0.10328021506086785</v>
      </c>
      <c r="K51" s="189">
        <v>47995.1</v>
      </c>
      <c r="L51" s="190">
        <v>50021.5</v>
      </c>
      <c r="M51" s="151">
        <f t="shared" si="2"/>
        <v>-2026.4</v>
      </c>
      <c r="N51" s="191">
        <v>2301.6999999999998</v>
      </c>
      <c r="O51" s="151">
        <f t="shared" si="8"/>
        <v>275</v>
      </c>
      <c r="P51" s="152">
        <f t="shared" si="12"/>
        <v>5.4067551015191996E-4</v>
      </c>
      <c r="Q51" s="109" t="str">
        <f t="shared" si="10"/>
        <v>Taip</v>
      </c>
      <c r="R51" s="109" t="str">
        <f t="shared" si="9"/>
        <v>Taip</v>
      </c>
      <c r="S51" s="193"/>
      <c r="T51" s="193"/>
      <c r="U51" s="193"/>
    </row>
    <row r="52" spans="2:21" s="181" customFormat="1" x14ac:dyDescent="0.25">
      <c r="C52" s="181">
        <f t="shared" si="5"/>
        <v>3.9577447343120266E-4</v>
      </c>
      <c r="D52" s="181">
        <f t="shared" si="6"/>
        <v>201.29999999999859</v>
      </c>
      <c r="E52" s="181">
        <f t="shared" si="7"/>
        <v>-881.40000000000146</v>
      </c>
      <c r="F52" s="181">
        <f t="shared" si="0"/>
        <v>16398</v>
      </c>
      <c r="H52" s="187" t="s">
        <v>60</v>
      </c>
      <c r="I52" s="188">
        <v>46</v>
      </c>
      <c r="J52" s="56">
        <f t="shared" si="11"/>
        <v>3.567706182587007E-2</v>
      </c>
      <c r="K52" s="189">
        <v>16398</v>
      </c>
      <c r="L52" s="190">
        <v>17279.400000000001</v>
      </c>
      <c r="M52" s="151">
        <f t="shared" si="2"/>
        <v>-881.4</v>
      </c>
      <c r="N52" s="191">
        <v>1082.7</v>
      </c>
      <c r="O52" s="151">
        <f t="shared" si="8"/>
        <v>201</v>
      </c>
      <c r="P52" s="152">
        <f t="shared" si="12"/>
        <v>3.9518464560194878E-4</v>
      </c>
      <c r="Q52" s="109" t="str">
        <f t="shared" si="10"/>
        <v>Taip</v>
      </c>
      <c r="R52" s="109" t="str">
        <f t="shared" si="9"/>
        <v>Taip</v>
      </c>
      <c r="S52" s="193"/>
      <c r="T52" s="193"/>
      <c r="U52" s="193"/>
    </row>
    <row r="53" spans="2:21" s="181" customFormat="1" x14ac:dyDescent="0.25">
      <c r="C53" s="181">
        <f t="shared" si="5"/>
        <v>9.2996187746130369E-4</v>
      </c>
      <c r="D53" s="181">
        <f t="shared" si="6"/>
        <v>473.00000000000068</v>
      </c>
      <c r="E53" s="181">
        <f t="shared" si="7"/>
        <v>-240.79999999999927</v>
      </c>
      <c r="F53" s="181">
        <f t="shared" si="0"/>
        <v>30378.6</v>
      </c>
      <c r="G53" s="181">
        <v>300</v>
      </c>
      <c r="H53" s="187" t="s">
        <v>61</v>
      </c>
      <c r="I53" s="188">
        <v>47</v>
      </c>
      <c r="J53" s="56">
        <f t="shared" si="11"/>
        <v>6.3220379577476421E-2</v>
      </c>
      <c r="K53" s="189">
        <v>30078.6</v>
      </c>
      <c r="L53" s="190">
        <v>30619.399999999998</v>
      </c>
      <c r="M53" s="151">
        <f t="shared" si="2"/>
        <v>-540.79999999999995</v>
      </c>
      <c r="N53" s="191">
        <v>713.8</v>
      </c>
      <c r="O53" s="151">
        <f t="shared" si="8"/>
        <v>173</v>
      </c>
      <c r="P53" s="152">
        <f t="shared" si="12"/>
        <v>3.4013404820466234E-4</v>
      </c>
      <c r="Q53" s="109" t="str">
        <f t="shared" si="10"/>
        <v>Taip</v>
      </c>
      <c r="R53" s="109" t="str">
        <f t="shared" si="9"/>
        <v>Taip</v>
      </c>
      <c r="S53" s="193"/>
      <c r="T53" s="193"/>
      <c r="U53" s="193"/>
    </row>
    <row r="54" spans="2:21" s="181" customFormat="1" x14ac:dyDescent="0.25">
      <c r="C54" s="181">
        <f t="shared" si="5"/>
        <v>2.5875746869488737E-3</v>
      </c>
      <c r="D54" s="181">
        <f t="shared" si="6"/>
        <v>1316.0999999999972</v>
      </c>
      <c r="E54" s="181">
        <f t="shared" si="7"/>
        <v>-863.30000000000291</v>
      </c>
      <c r="F54" s="181">
        <f t="shared" si="0"/>
        <v>43858.1</v>
      </c>
      <c r="G54" s="181">
        <v>400</v>
      </c>
      <c r="H54" s="187" t="s">
        <v>62</v>
      </c>
      <c r="I54" s="188">
        <v>48</v>
      </c>
      <c r="J54" s="56">
        <f t="shared" si="11"/>
        <v>9.2337011281610801E-2</v>
      </c>
      <c r="K54" s="189">
        <v>43458.1</v>
      </c>
      <c r="L54" s="190">
        <v>44721.4</v>
      </c>
      <c r="M54" s="151">
        <f t="shared" si="2"/>
        <v>-1263.3</v>
      </c>
      <c r="N54" s="191">
        <v>2179.4</v>
      </c>
      <c r="O54" s="151">
        <f t="shared" si="8"/>
        <v>916</v>
      </c>
      <c r="P54" s="152">
        <f t="shared" si="12"/>
        <v>1.8009409719969408E-3</v>
      </c>
      <c r="Q54" s="109" t="str">
        <f t="shared" si="10"/>
        <v>Taip</v>
      </c>
      <c r="R54" s="109" t="str">
        <f t="shared" si="9"/>
        <v>Taip</v>
      </c>
      <c r="S54" s="193"/>
      <c r="T54" s="193"/>
      <c r="U54" s="193"/>
    </row>
    <row r="55" spans="2:21" s="181" customFormat="1" x14ac:dyDescent="0.25">
      <c r="B55" s="181" t="s">
        <v>147</v>
      </c>
      <c r="C55" s="181">
        <f t="shared" si="5"/>
        <v>5.8114905947273645E-18</v>
      </c>
      <c r="D55" s="181">
        <f t="shared" si="6"/>
        <v>2.9558577807620168E-12</v>
      </c>
      <c r="E55" s="181">
        <f t="shared" si="7"/>
        <v>-1695.1999999999971</v>
      </c>
      <c r="F55" s="181">
        <f t="shared" si="0"/>
        <v>46094.9</v>
      </c>
      <c r="H55" s="187" t="s">
        <v>63</v>
      </c>
      <c r="I55" s="188">
        <v>49</v>
      </c>
      <c r="J55" s="56">
        <f t="shared" si="11"/>
        <v>9.8673006722716824E-2</v>
      </c>
      <c r="K55" s="189">
        <v>46094.9</v>
      </c>
      <c r="L55" s="190">
        <v>47790.1</v>
      </c>
      <c r="M55" s="151">
        <f t="shared" si="2"/>
        <v>-1695.2</v>
      </c>
      <c r="N55" s="191">
        <v>1695.2</v>
      </c>
      <c r="O55" s="151">
        <f t="shared" si="8"/>
        <v>0</v>
      </c>
      <c r="P55" s="152">
        <f t="shared" si="12"/>
        <v>0</v>
      </c>
      <c r="Q55" s="109" t="str">
        <f t="shared" si="10"/>
        <v>Taip</v>
      </c>
      <c r="R55" s="109" t="str">
        <f t="shared" si="9"/>
        <v>Taip</v>
      </c>
      <c r="S55" s="193"/>
      <c r="T55" s="193"/>
      <c r="U55" s="193"/>
    </row>
    <row r="56" spans="2:21" s="181" customFormat="1" x14ac:dyDescent="0.25">
      <c r="C56" s="181">
        <f t="shared" si="5"/>
        <v>1.0725036028649958E-3</v>
      </c>
      <c r="D56" s="181">
        <f t="shared" si="6"/>
        <v>545.50000000000273</v>
      </c>
      <c r="E56" s="181">
        <f t="shared" si="7"/>
        <v>-2324.1999999999971</v>
      </c>
      <c r="F56" s="181">
        <f t="shared" si="0"/>
        <v>46018.5</v>
      </c>
      <c r="H56" s="187" t="s">
        <v>64</v>
      </c>
      <c r="I56" s="188">
        <v>50</v>
      </c>
      <c r="J56" s="56">
        <f t="shared" si="11"/>
        <v>9.9813969045770626E-2</v>
      </c>
      <c r="K56" s="189">
        <v>46018.5</v>
      </c>
      <c r="L56" s="190">
        <v>48342.7</v>
      </c>
      <c r="M56" s="151">
        <f t="shared" si="2"/>
        <v>-2324.1999999999998</v>
      </c>
      <c r="N56" s="191">
        <v>2869.7</v>
      </c>
      <c r="O56" s="151">
        <f t="shared" si="8"/>
        <v>546</v>
      </c>
      <c r="P56" s="152">
        <f t="shared" si="12"/>
        <v>1.0734866492470847E-3</v>
      </c>
      <c r="Q56" s="109" t="str">
        <f t="shared" si="10"/>
        <v>Taip</v>
      </c>
      <c r="R56" s="109" t="str">
        <f t="shared" si="9"/>
        <v>Taip</v>
      </c>
      <c r="S56" s="193"/>
      <c r="T56" s="193"/>
      <c r="U56" s="193"/>
    </row>
    <row r="57" spans="2:21" s="181" customFormat="1" x14ac:dyDescent="0.25">
      <c r="C57" s="181">
        <f t="shared" si="5"/>
        <v>1.8048731575254291E-4</v>
      </c>
      <c r="D57" s="181">
        <f t="shared" si="6"/>
        <v>91.800000000005639</v>
      </c>
      <c r="E57" s="181">
        <f t="shared" si="7"/>
        <v>-2351.3999999999942</v>
      </c>
      <c r="F57" s="181">
        <f t="shared" si="0"/>
        <v>44550.3</v>
      </c>
      <c r="H57" s="187" t="s">
        <v>65</v>
      </c>
      <c r="I57" s="188">
        <v>51</v>
      </c>
      <c r="J57" s="56">
        <f t="shared" si="11"/>
        <v>9.6838712607984656E-2</v>
      </c>
      <c r="K57" s="189">
        <v>44550.3</v>
      </c>
      <c r="L57" s="190">
        <v>46901.7</v>
      </c>
      <c r="M57" s="151">
        <f t="shared" si="2"/>
        <v>-2351.4</v>
      </c>
      <c r="N57" s="191">
        <v>2443.1999999999998</v>
      </c>
      <c r="O57" s="151">
        <f t="shared" si="8"/>
        <v>92</v>
      </c>
      <c r="P57" s="152">
        <f t="shared" si="12"/>
        <v>1.808805343053696E-4</v>
      </c>
      <c r="Q57" s="109" t="str">
        <f t="shared" si="10"/>
        <v>Taip</v>
      </c>
      <c r="R57" s="109" t="str">
        <f t="shared" si="9"/>
        <v>Taip</v>
      </c>
      <c r="S57" s="193"/>
      <c r="T57" s="193"/>
      <c r="U57" s="193"/>
    </row>
    <row r="58" spans="2:21" s="181" customFormat="1" x14ac:dyDescent="0.25">
      <c r="C58" s="181">
        <f t="shared" si="5"/>
        <v>1.3129567479252891E-3</v>
      </c>
      <c r="D58" s="181">
        <f t="shared" si="6"/>
        <v>667.80000000000439</v>
      </c>
      <c r="E58" s="181">
        <f t="shared" si="7"/>
        <v>-350.79999999999563</v>
      </c>
      <c r="F58" s="181">
        <f t="shared" si="0"/>
        <v>41322.400000000001</v>
      </c>
      <c r="G58" s="181">
        <v>370</v>
      </c>
      <c r="H58" s="187" t="s">
        <v>66</v>
      </c>
      <c r="I58" s="188">
        <v>52</v>
      </c>
      <c r="J58" s="56">
        <f t="shared" si="11"/>
        <v>8.6043342528204017E-2</v>
      </c>
      <c r="K58" s="189">
        <v>40952.400000000001</v>
      </c>
      <c r="L58" s="190">
        <v>41673.199999999997</v>
      </c>
      <c r="M58" s="151">
        <f t="shared" si="2"/>
        <v>-720.8</v>
      </c>
      <c r="N58" s="191">
        <v>1018.6</v>
      </c>
      <c r="O58" s="151">
        <f t="shared" si="8"/>
        <v>298</v>
      </c>
      <c r="P58" s="152">
        <f t="shared" si="12"/>
        <v>5.8589564372826233E-4</v>
      </c>
      <c r="Q58" s="109" t="str">
        <f t="shared" si="10"/>
        <v>Taip</v>
      </c>
      <c r="R58" s="109" t="str">
        <f t="shared" si="9"/>
        <v>Taip</v>
      </c>
      <c r="S58" s="193"/>
      <c r="T58" s="193"/>
      <c r="U58" s="193"/>
    </row>
    <row r="59" spans="2:21" s="181" customFormat="1" x14ac:dyDescent="0.25">
      <c r="C59" s="181">
        <f t="shared" si="5"/>
        <v>1.4045707724581924E-3</v>
      </c>
      <c r="D59" s="181">
        <f t="shared" si="6"/>
        <v>714.39700000000312</v>
      </c>
      <c r="E59" s="181">
        <f t="shared" si="7"/>
        <v>-853.50299999999697</v>
      </c>
      <c r="F59" s="181">
        <f t="shared" si="0"/>
        <v>24997.497000000003</v>
      </c>
      <c r="G59" s="181">
        <f>789.597+231</f>
        <v>1020.597</v>
      </c>
      <c r="H59" s="187" t="s">
        <v>67</v>
      </c>
      <c r="I59" s="188">
        <v>53</v>
      </c>
      <c r="J59" s="56">
        <f t="shared" si="11"/>
        <v>5.3374985546984687E-2</v>
      </c>
      <c r="K59" s="189">
        <v>23976.9</v>
      </c>
      <c r="L59" s="190">
        <v>25851</v>
      </c>
      <c r="M59" s="151">
        <f t="shared" si="2"/>
        <v>-1874.1</v>
      </c>
      <c r="N59" s="191">
        <v>1567.9</v>
      </c>
      <c r="O59" s="151">
        <f t="shared" si="8"/>
        <v>-306</v>
      </c>
      <c r="P59" s="152">
        <f t="shared" si="12"/>
        <v>-6.0162438584177274E-4</v>
      </c>
      <c r="Q59" s="109" t="str">
        <f t="shared" si="10"/>
        <v>Ne</v>
      </c>
      <c r="R59" s="109" t="s">
        <v>153</v>
      </c>
      <c r="S59" s="193"/>
      <c r="T59" s="193"/>
      <c r="U59" s="193"/>
    </row>
    <row r="60" spans="2:21" s="181" customFormat="1" x14ac:dyDescent="0.25">
      <c r="B60" s="181" t="s">
        <v>146</v>
      </c>
      <c r="C60" s="181">
        <f t="shared" si="5"/>
        <v>5.8114905947273645E-18</v>
      </c>
      <c r="D60" s="181">
        <f t="shared" si="6"/>
        <v>2.9558577807620168E-12</v>
      </c>
      <c r="E60" s="181">
        <f t="shared" si="7"/>
        <v>-1553.1999999999971</v>
      </c>
      <c r="F60" s="181">
        <f t="shared" si="0"/>
        <v>39910.300000000003</v>
      </c>
      <c r="H60" s="187" t="s">
        <v>68</v>
      </c>
      <c r="I60" s="188">
        <v>54</v>
      </c>
      <c r="J60" s="56">
        <f t="shared" si="11"/>
        <v>8.5610371483787834E-2</v>
      </c>
      <c r="K60" s="189">
        <v>39910.300000000003</v>
      </c>
      <c r="L60" s="190">
        <v>41463.5</v>
      </c>
      <c r="M60" s="151">
        <f t="shared" si="2"/>
        <v>-1553.2</v>
      </c>
      <c r="N60" s="191">
        <v>1553.2</v>
      </c>
      <c r="O60" s="151">
        <f t="shared" si="8"/>
        <v>0</v>
      </c>
      <c r="P60" s="152">
        <f t="shared" si="12"/>
        <v>0</v>
      </c>
      <c r="Q60" s="109" t="str">
        <f t="shared" si="10"/>
        <v>Taip</v>
      </c>
      <c r="R60" s="109" t="str">
        <f t="shared" si="9"/>
        <v>Taip</v>
      </c>
      <c r="S60" s="193"/>
      <c r="T60" s="193"/>
      <c r="U60" s="193"/>
    </row>
    <row r="61" spans="2:21" s="181" customFormat="1" x14ac:dyDescent="0.25">
      <c r="C61" s="181">
        <f t="shared" si="5"/>
        <v>9.8304638209438934E-4</v>
      </c>
      <c r="D61" s="181">
        <f t="shared" si="6"/>
        <v>499.99999999999454</v>
      </c>
      <c r="E61" s="181">
        <f t="shared" si="7"/>
        <v>-5689.1000000000058</v>
      </c>
      <c r="F61" s="181">
        <f>+K61+G61</f>
        <v>103100.2</v>
      </c>
      <c r="G61" s="181">
        <f>500+[3]Lapas1!$G$14+[3]Lapas1!$G$11+[3]Lapas1!$G$12+[3]Lapas1!$G$13</f>
        <v>2420</v>
      </c>
      <c r="H61" s="187" t="s">
        <v>69</v>
      </c>
      <c r="I61" s="188">
        <v>55</v>
      </c>
      <c r="J61" s="56">
        <f t="shared" si="11"/>
        <v>0.22461905981070679</v>
      </c>
      <c r="K61" s="189">
        <v>100680.2</v>
      </c>
      <c r="L61" s="190">
        <v>108789.3</v>
      </c>
      <c r="M61" s="151">
        <f t="shared" si="2"/>
        <v>-8109.1</v>
      </c>
      <c r="N61" s="191">
        <v>6189.1</v>
      </c>
      <c r="O61" s="151">
        <f t="shared" si="8"/>
        <v>-1920</v>
      </c>
      <c r="P61" s="152">
        <f t="shared" si="12"/>
        <v>-3.7748981072424958E-3</v>
      </c>
      <c r="Q61" s="109" t="str">
        <f t="shared" si="10"/>
        <v>Ne</v>
      </c>
      <c r="R61" s="109" t="s">
        <v>153</v>
      </c>
      <c r="S61" s="193"/>
      <c r="T61" s="193"/>
      <c r="U61" s="193"/>
    </row>
    <row r="62" spans="2:21" s="181" customFormat="1" x14ac:dyDescent="0.25">
      <c r="C62" s="181">
        <f t="shared" si="5"/>
        <v>1.0622799204912045E-3</v>
      </c>
      <c r="D62" s="181">
        <f t="shared" si="6"/>
        <v>540.29999999999791</v>
      </c>
      <c r="E62" s="181">
        <f t="shared" si="7"/>
        <v>-926.10000000000218</v>
      </c>
      <c r="F62" s="181">
        <f t="shared" si="0"/>
        <v>20363.5</v>
      </c>
      <c r="G62" s="181">
        <v>540.29999999999995</v>
      </c>
      <c r="H62" s="187" t="s">
        <v>70</v>
      </c>
      <c r="I62" s="188">
        <v>56</v>
      </c>
      <c r="J62" s="56">
        <f t="shared" si="11"/>
        <v>4.3956987826431676E-2</v>
      </c>
      <c r="K62" s="189">
        <v>19823.2</v>
      </c>
      <c r="L62" s="190">
        <v>21289.600000000002</v>
      </c>
      <c r="M62" s="151">
        <f t="shared" si="2"/>
        <v>-1466.4</v>
      </c>
      <c r="N62" s="191">
        <v>1466.4</v>
      </c>
      <c r="O62" s="151">
        <f t="shared" si="8"/>
        <v>0</v>
      </c>
      <c r="P62" s="152">
        <f t="shared" si="12"/>
        <v>0</v>
      </c>
      <c r="Q62" s="109" t="str">
        <f t="shared" si="10"/>
        <v>Taip</v>
      </c>
      <c r="R62" s="109" t="str">
        <f t="shared" si="9"/>
        <v>Taip</v>
      </c>
      <c r="S62" s="193"/>
      <c r="T62" s="193"/>
      <c r="U62" s="193"/>
    </row>
    <row r="63" spans="2:21" s="181" customFormat="1" x14ac:dyDescent="0.25">
      <c r="C63" s="181">
        <f t="shared" si="5"/>
        <v>1.7152838153209748E-3</v>
      </c>
      <c r="D63" s="181">
        <f t="shared" si="6"/>
        <v>872.43280000000016</v>
      </c>
      <c r="E63" s="181">
        <f t="shared" si="7"/>
        <v>312.83280000000013</v>
      </c>
      <c r="F63" s="181">
        <f>+K63+G63</f>
        <v>32591.732799999998</v>
      </c>
      <c r="G63" s="181">
        <v>998.93280000000004</v>
      </c>
      <c r="H63" s="187" t="s">
        <v>71</v>
      </c>
      <c r="I63" s="188">
        <v>57</v>
      </c>
      <c r="J63" s="56">
        <f t="shared" si="11"/>
        <v>6.664677656464213E-2</v>
      </c>
      <c r="K63" s="189">
        <f>31592.8</f>
        <v>31592.799999999999</v>
      </c>
      <c r="L63" s="190">
        <v>32278.899999999998</v>
      </c>
      <c r="M63" s="151">
        <f t="shared" si="2"/>
        <v>-686.1</v>
      </c>
      <c r="N63" s="191">
        <v>559.6</v>
      </c>
      <c r="O63" s="151">
        <f t="shared" si="8"/>
        <v>-127</v>
      </c>
      <c r="P63" s="152">
        <f t="shared" si="12"/>
        <v>-2.4969378105197759E-4</v>
      </c>
      <c r="Q63" s="109" t="str">
        <f t="shared" si="10"/>
        <v>Ne</v>
      </c>
      <c r="R63" s="109" t="s">
        <v>153</v>
      </c>
      <c r="S63" s="193"/>
      <c r="T63" s="193"/>
      <c r="U63" s="193"/>
    </row>
    <row r="64" spans="2:21" s="181" customFormat="1" x14ac:dyDescent="0.25">
      <c r="C64" s="181">
        <f t="shared" si="5"/>
        <v>1.9660927641747181E-7</v>
      </c>
      <c r="D64" s="181">
        <f t="shared" si="6"/>
        <v>9.9999999999283773E-2</v>
      </c>
      <c r="E64" s="181">
        <f t="shared" si="7"/>
        <v>-498.70000000000073</v>
      </c>
      <c r="F64" s="181">
        <f t="shared" ref="F64" si="13">+K64+G64</f>
        <v>11863.3</v>
      </c>
      <c r="H64" s="187" t="s">
        <v>72</v>
      </c>
      <c r="I64" s="188">
        <v>58</v>
      </c>
      <c r="J64" s="56">
        <f t="shared" si="11"/>
        <v>2.5524025040881387E-2</v>
      </c>
      <c r="K64" s="189">
        <v>11863.3</v>
      </c>
      <c r="L64" s="190">
        <v>12362</v>
      </c>
      <c r="M64" s="151">
        <f t="shared" si="2"/>
        <v>-498.7</v>
      </c>
      <c r="N64" s="191">
        <v>498.8</v>
      </c>
      <c r="O64" s="151">
        <f t="shared" si="8"/>
        <v>0</v>
      </c>
      <c r="P64" s="152">
        <f t="shared" si="12"/>
        <v>0</v>
      </c>
      <c r="Q64" s="109" t="str">
        <f t="shared" si="10"/>
        <v>Taip</v>
      </c>
      <c r="R64" s="109" t="str">
        <f t="shared" si="9"/>
        <v>Taip</v>
      </c>
      <c r="S64" s="193"/>
      <c r="T64" s="193"/>
      <c r="U64" s="193"/>
    </row>
    <row r="65" spans="1:21" s="181" customFormat="1" x14ac:dyDescent="0.25">
      <c r="C65" s="181">
        <f t="shared" si="5"/>
        <v>0</v>
      </c>
      <c r="D65" s="181">
        <f t="shared" si="6"/>
        <v>0</v>
      </c>
      <c r="E65" s="181">
        <f>+F65-L65</f>
        <v>-587.10000000000036</v>
      </c>
      <c r="F65" s="181">
        <f>+K65+G65</f>
        <v>12472</v>
      </c>
      <c r="G65" s="181">
        <f>+[3]Lapas1!$G$5</f>
        <v>255</v>
      </c>
      <c r="H65" s="187" t="s">
        <v>73</v>
      </c>
      <c r="I65" s="188">
        <v>59</v>
      </c>
      <c r="J65" s="56">
        <f t="shared" si="11"/>
        <v>2.6963338894303034E-2</v>
      </c>
      <c r="K65" s="189">
        <v>12217</v>
      </c>
      <c r="L65" s="190">
        <v>13059.1</v>
      </c>
      <c r="M65" s="151">
        <f t="shared" si="2"/>
        <v>-842.1</v>
      </c>
      <c r="N65" s="191">
        <v>587.1</v>
      </c>
      <c r="O65" s="151">
        <f t="shared" si="8"/>
        <v>-255</v>
      </c>
      <c r="P65" s="152">
        <f t="shared" si="12"/>
        <v>-5.0135365486814404E-4</v>
      </c>
      <c r="Q65" s="109" t="str">
        <f t="shared" si="10"/>
        <v>Ne</v>
      </c>
      <c r="R65" s="109" t="s">
        <v>153</v>
      </c>
      <c r="S65" s="193"/>
      <c r="T65" s="193"/>
      <c r="U65" s="193"/>
    </row>
    <row r="66" spans="1:21" s="181" customFormat="1" x14ac:dyDescent="0.25">
      <c r="B66" s="181" t="s">
        <v>141</v>
      </c>
      <c r="C66" s="181">
        <f t="shared" si="5"/>
        <v>3.7552371796003885E-5</v>
      </c>
      <c r="D66" s="181">
        <f t="shared" si="6"/>
        <v>19.099999999998886</v>
      </c>
      <c r="E66" s="181">
        <f>+F66-L66</f>
        <v>-237.80000000000109</v>
      </c>
      <c r="F66" s="181">
        <f>+K66+G66</f>
        <v>11101.5</v>
      </c>
      <c r="H66" s="187" t="s">
        <v>74</v>
      </c>
      <c r="I66" s="188">
        <v>60</v>
      </c>
      <c r="J66" s="56">
        <f t="shared" si="11"/>
        <v>2.341243950380734E-2</v>
      </c>
      <c r="K66" s="189">
        <v>11101.5</v>
      </c>
      <c r="L66" s="190">
        <v>11339.300000000001</v>
      </c>
      <c r="M66" s="151">
        <f t="shared" si="2"/>
        <v>-237.8</v>
      </c>
      <c r="N66" s="191">
        <v>256.89999999999998</v>
      </c>
      <c r="O66" s="151">
        <f>ROUND(M66+N66,0)</f>
        <v>19</v>
      </c>
      <c r="P66" s="152">
        <f t="shared" si="12"/>
        <v>3.7355762519587196E-5</v>
      </c>
      <c r="Q66" s="109" t="str">
        <f t="shared" si="10"/>
        <v>Taip</v>
      </c>
      <c r="R66" s="109" t="str">
        <f t="shared" si="9"/>
        <v>Taip</v>
      </c>
      <c r="S66" s="193"/>
      <c r="T66" s="193"/>
      <c r="U66" s="193"/>
    </row>
    <row r="67" spans="1:21" x14ac:dyDescent="0.25">
      <c r="C67" s="181">
        <f t="shared" si="5"/>
        <v>1.3892411471758046E-3</v>
      </c>
      <c r="D67" s="182">
        <f t="shared" si="6"/>
        <v>706.59999999999923</v>
      </c>
      <c r="E67" s="182">
        <f>+F67-L67</f>
        <v>362.29999999999927</v>
      </c>
      <c r="F67" s="180">
        <f>+K67+G67</f>
        <v>9517.2000000000007</v>
      </c>
      <c r="H67" s="57" t="s">
        <v>75</v>
      </c>
      <c r="I67" s="58">
        <v>61</v>
      </c>
      <c r="J67" s="110">
        <f t="shared" si="11"/>
        <v>1.8902272839893628E-2</v>
      </c>
      <c r="K67" s="110">
        <v>9517.2000000000007</v>
      </c>
      <c r="L67" s="148">
        <v>9154.9000000000015</v>
      </c>
      <c r="M67" s="153">
        <f t="shared" si="2"/>
        <v>362.3</v>
      </c>
      <c r="N67" s="149">
        <v>344.3</v>
      </c>
      <c r="O67" s="60">
        <f>ROUND(M67+N67,0)</f>
        <v>707</v>
      </c>
      <c r="P67" s="152">
        <f t="shared" si="12"/>
        <v>1.3900275842814813E-3</v>
      </c>
      <c r="Q67" s="109" t="str">
        <f t="shared" si="10"/>
        <v>Taip</v>
      </c>
      <c r="R67" s="109" t="str">
        <f t="shared" si="9"/>
        <v>Taip</v>
      </c>
    </row>
    <row r="68" spans="1:21" s="104" customFormat="1" x14ac:dyDescent="0.25">
      <c r="A68" s="183"/>
      <c r="C68" s="181"/>
      <c r="D68" s="181"/>
      <c r="E68" s="182"/>
      <c r="F68" s="183"/>
      <c r="H68" s="28"/>
      <c r="I68" s="28"/>
      <c r="J68" s="28"/>
      <c r="K68" s="28"/>
      <c r="L68" s="28"/>
      <c r="M68" s="28"/>
      <c r="N68" s="28"/>
      <c r="O68" s="28"/>
      <c r="P68" s="269" t="s">
        <v>110</v>
      </c>
      <c r="Q68" s="259">
        <f>COUNTIF($Q$12:$Q$67,"Ne")</f>
        <v>5</v>
      </c>
      <c r="R68" s="259">
        <f>COUNTIF($R$12:$R$67,"Ne")</f>
        <v>0</v>
      </c>
      <c r="S68"/>
      <c r="T68"/>
      <c r="U68"/>
    </row>
    <row r="69" spans="1:21" x14ac:dyDescent="0.25">
      <c r="C69" s="181"/>
      <c r="D69" s="181"/>
      <c r="E69" s="182"/>
      <c r="F69" s="181"/>
      <c r="H69" s="28"/>
      <c r="I69" s="28"/>
      <c r="J69" s="28"/>
      <c r="K69" s="28"/>
      <c r="L69" s="28"/>
      <c r="M69" s="28"/>
      <c r="N69" s="28"/>
      <c r="O69" s="28"/>
      <c r="P69" s="270"/>
      <c r="Q69" s="260"/>
      <c r="R69" s="260"/>
    </row>
    <row r="70" spans="1:21" ht="15" customHeight="1" x14ac:dyDescent="0.25">
      <c r="C70" s="181"/>
      <c r="D70" s="181"/>
      <c r="E70" s="182"/>
      <c r="F70" s="181"/>
      <c r="K70" s="160" t="s">
        <v>133</v>
      </c>
      <c r="L70" s="160"/>
      <c r="M70" s="160"/>
      <c r="N70" s="160"/>
      <c r="O70" s="160"/>
      <c r="P70" s="160"/>
      <c r="Q70" s="160"/>
      <c r="R70" s="160"/>
    </row>
    <row r="71" spans="1:21" x14ac:dyDescent="0.25">
      <c r="C71" s="181"/>
      <c r="D71" s="181"/>
      <c r="E71" s="182"/>
      <c r="F71" s="181"/>
      <c r="K71" s="161" t="s">
        <v>122</v>
      </c>
      <c r="L71" s="161"/>
      <c r="M71" s="161"/>
      <c r="N71" s="161"/>
      <c r="O71" s="161"/>
      <c r="P71" s="161"/>
      <c r="Q71" s="161"/>
      <c r="R71" s="161"/>
    </row>
    <row r="72" spans="1:21" ht="15.75" thickBot="1" x14ac:dyDescent="0.3">
      <c r="C72" s="181"/>
      <c r="D72" s="181"/>
      <c r="E72" s="181"/>
      <c r="F72" s="181"/>
      <c r="K72" s="161"/>
      <c r="L72" s="161"/>
      <c r="M72" s="161"/>
      <c r="N72" s="161"/>
      <c r="O72" s="161"/>
      <c r="P72" s="161"/>
      <c r="Q72" s="161"/>
      <c r="R72" s="161"/>
    </row>
    <row r="73" spans="1:21" ht="15.75" thickBot="1" x14ac:dyDescent="0.3">
      <c r="B73" s="164"/>
      <c r="C73" s="178"/>
      <c r="D73" s="178"/>
      <c r="E73" s="178"/>
      <c r="F73" s="178"/>
      <c r="G73" s="178"/>
      <c r="H73" s="267" t="s">
        <v>120</v>
      </c>
      <c r="I73" s="267"/>
      <c r="J73" s="268"/>
      <c r="K73" s="163">
        <f>+Savivaldybės!D70</f>
        <v>50862.3</v>
      </c>
      <c r="L73" s="130"/>
      <c r="M73" s="130"/>
      <c r="N73" s="130"/>
      <c r="O73" s="130"/>
      <c r="P73" s="130"/>
    </row>
    <row r="74" spans="1:21" ht="15.75" thickBot="1" x14ac:dyDescent="0.3">
      <c r="B74" s="164"/>
      <c r="C74" s="178"/>
      <c r="D74" s="178"/>
      <c r="E74" s="178"/>
      <c r="F74" s="178"/>
      <c r="G74" s="178"/>
      <c r="H74" s="267" t="s">
        <v>121</v>
      </c>
      <c r="I74" s="267"/>
      <c r="J74" s="268"/>
      <c r="K74" s="43">
        <v>48432.800000000003</v>
      </c>
      <c r="L74" s="130"/>
      <c r="M74" s="130"/>
      <c r="N74" s="130"/>
      <c r="O74" s="130"/>
      <c r="P74" s="130"/>
    </row>
    <row r="75" spans="1:21" ht="17.25" customHeight="1" thickBot="1" x14ac:dyDescent="0.3">
      <c r="A75" s="271" t="s">
        <v>117</v>
      </c>
      <c r="B75" s="271"/>
      <c r="C75" s="271"/>
      <c r="D75" s="271"/>
      <c r="E75" s="271"/>
      <c r="F75" s="271"/>
      <c r="G75" s="271"/>
      <c r="H75" s="271"/>
      <c r="I75" s="271"/>
      <c r="J75" s="272"/>
      <c r="K75" s="162">
        <v>2.7</v>
      </c>
      <c r="L75" s="130"/>
      <c r="M75" s="130"/>
      <c r="N75" s="130"/>
      <c r="O75" s="130"/>
      <c r="P75" s="130"/>
    </row>
    <row r="76" spans="1:21" ht="15.75" thickBot="1" x14ac:dyDescent="0.3">
      <c r="B76" s="267" t="s">
        <v>135</v>
      </c>
      <c r="C76" s="267"/>
      <c r="D76" s="267"/>
      <c r="E76" s="267"/>
      <c r="F76" s="267"/>
      <c r="G76" s="267"/>
      <c r="H76" s="267"/>
      <c r="I76" s="267"/>
      <c r="J76" s="268"/>
      <c r="K76" s="162">
        <v>18285.599999999999</v>
      </c>
    </row>
    <row r="77" spans="1:21" ht="15.75" thickBot="1" x14ac:dyDescent="0.3">
      <c r="B77" s="164"/>
      <c r="C77" s="178"/>
      <c r="D77" s="178"/>
      <c r="E77" s="178"/>
      <c r="F77" s="178"/>
      <c r="G77" s="178"/>
      <c r="H77" s="273" t="s">
        <v>119</v>
      </c>
      <c r="I77" s="273"/>
      <c r="J77" s="274"/>
      <c r="K77" s="43">
        <v>16894.404999999999</v>
      </c>
    </row>
    <row r="78" spans="1:21" x14ac:dyDescent="0.25">
      <c r="B78" s="164"/>
      <c r="C78" s="178"/>
      <c r="D78" s="178"/>
      <c r="E78" s="178"/>
      <c r="F78" s="178"/>
      <c r="G78" s="178"/>
      <c r="H78" s="164"/>
      <c r="I78" s="164"/>
      <c r="J78" s="164"/>
    </row>
    <row r="79" spans="1:21" ht="15.75" thickBot="1" x14ac:dyDescent="0.3">
      <c r="B79" s="164"/>
      <c r="C79" s="178"/>
      <c r="D79" s="178"/>
      <c r="E79" s="178"/>
      <c r="F79" s="178"/>
      <c r="G79" s="178"/>
      <c r="H79" s="275" t="s">
        <v>77</v>
      </c>
      <c r="I79" s="275"/>
      <c r="J79" s="275"/>
    </row>
    <row r="80" spans="1:21" ht="15.75" thickBot="1" x14ac:dyDescent="0.3">
      <c r="B80" s="164"/>
      <c r="C80" s="178"/>
      <c r="D80" s="178"/>
      <c r="E80" s="178"/>
      <c r="F80" s="178"/>
      <c r="G80" s="178"/>
      <c r="H80" s="275" t="s">
        <v>78</v>
      </c>
      <c r="I80" s="275"/>
      <c r="J80" s="276"/>
      <c r="K80" s="47"/>
    </row>
    <row r="81" spans="2:18" ht="15.75" thickBot="1" x14ac:dyDescent="0.3">
      <c r="B81" s="164"/>
      <c r="C81" s="178"/>
      <c r="D81" s="178"/>
      <c r="E81" s="178"/>
      <c r="F81" s="178"/>
      <c r="G81" s="178"/>
      <c r="H81" s="275" t="s">
        <v>79</v>
      </c>
      <c r="I81" s="275"/>
      <c r="J81" s="276"/>
      <c r="K81" s="48"/>
    </row>
    <row r="82" spans="2:18" ht="15.75" thickBot="1" x14ac:dyDescent="0.3">
      <c r="B82" s="164"/>
      <c r="C82" s="178"/>
      <c r="D82" s="178"/>
      <c r="E82" s="178"/>
      <c r="F82" s="178"/>
      <c r="G82" s="178"/>
      <c r="H82" s="275" t="s">
        <v>80</v>
      </c>
      <c r="I82" s="275"/>
      <c r="J82" s="276"/>
      <c r="K82" s="49"/>
    </row>
    <row r="83" spans="2:18" ht="15.75" thickBot="1" x14ac:dyDescent="0.3">
      <c r="H83" s="50"/>
      <c r="I83" s="50"/>
      <c r="J83" s="50"/>
      <c r="K83" s="50"/>
      <c r="L83" s="50"/>
      <c r="M83" s="50"/>
      <c r="N83" s="50"/>
      <c r="O83" s="50"/>
      <c r="P83" s="50"/>
      <c r="Q83" s="50"/>
      <c r="R83" s="103"/>
    </row>
  </sheetData>
  <mergeCells count="25">
    <mergeCell ref="H77:J77"/>
    <mergeCell ref="H80:J80"/>
    <mergeCell ref="H81:J81"/>
    <mergeCell ref="H82:J82"/>
    <mergeCell ref="H79:J79"/>
    <mergeCell ref="H73:J73"/>
    <mergeCell ref="H74:J74"/>
    <mergeCell ref="B76:J76"/>
    <mergeCell ref="Q8:Q9"/>
    <mergeCell ref="P68:P69"/>
    <mergeCell ref="Q68:Q69"/>
    <mergeCell ref="A75:J75"/>
    <mergeCell ref="R68:R69"/>
    <mergeCell ref="H5:P5"/>
    <mergeCell ref="H6:P6"/>
    <mergeCell ref="H8:H9"/>
    <mergeCell ref="I8:I9"/>
    <mergeCell ref="J8:J9"/>
    <mergeCell ref="K8:K9"/>
    <mergeCell ref="L8:L9"/>
    <mergeCell ref="M8:M9"/>
    <mergeCell ref="N8:N9"/>
    <mergeCell ref="O8:O9"/>
    <mergeCell ref="P8:P9"/>
    <mergeCell ref="R8:R9"/>
  </mergeCells>
  <hyperlinks>
    <hyperlink ref="H1" location="Turinys!A1" display="↖ atgal į turinį" xr:uid="{8D218AC5-05FF-47A5-9BA0-643D9E6CA424}"/>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Turinys</vt:lpstr>
      <vt:lpstr>Savivaldybės</vt:lpstr>
      <vt:lpstr>1 lentelė</vt:lpstr>
      <vt:lpstr>2 lentelė </vt:lpstr>
      <vt:lpstr>3 lentelė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2020-12-23T08:40:46Z</dcterms:modified>
</cp:coreProperties>
</file>